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6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 v2.0\"/>
    </mc:Choice>
  </mc:AlternateContent>
  <bookViews>
    <workbookView xWindow="-108" yWindow="-108" windowWidth="23256" windowHeight="12576" tabRatio="895" activeTab="10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D3" i="8" l="1"/>
  <c r="D6" i="8"/>
  <c r="C19" i="7"/>
  <c r="B43" i="7" a="1"/>
  <c r="I1" i="9" l="1"/>
  <c r="E77" i="11"/>
  <c r="D77" i="11"/>
  <c r="F77" i="11" s="1"/>
  <c r="B77" i="11"/>
  <c r="C77" i="11" s="1"/>
  <c r="E76" i="11"/>
  <c r="D76" i="11"/>
  <c r="F76" i="11" s="1"/>
  <c r="B76" i="11"/>
  <c r="C76" i="11" s="1"/>
  <c r="E75" i="11"/>
  <c r="D75" i="11"/>
  <c r="F75" i="11" s="1"/>
  <c r="C75" i="11"/>
  <c r="B75" i="11"/>
  <c r="E74" i="11"/>
  <c r="D74" i="11"/>
  <c r="F74" i="11" s="1"/>
  <c r="B74" i="11"/>
  <c r="C74" i="11" s="1"/>
  <c r="E73" i="11"/>
  <c r="D73" i="11"/>
  <c r="F73" i="11" s="1"/>
  <c r="B73" i="11"/>
  <c r="C73" i="11" s="1"/>
  <c r="F72" i="11"/>
  <c r="E72" i="11"/>
  <c r="D72" i="11"/>
  <c r="B72" i="11"/>
  <c r="C72" i="11" s="1"/>
  <c r="E71" i="11"/>
  <c r="D71" i="11"/>
  <c r="B71" i="11"/>
  <c r="F71" i="11" s="1"/>
  <c r="E70" i="11"/>
  <c r="D70" i="11"/>
  <c r="F70" i="11" s="1"/>
  <c r="C70" i="11"/>
  <c r="B70" i="11"/>
  <c r="E69" i="11"/>
  <c r="D69" i="11"/>
  <c r="F69" i="11" s="1"/>
  <c r="C69" i="11"/>
  <c r="B69" i="11"/>
  <c r="E68" i="11"/>
  <c r="D68" i="11"/>
  <c r="F68" i="11" s="1"/>
  <c r="B68" i="11"/>
  <c r="C68" i="11" s="1"/>
  <c r="F67" i="11"/>
  <c r="E67" i="11"/>
  <c r="D67" i="11"/>
  <c r="C67" i="11"/>
  <c r="B67" i="11"/>
  <c r="E66" i="11"/>
  <c r="D66" i="11"/>
  <c r="B66" i="11"/>
  <c r="F66" i="11" s="1"/>
  <c r="E65" i="11"/>
  <c r="D65" i="11"/>
  <c r="F65" i="11" s="1"/>
  <c r="B65" i="11"/>
  <c r="C65" i="11" s="1"/>
  <c r="E64" i="11"/>
  <c r="D64" i="11"/>
  <c r="F64" i="11" s="1"/>
  <c r="B64" i="11"/>
  <c r="C64" i="11" s="1"/>
  <c r="E63" i="11"/>
  <c r="D63" i="11"/>
  <c r="F63" i="11" s="1"/>
  <c r="C63" i="11"/>
  <c r="B63" i="11"/>
  <c r="E62" i="11"/>
  <c r="D62" i="11"/>
  <c r="F62" i="11" s="1"/>
  <c r="B62" i="11"/>
  <c r="C62" i="11" s="1"/>
  <c r="E61" i="11"/>
  <c r="D61" i="11"/>
  <c r="F61" i="11" s="1"/>
  <c r="B61" i="11"/>
  <c r="C61" i="11" s="1"/>
  <c r="F60" i="11"/>
  <c r="E60" i="11"/>
  <c r="D60" i="11"/>
  <c r="B60" i="11"/>
  <c r="C60" i="11" s="1"/>
  <c r="E59" i="11"/>
  <c r="D59" i="11"/>
  <c r="F59" i="11" s="1"/>
  <c r="B59" i="11"/>
  <c r="C59" i="11" s="1"/>
  <c r="E58" i="11"/>
  <c r="D58" i="11"/>
  <c r="F58" i="11" s="1"/>
  <c r="C58" i="11"/>
  <c r="B58" i="11"/>
  <c r="E57" i="11"/>
  <c r="D57" i="11"/>
  <c r="C57" i="11"/>
  <c r="B57" i="11"/>
  <c r="F57" i="11" s="1"/>
  <c r="E56" i="11"/>
  <c r="D56" i="11"/>
  <c r="F56" i="11" s="1"/>
  <c r="B56" i="11"/>
  <c r="C56" i="11" s="1"/>
  <c r="F55" i="11"/>
  <c r="E55" i="11"/>
  <c r="D55" i="11"/>
  <c r="C55" i="11"/>
  <c r="B55" i="11"/>
  <c r="E54" i="11"/>
  <c r="D54" i="11"/>
  <c r="B54" i="11"/>
  <c r="F54" i="11" s="1"/>
  <c r="E53" i="11"/>
  <c r="D53" i="11"/>
  <c r="F53" i="11" s="1"/>
  <c r="B53" i="11"/>
  <c r="C53" i="11" s="1"/>
  <c r="E52" i="11"/>
  <c r="D52" i="11"/>
  <c r="F52" i="11" s="1"/>
  <c r="B52" i="11"/>
  <c r="C52" i="11" s="1"/>
  <c r="E51" i="11"/>
  <c r="D51" i="11"/>
  <c r="F51" i="11" s="1"/>
  <c r="C51" i="11"/>
  <c r="B51" i="11"/>
  <c r="E50" i="11"/>
  <c r="D50" i="11"/>
  <c r="F50" i="11" s="1"/>
  <c r="B50" i="11"/>
  <c r="C50" i="11" s="1"/>
  <c r="E49" i="11"/>
  <c r="D49" i="11"/>
  <c r="F49" i="11" s="1"/>
  <c r="B49" i="11"/>
  <c r="C49" i="11" s="1"/>
  <c r="F48" i="11"/>
  <c r="E48" i="11"/>
  <c r="D48" i="11"/>
  <c r="B48" i="11"/>
  <c r="C48" i="11" s="1"/>
  <c r="E47" i="11"/>
  <c r="D47" i="11"/>
  <c r="F47" i="11" s="1"/>
  <c r="B47" i="11"/>
  <c r="C47" i="11" s="1"/>
  <c r="E46" i="11"/>
  <c r="D46" i="11"/>
  <c r="F46" i="11" s="1"/>
  <c r="C46" i="11"/>
  <c r="B46" i="11"/>
  <c r="E45" i="11"/>
  <c r="D45" i="11"/>
  <c r="C45" i="11"/>
  <c r="B45" i="11"/>
  <c r="F45" i="11" s="1"/>
  <c r="E44" i="11"/>
  <c r="D44" i="11"/>
  <c r="F44" i="11" s="1"/>
  <c r="B44" i="11"/>
  <c r="C44" i="11" s="1"/>
  <c r="F43" i="11"/>
  <c r="E43" i="11"/>
  <c r="D43" i="11"/>
  <c r="C43" i="11"/>
  <c r="B43" i="11"/>
  <c r="E42" i="11"/>
  <c r="D42" i="11"/>
  <c r="B42" i="11"/>
  <c r="F42" i="11" s="1"/>
  <c r="E41" i="11"/>
  <c r="D41" i="11"/>
  <c r="F41" i="11" s="1"/>
  <c r="B41" i="11"/>
  <c r="C41" i="11" s="1"/>
  <c r="E40" i="11"/>
  <c r="D40" i="11"/>
  <c r="F40" i="11" s="1"/>
  <c r="B40" i="11"/>
  <c r="C40" i="11" s="1"/>
  <c r="E39" i="11"/>
  <c r="D39" i="11"/>
  <c r="F39" i="11" s="1"/>
  <c r="C39" i="11"/>
  <c r="B39" i="11"/>
  <c r="E38" i="11"/>
  <c r="D38" i="11"/>
  <c r="F38" i="11" s="1"/>
  <c r="B38" i="11"/>
  <c r="C38" i="11" s="1"/>
  <c r="E37" i="11"/>
  <c r="D37" i="11"/>
  <c r="F37" i="11" s="1"/>
  <c r="B37" i="11"/>
  <c r="C37" i="11" s="1"/>
  <c r="F36" i="11"/>
  <c r="E36" i="11"/>
  <c r="D36" i="11"/>
  <c r="B36" i="11"/>
  <c r="C36" i="11" s="1"/>
  <c r="E35" i="11"/>
  <c r="D35" i="11"/>
  <c r="F35" i="11" s="1"/>
  <c r="B35" i="11"/>
  <c r="C35" i="11" s="1"/>
  <c r="E34" i="11"/>
  <c r="D34" i="11"/>
  <c r="F34" i="11" s="1"/>
  <c r="C34" i="11"/>
  <c r="B34" i="11"/>
  <c r="E33" i="11"/>
  <c r="D33" i="11"/>
  <c r="C33" i="11"/>
  <c r="B33" i="11"/>
  <c r="F33" i="11" s="1"/>
  <c r="E32" i="11"/>
  <c r="D32" i="11"/>
  <c r="F32" i="11" s="1"/>
  <c r="B32" i="11"/>
  <c r="C32" i="11" s="1"/>
  <c r="F31" i="11"/>
  <c r="E31" i="11"/>
  <c r="D31" i="11"/>
  <c r="C31" i="11"/>
  <c r="B31" i="11"/>
  <c r="E30" i="11"/>
  <c r="D30" i="11"/>
  <c r="B30" i="11"/>
  <c r="F30" i="11" s="1"/>
  <c r="E29" i="11"/>
  <c r="D29" i="11"/>
  <c r="F29" i="11" s="1"/>
  <c r="C29" i="11"/>
  <c r="B29" i="11"/>
  <c r="E28" i="11"/>
  <c r="D28" i="11"/>
  <c r="F28" i="11" s="1"/>
  <c r="B28" i="11"/>
  <c r="C28" i="11" s="1"/>
  <c r="E27" i="11"/>
  <c r="D27" i="11"/>
  <c r="F27" i="11" s="1"/>
  <c r="C27" i="11"/>
  <c r="B27" i="11"/>
  <c r="E26" i="11"/>
  <c r="D26" i="11"/>
  <c r="F26" i="11" s="1"/>
  <c r="B26" i="11"/>
  <c r="C26" i="11" s="1"/>
  <c r="E25" i="11"/>
  <c r="D25" i="11"/>
  <c r="F25" i="11" s="1"/>
  <c r="C25" i="11"/>
  <c r="B25" i="11"/>
  <c r="F24" i="11"/>
  <c r="E24" i="11"/>
  <c r="D24" i="11"/>
  <c r="B24" i="11"/>
  <c r="C24" i="11" s="1"/>
  <c r="E23" i="11"/>
  <c r="D23" i="11"/>
  <c r="F23" i="11" s="1"/>
  <c r="B23" i="11"/>
  <c r="C23" i="11" s="1"/>
  <c r="E22" i="11"/>
  <c r="D22" i="11"/>
  <c r="F22" i="11" s="1"/>
  <c r="C22" i="11"/>
  <c r="B22" i="11"/>
  <c r="E21" i="11"/>
  <c r="D21" i="11"/>
  <c r="C21" i="11"/>
  <c r="B21" i="11"/>
  <c r="F21" i="11" s="1"/>
  <c r="E20" i="11"/>
  <c r="D20" i="11"/>
  <c r="F20" i="11" s="1"/>
  <c r="B20" i="11"/>
  <c r="C20" i="11" s="1"/>
  <c r="F19" i="11"/>
  <c r="E19" i="11"/>
  <c r="D19" i="11"/>
  <c r="C19" i="11"/>
  <c r="B19" i="11"/>
  <c r="E18" i="11"/>
  <c r="D18" i="11"/>
  <c r="B18" i="11"/>
  <c r="F18" i="11" s="1"/>
  <c r="E17" i="11"/>
  <c r="D17" i="11"/>
  <c r="F17" i="11" s="1"/>
  <c r="C17" i="11"/>
  <c r="B17" i="11"/>
  <c r="E16" i="11"/>
  <c r="D16" i="11"/>
  <c r="F16" i="11" s="1"/>
  <c r="B16" i="11"/>
  <c r="C16" i="11" s="1"/>
  <c r="E15" i="11"/>
  <c r="D15" i="11"/>
  <c r="C15" i="11"/>
  <c r="B15" i="11"/>
  <c r="F15" i="11" s="1"/>
  <c r="E14" i="11"/>
  <c r="D14" i="11"/>
  <c r="F14" i="11" s="1"/>
  <c r="B14" i="11"/>
  <c r="C14" i="11" s="1"/>
  <c r="E13" i="11"/>
  <c r="D13" i="11"/>
  <c r="F13" i="11" s="1" a="1"/>
  <c r="F13" i="11" s="1"/>
  <c r="B13" i="11"/>
  <c r="C13" i="11" s="1"/>
  <c r="F12" i="11"/>
  <c r="E12" i="11"/>
  <c r="D12" i="11"/>
  <c r="C12" i="11"/>
  <c r="B12" i="11"/>
  <c r="E11" i="11"/>
  <c r="D11" i="11"/>
  <c r="B11" i="11"/>
  <c r="F11" i="11" s="1"/>
  <c r="E10" i="11"/>
  <c r="D10" i="11"/>
  <c r="F10" i="11" s="1"/>
  <c r="B10" i="11"/>
  <c r="C10" i="11" s="1"/>
  <c r="E9" i="11"/>
  <c r="D9" i="11"/>
  <c r="F9" i="11" s="1"/>
  <c r="B9" i="11"/>
  <c r="C9" i="11" s="1"/>
  <c r="E8" i="11"/>
  <c r="D8" i="11"/>
  <c r="C8" i="11"/>
  <c r="B8" i="11"/>
  <c r="F8" i="11" s="1"/>
  <c r="E7" i="11"/>
  <c r="D7" i="11"/>
  <c r="F7" i="11" s="1"/>
  <c r="B7" i="11"/>
  <c r="C7" i="11" s="1"/>
  <c r="E6" i="11"/>
  <c r="D6" i="11"/>
  <c r="F6" i="11" s="1"/>
  <c r="C6" i="11"/>
  <c r="B6" i="11"/>
  <c r="F5" i="11"/>
  <c r="E5" i="11"/>
  <c r="D5" i="11"/>
  <c r="C5" i="11"/>
  <c r="B5" i="11"/>
  <c r="E4" i="11"/>
  <c r="D4" i="11"/>
  <c r="B4" i="11"/>
  <c r="F4" i="11" s="1"/>
  <c r="F3" i="11"/>
  <c r="E3" i="11"/>
  <c r="D3" i="11"/>
  <c r="C3" i="11"/>
  <c r="B3" i="11"/>
  <c r="F2" i="11"/>
  <c r="E2" i="11"/>
  <c r="D2" i="11"/>
  <c r="C2" i="11"/>
  <c r="B2" i="11"/>
  <c r="N78" i="10"/>
  <c r="M78" i="10"/>
  <c r="K78" i="10"/>
  <c r="N77" i="10"/>
  <c r="K77" i="10"/>
  <c r="M77" i="10" s="1"/>
  <c r="N76" i="10"/>
  <c r="K76" i="10"/>
  <c r="M76" i="10" s="1"/>
  <c r="N75" i="10"/>
  <c r="K75" i="10"/>
  <c r="M75" i="10" s="1"/>
  <c r="N74" i="10"/>
  <c r="K74" i="10"/>
  <c r="N73" i="10"/>
  <c r="M73" i="10"/>
  <c r="K73" i="10"/>
  <c r="N72" i="10"/>
  <c r="M72" i="10"/>
  <c r="K72" i="10"/>
  <c r="N71" i="10"/>
  <c r="M71" i="10"/>
  <c r="K71" i="10"/>
  <c r="N70" i="10"/>
  <c r="K70" i="10"/>
  <c r="N69" i="10"/>
  <c r="M69" i="10"/>
  <c r="K69" i="10"/>
  <c r="N68" i="10"/>
  <c r="K68" i="10"/>
  <c r="N67" i="10"/>
  <c r="K67" i="10"/>
  <c r="M67" i="10" s="1"/>
  <c r="N66" i="10"/>
  <c r="M66" i="10"/>
  <c r="K66" i="10"/>
  <c r="N65" i="10"/>
  <c r="M65" i="10"/>
  <c r="K65" i="10"/>
  <c r="N64" i="10"/>
  <c r="M64" i="10"/>
  <c r="K64" i="10"/>
  <c r="N63" i="10"/>
  <c r="M63" i="10"/>
  <c r="K63" i="10"/>
  <c r="N62" i="10"/>
  <c r="M62" i="10"/>
  <c r="K62" i="10"/>
  <c r="N61" i="10"/>
  <c r="M61" i="10"/>
  <c r="K61" i="10"/>
  <c r="N60" i="10"/>
  <c r="M60" i="10"/>
  <c r="K60" i="10"/>
  <c r="N59" i="10"/>
  <c r="M59" i="10"/>
  <c r="K59" i="10"/>
  <c r="N58" i="10"/>
  <c r="M58" i="10"/>
  <c r="K58" i="10"/>
  <c r="N57" i="10"/>
  <c r="K57" i="10"/>
  <c r="M57" i="10" s="1"/>
  <c r="N56" i="10"/>
  <c r="K56" i="10"/>
  <c r="M56" i="10" s="1"/>
  <c r="N55" i="10"/>
  <c r="K55" i="10"/>
  <c r="N54" i="10"/>
  <c r="M54" i="10"/>
  <c r="K54" i="10"/>
  <c r="N53" i="10"/>
  <c r="M53" i="10"/>
  <c r="K53" i="10"/>
  <c r="N52" i="10"/>
  <c r="K52" i="10"/>
  <c r="N51" i="10"/>
  <c r="K51" i="10"/>
  <c r="N50" i="10"/>
  <c r="M50" i="10"/>
  <c r="K50" i="10"/>
  <c r="N49" i="10"/>
  <c r="K49" i="10"/>
  <c r="M49" i="10" s="1"/>
  <c r="N48" i="10"/>
  <c r="K48" i="10"/>
  <c r="N47" i="10"/>
  <c r="M47" i="10"/>
  <c r="K47" i="10"/>
  <c r="N46" i="10"/>
  <c r="M46" i="10"/>
  <c r="K46" i="10"/>
  <c r="N45" i="10"/>
  <c r="M45" i="10"/>
  <c r="K45" i="10"/>
  <c r="N44" i="10"/>
  <c r="K44" i="10"/>
  <c r="N43" i="10"/>
  <c r="K43" i="10"/>
  <c r="N42" i="10"/>
  <c r="K42" i="10"/>
  <c r="N41" i="10"/>
  <c r="K41" i="10"/>
  <c r="N40" i="10"/>
  <c r="M40" i="10"/>
  <c r="K40" i="10"/>
  <c r="N39" i="10"/>
  <c r="K39" i="10"/>
  <c r="M39" i="10" s="1"/>
  <c r="N38" i="10"/>
  <c r="K38" i="10"/>
  <c r="N37" i="10"/>
  <c r="M37" i="10"/>
  <c r="K37" i="10"/>
  <c r="N36" i="10"/>
  <c r="M36" i="10"/>
  <c r="K36" i="10"/>
  <c r="N35" i="10"/>
  <c r="K35" i="10"/>
  <c r="N34" i="10"/>
  <c r="K34" i="10"/>
  <c r="N33" i="10"/>
  <c r="K33" i="10"/>
  <c r="N32" i="10"/>
  <c r="M32" i="10"/>
  <c r="K32" i="10"/>
  <c r="N31" i="10"/>
  <c r="M31" i="10"/>
  <c r="K31" i="10"/>
  <c r="N30" i="10"/>
  <c r="K30" i="10"/>
  <c r="N29" i="10"/>
  <c r="K29" i="10"/>
  <c r="M29" i="10" s="1"/>
  <c r="N28" i="10"/>
  <c r="M28" i="10"/>
  <c r="K28" i="10"/>
  <c r="N27" i="10"/>
  <c r="M27" i="10"/>
  <c r="K27" i="10"/>
  <c r="Y26" i="10"/>
  <c r="N26" i="10"/>
  <c r="K26" i="10"/>
  <c r="AA25" i="10"/>
  <c r="Y25" i="10" s="1"/>
  <c r="N25" i="10"/>
  <c r="K25" i="10"/>
  <c r="AA24" i="10"/>
  <c r="Y24" i="10" s="1"/>
  <c r="N24" i="10"/>
  <c r="M24" i="10"/>
  <c r="K24" i="10"/>
  <c r="N23" i="10"/>
  <c r="K23" i="10"/>
  <c r="G23" i="10" a="1"/>
  <c r="G23" i="10" s="1"/>
  <c r="N22" i="10"/>
  <c r="M22" i="10"/>
  <c r="K22" i="10"/>
  <c r="G22" i="10" a="1"/>
  <c r="G22" i="10" s="1"/>
  <c r="N21" i="10"/>
  <c r="M21" i="10"/>
  <c r="K21" i="10"/>
  <c r="G21" i="10" a="1"/>
  <c r="G21" i="10" s="1"/>
  <c r="N20" i="10"/>
  <c r="K20" i="10"/>
  <c r="G20" i="10" a="1"/>
  <c r="G20" i="10" s="1"/>
  <c r="N19" i="10"/>
  <c r="K19" i="10"/>
  <c r="G19" i="10" a="1"/>
  <c r="G19" i="10" s="1"/>
  <c r="N18" i="10"/>
  <c r="K18" i="10"/>
  <c r="G18" i="10" a="1"/>
  <c r="G18" i="10" s="1"/>
  <c r="V17" i="10" a="1"/>
  <c r="V17" i="10" s="1"/>
  <c r="U913" i="10"/>
  <c r="U911" i="10"/>
  <c r="U902" i="10"/>
  <c r="U901" i="10"/>
  <c r="U897" i="10"/>
  <c r="U892" i="10"/>
  <c r="U891" i="10"/>
  <c r="U888" i="10"/>
  <c r="U887" i="10"/>
  <c r="U878" i="10"/>
  <c r="U876" i="10"/>
  <c r="U870" i="10"/>
  <c r="U868" i="10"/>
  <c r="U865" i="10"/>
  <c r="U864" i="10"/>
  <c r="U863" i="10"/>
  <c r="U853" i="10"/>
  <c r="U851" i="10"/>
  <c r="U848" i="10"/>
  <c r="U844" i="10"/>
  <c r="U841" i="10"/>
  <c r="U837" i="10"/>
  <c r="U836" i="10"/>
  <c r="U829" i="10"/>
  <c r="U827" i="10"/>
  <c r="U822" i="10"/>
  <c r="U817" i="10"/>
  <c r="U816" i="10"/>
  <c r="U815" i="10"/>
  <c r="U814" i="10"/>
  <c r="U803" i="10"/>
  <c r="U801" i="10"/>
  <c r="U798" i="10"/>
  <c r="U793" i="10"/>
  <c r="U791" i="10"/>
  <c r="U790" i="10"/>
  <c r="U789" i="10"/>
  <c r="U778" i="10"/>
  <c r="U777" i="10"/>
  <c r="U773" i="10"/>
  <c r="U770" i="10"/>
  <c r="U767" i="10"/>
  <c r="U762" i="10"/>
  <c r="U761" i="10"/>
  <c r="U756" i="10"/>
  <c r="U753" i="10"/>
  <c r="U747" i="10"/>
  <c r="U744" i="10"/>
  <c r="U743" i="10"/>
  <c r="U741" i="10"/>
  <c r="U740" i="10"/>
  <c r="U730" i="10"/>
  <c r="U726" i="10"/>
  <c r="U724" i="10"/>
  <c r="U721" i="10"/>
  <c r="U717" i="10"/>
  <c r="U714" i="10"/>
  <c r="U713" i="10"/>
  <c r="U706" i="10"/>
  <c r="U705" i="10"/>
  <c r="U698" i="10"/>
  <c r="U696" i="10"/>
  <c r="U693" i="10"/>
  <c r="U690" i="10"/>
  <c r="U688" i="10"/>
  <c r="U680" i="10"/>
  <c r="U678" i="10"/>
  <c r="U674" i="10"/>
  <c r="U670" i="10"/>
  <c r="U668" i="10"/>
  <c r="U665" i="10"/>
  <c r="U664" i="10"/>
  <c r="U656" i="10"/>
  <c r="U653" i="10"/>
  <c r="U648" i="10"/>
  <c r="U646" i="10"/>
  <c r="U644" i="10"/>
  <c r="U642" i="10"/>
  <c r="U640" i="10"/>
  <c r="U630" i="10"/>
  <c r="U629" i="10"/>
  <c r="U625" i="10"/>
  <c r="U621" i="10"/>
  <c r="U618" i="10"/>
  <c r="U615" i="10"/>
  <c r="U614" i="10"/>
  <c r="U605" i="10"/>
  <c r="U604" i="10"/>
  <c r="U600" i="10"/>
  <c r="U596" i="10"/>
  <c r="U592" i="10"/>
  <c r="U591" i="10"/>
  <c r="U590" i="10"/>
  <c r="U581" i="10"/>
  <c r="U577" i="10"/>
  <c r="U575" i="10"/>
  <c r="U573" i="10"/>
  <c r="U569" i="10"/>
  <c r="U568" i="10"/>
  <c r="U565" i="10"/>
  <c r="U556" i="10"/>
  <c r="U555" i="10"/>
  <c r="U551" i="10"/>
  <c r="U546" i="10"/>
  <c r="U543" i="10"/>
  <c r="U541" i="10"/>
  <c r="U540" i="10"/>
  <c r="U530" i="10"/>
  <c r="U529" i="10"/>
  <c r="U526" i="10"/>
  <c r="U521" i="10"/>
  <c r="U520" i="10"/>
  <c r="U518" i="10"/>
  <c r="U517" i="10"/>
  <c r="U507" i="10"/>
  <c r="U504" i="10"/>
  <c r="U502" i="10"/>
  <c r="U497" i="10"/>
  <c r="U494" i="10"/>
  <c r="U492" i="10"/>
  <c r="U491" i="10"/>
  <c r="U483" i="10"/>
  <c r="U479" i="10"/>
  <c r="U476" i="10"/>
  <c r="U473" i="10"/>
  <c r="U471" i="10"/>
  <c r="U468" i="10"/>
  <c r="U465" i="10"/>
  <c r="U458" i="10"/>
  <c r="U457" i="10"/>
  <c r="U450" i="10"/>
  <c r="U446" i="10"/>
  <c r="U445" i="10"/>
  <c r="U444" i="10"/>
  <c r="U443" i="10"/>
  <c r="U433" i="10"/>
  <c r="U430" i="10"/>
  <c r="U426" i="10"/>
  <c r="U424" i="10"/>
  <c r="U420" i="10"/>
  <c r="U419" i="10"/>
  <c r="U418" i="10"/>
  <c r="U408" i="10"/>
  <c r="U406" i="10"/>
  <c r="U402" i="10"/>
  <c r="U399" i="10"/>
  <c r="U396" i="10"/>
  <c r="U393" i="10"/>
  <c r="U390" i="10"/>
  <c r="U384" i="10"/>
  <c r="U383" i="10"/>
  <c r="U377" i="10"/>
  <c r="U372" i="10"/>
  <c r="U371" i="10"/>
  <c r="U370" i="10"/>
  <c r="U369" i="10"/>
  <c r="U358" i="10"/>
  <c r="U356" i="10"/>
  <c r="U353" i="10"/>
  <c r="U350" i="10"/>
  <c r="U347" i="10"/>
  <c r="U344" i="10"/>
  <c r="U343" i="10"/>
  <c r="U335" i="10"/>
  <c r="U334" i="10"/>
  <c r="U329" i="10"/>
  <c r="U327" i="10"/>
  <c r="U323" i="10"/>
  <c r="U321" i="10"/>
  <c r="U320" i="10"/>
  <c r="U311" i="10"/>
  <c r="U310" i="10"/>
  <c r="U307" i="10"/>
  <c r="U304" i="10"/>
  <c r="U302" i="10"/>
  <c r="U300" i="10"/>
  <c r="U297" i="10"/>
  <c r="U291" i="10"/>
  <c r="U287" i="10"/>
  <c r="U284" i="10"/>
  <c r="U281" i="10"/>
  <c r="U279" i="10"/>
  <c r="U278" i="10"/>
  <c r="U276" i="10"/>
  <c r="U267" i="10"/>
  <c r="U266" i="10"/>
  <c r="U262" i="10"/>
  <c r="U258" i="10"/>
  <c r="U256" i="10"/>
  <c r="U254" i="10"/>
  <c r="U251" i="10"/>
  <c r="U244" i="10"/>
  <c r="U243" i="10"/>
  <c r="U239" i="10"/>
  <c r="U235" i="10"/>
  <c r="U233" i="10"/>
  <c r="U232" i="10"/>
  <c r="U230" i="10"/>
  <c r="U223" i="10"/>
  <c r="U219" i="10"/>
  <c r="U215" i="10"/>
  <c r="U213" i="10"/>
  <c r="U211" i="10"/>
  <c r="U210" i="10"/>
  <c r="U209" i="10"/>
  <c r="U199" i="10"/>
  <c r="U198" i="10"/>
  <c r="U194" i="10"/>
  <c r="U191" i="10"/>
  <c r="U187" i="10"/>
  <c r="U185" i="10"/>
  <c r="U184" i="10"/>
  <c r="U177" i="10"/>
  <c r="U176" i="10"/>
  <c r="U171" i="10"/>
  <c r="U166" i="10"/>
  <c r="U165" i="10"/>
  <c r="U164" i="10"/>
  <c r="U163" i="10"/>
  <c r="U153" i="10"/>
  <c r="U151" i="10"/>
  <c r="U149" i="10"/>
  <c r="U147" i="10"/>
  <c r="U141" i="10"/>
  <c r="U140" i="10"/>
  <c r="U139" i="10"/>
  <c r="U132" i="10"/>
  <c r="U130" i="10"/>
  <c r="U125" i="10"/>
  <c r="U123" i="10"/>
  <c r="U120" i="10"/>
  <c r="U118" i="10"/>
  <c r="U115" i="10"/>
  <c r="U108" i="10"/>
  <c r="U107" i="10"/>
  <c r="U104" i="10"/>
  <c r="U99" i="10"/>
  <c r="U98" i="10"/>
  <c r="U95" i="10"/>
  <c r="U94" i="10"/>
  <c r="U86" i="10"/>
  <c r="U84" i="10"/>
  <c r="U81" i="10"/>
  <c r="U79" i="10"/>
  <c r="U76" i="10"/>
  <c r="U74" i="10"/>
  <c r="U73" i="10"/>
  <c r="U65" i="10"/>
  <c r="U64" i="10"/>
  <c r="U60" i="10"/>
  <c r="U58" i="10"/>
  <c r="U56" i="10"/>
  <c r="U52" i="10"/>
  <c r="U51" i="10"/>
  <c r="U45" i="10"/>
  <c r="U44" i="10"/>
  <c r="U40" i="10"/>
  <c r="U35" i="10"/>
  <c r="U34" i="10"/>
  <c r="U33" i="10"/>
  <c r="U32" i="10"/>
  <c r="U24" i="10"/>
  <c r="U21" i="10"/>
  <c r="U19" i="10"/>
  <c r="U17" i="10" a="1"/>
  <c r="U17" i="10"/>
  <c r="T911" i="10"/>
  <c r="T896" i="10"/>
  <c r="T875" i="10"/>
  <c r="T867" i="10"/>
  <c r="T848" i="10"/>
  <c r="T833" i="10"/>
  <c r="T813" i="10"/>
  <c r="T806" i="10"/>
  <c r="T788" i="10"/>
  <c r="T774" i="10"/>
  <c r="T755" i="10"/>
  <c r="T749" i="10"/>
  <c r="T731" i="10"/>
  <c r="T716" i="10"/>
  <c r="T701" i="10"/>
  <c r="T693" i="10"/>
  <c r="T677" i="10"/>
  <c r="T664" i="10"/>
  <c r="T653" i="10"/>
  <c r="T641" i="10"/>
  <c r="T626" i="10"/>
  <c r="T620" i="10"/>
  <c r="T606" i="10"/>
  <c r="T594" i="10"/>
  <c r="T584" i="10"/>
  <c r="T572" i="10"/>
  <c r="T558" i="10"/>
  <c r="T549" i="10"/>
  <c r="T535" i="10"/>
  <c r="T523" i="10"/>
  <c r="T514" i="10"/>
  <c r="T502" i="10"/>
  <c r="T488" i="10"/>
  <c r="T480" i="10"/>
  <c r="T466" i="10"/>
  <c r="T454" i="10"/>
  <c r="T443" i="10"/>
  <c r="T431" i="10"/>
  <c r="T417" i="10"/>
  <c r="T410" i="10"/>
  <c r="T396" i="10"/>
  <c r="T384" i="10"/>
  <c r="T374" i="10"/>
  <c r="T362" i="10"/>
  <c r="T348" i="10"/>
  <c r="T339" i="10"/>
  <c r="T325" i="10"/>
  <c r="T313" i="10"/>
  <c r="T305" i="10"/>
  <c r="T293" i="10"/>
  <c r="T278" i="10"/>
  <c r="T271" i="10"/>
  <c r="T257" i="10"/>
  <c r="T245" i="10"/>
  <c r="T234" i="10"/>
  <c r="T222" i="10"/>
  <c r="T207" i="10"/>
  <c r="T201" i="10"/>
  <c r="T187" i="10"/>
  <c r="T175" i="10"/>
  <c r="T165" i="10"/>
  <c r="T153" i="10"/>
  <c r="T139" i="10"/>
  <c r="T130" i="10"/>
  <c r="T116" i="10"/>
  <c r="T104" i="10"/>
  <c r="T95" i="10"/>
  <c r="T83" i="10"/>
  <c r="T69" i="10"/>
  <c r="T61" i="10"/>
  <c r="T48" i="10"/>
  <c r="T38" i="10"/>
  <c r="T30" i="10"/>
  <c r="T27" i="10"/>
  <c r="T18" i="10"/>
  <c r="T17" i="10" a="1"/>
  <c r="T890" i="10" s="1"/>
  <c r="N17" i="10"/>
  <c r="K17" i="10"/>
  <c r="G17" i="10" a="1"/>
  <c r="G17" i="10" s="1"/>
  <c r="N16" i="10"/>
  <c r="K16" i="10"/>
  <c r="M16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N15" i="10"/>
  <c r="K15" i="10"/>
  <c r="M15" i="10" s="1"/>
  <c r="G15" i="10"/>
  <c r="C15" i="10"/>
  <c r="C17" i="10" s="1"/>
  <c r="D17" i="10" s="1"/>
  <c r="V14" i="10" a="1"/>
  <c r="V14" i="10"/>
  <c r="U14" i="10"/>
  <c r="N14" i="10"/>
  <c r="K14" i="10"/>
  <c r="G14" i="10" a="1"/>
  <c r="G14" i="10" s="1"/>
  <c r="V13" i="10" a="1"/>
  <c r="V13" i="10" s="1"/>
  <c r="U13" i="10" a="1"/>
  <c r="U13" i="10" s="1"/>
  <c r="T13" i="10" a="1"/>
  <c r="T13" i="10" s="1"/>
  <c r="N13" i="10"/>
  <c r="M13" i="10"/>
  <c r="K13" i="10"/>
  <c r="G13" i="10"/>
  <c r="V12" i="10" a="1"/>
  <c r="V12" i="10"/>
  <c r="U12" i="10" a="1"/>
  <c r="U12" i="10" s="1"/>
  <c r="N12" i="10"/>
  <c r="M12" i="10"/>
  <c r="K12" i="10"/>
  <c r="V11" i="10" a="1"/>
  <c r="V11" i="10" s="1"/>
  <c r="U11" i="10" a="1"/>
  <c r="U11" i="10" s="1"/>
  <c r="T11" i="10"/>
  <c r="R11" i="10"/>
  <c r="N11" i="10"/>
  <c r="M11" i="10"/>
  <c r="K11" i="10"/>
  <c r="C11" i="10"/>
  <c r="N10" i="10"/>
  <c r="M10" i="10"/>
  <c r="K10" i="10"/>
  <c r="C10" i="10"/>
  <c r="N9" i="10"/>
  <c r="M9" i="10"/>
  <c r="K9" i="10"/>
  <c r="G9" i="10"/>
  <c r="C9" i="10"/>
  <c r="N8" i="10"/>
  <c r="M8" i="10"/>
  <c r="K8" i="10"/>
  <c r="G8" i="10"/>
  <c r="N7" i="10"/>
  <c r="M7" i="10"/>
  <c r="K7" i="10"/>
  <c r="G7" i="10"/>
  <c r="N6" i="10"/>
  <c r="M6" i="10"/>
  <c r="K6" i="10"/>
  <c r="G6" i="10"/>
  <c r="C6" i="10"/>
  <c r="N5" i="10"/>
  <c r="K5" i="10"/>
  <c r="G5" i="10"/>
  <c r="C5" i="10"/>
  <c r="N4" i="10"/>
  <c r="M4" i="10"/>
  <c r="K4" i="10"/>
  <c r="G4" i="10"/>
  <c r="C4" i="10"/>
  <c r="N3" i="10"/>
  <c r="M3" i="10"/>
  <c r="K3" i="10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B21" i="7" a="1"/>
  <c r="D20" i="7" a="1"/>
  <c r="D20" i="7" s="1"/>
  <c r="B20" i="7" a="1"/>
  <c r="B20" i="7"/>
  <c r="C20" i="7" s="1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A1" i="7"/>
  <c r="B20" i="6"/>
  <c r="C20" i="6" s="1" a="1"/>
  <c r="C20" i="6" s="1"/>
  <c r="D19" i="6" a="1"/>
  <c r="D19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D5" i="6" a="1"/>
  <c r="D5" i="6" s="1"/>
  <c r="C5" i="6" a="1"/>
  <c r="C5" i="6" s="1"/>
  <c r="D4" i="6"/>
  <c r="C4" i="6" a="1"/>
  <c r="C4" i="6" s="1"/>
  <c r="A1" i="6"/>
  <c r="B16" i="5"/>
  <c r="B15" i="5"/>
  <c r="B27" i="5" s="1"/>
  <c r="B5" i="5"/>
  <c r="J4" i="5"/>
  <c r="B4" i="5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S169" i="2"/>
  <c r="S3" i="2"/>
  <c r="T2136" i="1"/>
  <c r="T941" i="1"/>
  <c r="R25" i="10" l="1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B22" i="7" a="1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J5" i="5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D20" i="6" a="1"/>
  <c r="D20" i="6" s="1"/>
  <c r="B23" i="7" a="1"/>
  <c r="D21" i="7" a="1"/>
  <c r="D21" i="7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L11" i="10"/>
  <c r="V3" i="9"/>
  <c r="L3" i="10"/>
  <c r="L7" i="10"/>
  <c r="O9" i="10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O3" i="10"/>
  <c r="P3" i="10" s="1" a="1"/>
  <c r="P3" i="10" s="1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M14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L15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O16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M17" i="10"/>
  <c r="O17" i="10" s="1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L1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L18" i="10"/>
  <c r="M18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O21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O27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L23" i="10"/>
  <c r="M19" i="10"/>
  <c r="O19" i="10" s="1"/>
  <c r="L19" i="10"/>
  <c r="L25" i="10"/>
  <c r="M25" i="10"/>
  <c r="O25" i="10" s="1"/>
  <c r="O36" i="10"/>
  <c r="M33" i="10"/>
  <c r="O33" i="10"/>
  <c r="M26" i="10"/>
  <c r="L34" i="10"/>
  <c r="L44" i="10"/>
  <c r="M44" i="10"/>
  <c r="O44" i="10" s="1"/>
  <c r="O28" i="10"/>
  <c r="M34" i="10"/>
  <c r="L39" i="10"/>
  <c r="M20" i="10"/>
  <c r="L20" i="10"/>
  <c r="O51" i="10"/>
  <c r="M51" i="10"/>
  <c r="M35" i="10"/>
  <c r="O35" i="10" s="1"/>
  <c r="O47" i="10"/>
  <c r="L53" i="10"/>
  <c r="M48" i="10"/>
  <c r="O48" i="10" s="1"/>
  <c r="L48" i="10"/>
  <c r="O53" i="10"/>
  <c r="M41" i="10"/>
  <c r="O41" i="10"/>
  <c r="O31" i="10"/>
  <c r="L41" i="10"/>
  <c r="M23" i="10"/>
  <c r="L42" i="10"/>
  <c r="M42" i="10"/>
  <c r="O42" i="10"/>
  <c r="M43" i="10"/>
  <c r="O43" i="10" s="1"/>
  <c r="L78" i="10"/>
  <c r="L49" i="10"/>
  <c r="O37" i="10"/>
  <c r="L29" i="10"/>
  <c r="O49" i="10"/>
  <c r="L54" i="10"/>
  <c r="M30" i="10"/>
  <c r="O30" i="10"/>
  <c r="M38" i="10"/>
  <c r="O38" i="10"/>
  <c r="O45" i="10"/>
  <c r="L45" i="10"/>
  <c r="L50" i="10"/>
  <c r="L43" i="10"/>
  <c r="M55" i="10"/>
  <c r="O55" i="10"/>
  <c r="M70" i="10"/>
  <c r="O70" i="10" s="1"/>
  <c r="O46" i="10"/>
  <c r="L52" i="10"/>
  <c r="M74" i="10"/>
  <c r="O74" i="10" s="1"/>
  <c r="L74" i="10"/>
  <c r="L46" i="10"/>
  <c r="M52" i="10"/>
  <c r="O52" i="10" s="1"/>
  <c r="L58" i="10"/>
  <c r="O71" i="10"/>
  <c r="M68" i="10"/>
  <c r="O76" i="10"/>
  <c r="L72" i="10"/>
  <c r="O56" i="10"/>
  <c r="O69" i="10"/>
  <c r="O72" i="10"/>
  <c r="O59" i="10"/>
  <c r="O75" i="10"/>
  <c r="C11" i="11"/>
  <c r="C18" i="11"/>
  <c r="C30" i="11"/>
  <c r="C42" i="11"/>
  <c r="C54" i="11"/>
  <c r="C66" i="11"/>
  <c r="O78" i="10"/>
  <c r="C4" i="11"/>
  <c r="C71" i="11"/>
  <c r="L69" i="10"/>
  <c r="L76" i="10"/>
  <c r="O67" i="10" l="1"/>
  <c r="O73" i="10"/>
  <c r="O68" i="10"/>
  <c r="O22" i="10"/>
  <c r="O54" i="10"/>
  <c r="L26" i="10"/>
  <c r="O14" i="10"/>
  <c r="L68" i="10"/>
  <c r="L70" i="10"/>
  <c r="O57" i="10"/>
  <c r="O23" i="10"/>
  <c r="L51" i="10"/>
  <c r="O26" i="10"/>
  <c r="O18" i="10"/>
  <c r="O4" i="10"/>
  <c r="O12" i="10"/>
  <c r="O11" i="10"/>
  <c r="B22" i="7"/>
  <c r="B23" i="7" s="1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O20" i="10"/>
  <c r="L33" i="10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O65" i="10"/>
  <c r="L64" i="10"/>
  <c r="O61" i="10"/>
  <c r="L60" i="10"/>
  <c r="L75" i="10"/>
  <c r="L71" i="10"/>
  <c r="L66" i="10"/>
  <c r="O63" i="10"/>
  <c r="L62" i="10"/>
  <c r="L77" i="10"/>
  <c r="L47" i="10"/>
  <c r="L28" i="10"/>
  <c r="L59" i="10"/>
  <c r="L63" i="10"/>
  <c r="L65" i="10"/>
  <c r="O62" i="10"/>
  <c r="L24" i="10"/>
  <c r="L21" i="10"/>
  <c r="L67" i="10"/>
  <c r="L61" i="10"/>
  <c r="O40" i="10"/>
  <c r="O60" i="10"/>
  <c r="L36" i="10"/>
  <c r="L27" i="10"/>
  <c r="O66" i="10"/>
  <c r="L57" i="10"/>
  <c r="L56" i="10"/>
  <c r="L37" i="10"/>
  <c r="L55" i="10"/>
  <c r="L31" i="10"/>
  <c r="L38" i="10"/>
  <c r="L30" i="10"/>
  <c r="O32" i="10"/>
  <c r="L40" i="10"/>
  <c r="L32" i="10"/>
  <c r="L22" i="10"/>
  <c r="L16" i="10"/>
  <c r="L14" i="10"/>
  <c r="L12" i="10"/>
  <c r="O29" i="10"/>
  <c r="L4" i="10"/>
  <c r="L10" i="10"/>
  <c r="L13" i="10"/>
  <c r="O7" i="10"/>
  <c r="B22" i="6" a="1"/>
  <c r="B22" i="6" s="1"/>
  <c r="C21" i="6" a="1"/>
  <c r="C21" i="6" s="1"/>
  <c r="D21" i="6" a="1"/>
  <c r="D21" i="6" s="1"/>
  <c r="G39" i="5"/>
  <c r="E39" i="5"/>
  <c r="J39" i="5"/>
  <c r="F39" i="5"/>
  <c r="B51" i="5"/>
  <c r="L73" i="10"/>
  <c r="O77" i="10"/>
  <c r="O58" i="10"/>
  <c r="O64" i="10"/>
  <c r="O50" i="10"/>
  <c r="O39" i="10"/>
  <c r="L35" i="10"/>
  <c r="O34" i="10"/>
  <c r="L5" i="10"/>
  <c r="C97" i="4"/>
  <c r="F8" i="4"/>
  <c r="B20" i="4"/>
  <c r="D8" i="4"/>
  <c r="I8" i="4"/>
  <c r="E8" i="4"/>
  <c r="O10" i="10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O24" i="10"/>
  <c r="L8" i="10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B24" i="7" a="1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S3" i="9" s="1"/>
  <c r="O15" i="10"/>
  <c r="O8" i="10"/>
  <c r="O13" i="10"/>
  <c r="L9" i="10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C23" i="7" l="1"/>
  <c r="D23" i="7" a="1"/>
  <c r="D23" i="7" s="1"/>
  <c r="B24" i="7"/>
  <c r="C24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P7" i="10" a="1"/>
  <c r="P7" i="10" s="1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D24" i="7" a="1"/>
  <c r="D24" i="7" s="1"/>
  <c r="B25" i="7" a="1"/>
  <c r="B25" i="7" s="1"/>
  <c r="C25" i="7" s="1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D22" i="6" a="1"/>
  <c r="D22" i="6" s="1"/>
  <c r="B31" i="4"/>
  <c r="I19" i="4"/>
  <c r="F19" i="4"/>
  <c r="E19" i="4"/>
  <c r="D19" i="4"/>
  <c r="I14" i="10" a="1"/>
  <c r="I14" i="10" s="1"/>
  <c r="G14" i="4"/>
  <c r="H14" i="4"/>
  <c r="C105" i="4"/>
  <c r="B26" i="7" l="1" a="1"/>
  <c r="B26" i="7" s="1"/>
  <c r="C26" i="7" s="1"/>
  <c r="D25" i="7" a="1"/>
  <c r="D25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P14" i="10" a="1"/>
  <c r="P14" i="10" s="1"/>
  <c r="I15" i="10" a="1"/>
  <c r="I15" i="10" s="1"/>
  <c r="C23" i="6" a="1"/>
  <c r="C23" i="6" s="1"/>
  <c r="D23" i="6" a="1"/>
  <c r="D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I22" i="10" a="1"/>
  <c r="I22" i="10" s="1"/>
  <c r="P22" i="10" s="1" a="1"/>
  <c r="P22" i="10" s="1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S4" i="9"/>
  <c r="AG4" i="9"/>
  <c r="M8" i="9" l="1"/>
  <c r="D9" i="9"/>
  <c r="G8" i="9"/>
  <c r="E8" i="9"/>
  <c r="H8" i="9"/>
  <c r="F8" i="9"/>
  <c r="C75" i="4"/>
  <c r="R6" i="9"/>
  <c r="B25" i="6" a="1"/>
  <c r="B25" i="6" s="1"/>
  <c r="D24" i="6" a="1"/>
  <c r="D24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S5" i="9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P15" i="10" a="1"/>
  <c r="P15" i="10" s="1"/>
  <c r="F31" i="5"/>
  <c r="E31" i="5"/>
  <c r="J31" i="5"/>
  <c r="G31" i="5"/>
  <c r="B43" i="5"/>
  <c r="I41" i="5"/>
  <c r="H41" i="5"/>
  <c r="B27" i="7" a="1"/>
  <c r="B27" i="7" s="1"/>
  <c r="C27" i="7" s="1"/>
  <c r="D26" i="7" a="1"/>
  <c r="D26" i="7" s="1"/>
  <c r="H19" i="7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P25" i="10" s="1" a="1"/>
  <c r="P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L23" i="5"/>
  <c r="C116" i="4"/>
  <c r="C114" i="4"/>
  <c r="I31" i="10" l="1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D25" i="6" a="1"/>
  <c r="D25" i="6" s="1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S6" i="9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B28" i="7" a="1"/>
  <c r="B28" i="7" s="1"/>
  <c r="C28" i="7" s="1"/>
  <c r="D27" i="7" a="1"/>
  <c r="D27" i="7" s="1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L27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R8" i="9" l="1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P31" i="10" a="1"/>
  <c r="P31" i="10" s="1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S8" i="9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L31" i="5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D26" i="6" a="1"/>
  <c r="D26" i="6" s="1"/>
  <c r="B84" i="4"/>
  <c r="E72" i="4"/>
  <c r="I72" i="4"/>
  <c r="D72" i="4"/>
  <c r="F72" i="4"/>
  <c r="L39" i="4"/>
  <c r="F88" i="5"/>
  <c r="B100" i="5"/>
  <c r="E88" i="5"/>
  <c r="G88" i="5"/>
  <c r="G54" i="4"/>
  <c r="H54" i="4"/>
  <c r="S7" i="9"/>
  <c r="AG7" i="9"/>
  <c r="L36" i="4"/>
  <c r="C112" i="4"/>
  <c r="V18" i="4"/>
  <c r="K20" i="4"/>
  <c r="B29" i="7" a="1"/>
  <c r="B29" i="7" s="1"/>
  <c r="C29" i="7" s="1"/>
  <c r="D28" i="7" a="1"/>
  <c r="D28" i="7" s="1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R9" i="9" l="1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P19" i="5"/>
  <c r="H33" i="5"/>
  <c r="I33" i="5"/>
  <c r="H67" i="4"/>
  <c r="G67" i="4"/>
  <c r="J34" i="5"/>
  <c r="G34" i="5"/>
  <c r="F34" i="5"/>
  <c r="E34" i="5"/>
  <c r="B46" i="5"/>
  <c r="O19" i="5"/>
  <c r="Q19" i="5" s="1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N27" i="5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N15" i="5"/>
  <c r="P33" i="10" a="1"/>
  <c r="P33" i="10" s="1"/>
  <c r="I35" i="10" a="1"/>
  <c r="I35" i="10" s="1"/>
  <c r="AG9" i="9"/>
  <c r="S9" i="9"/>
  <c r="H69" i="4"/>
  <c r="G69" i="4"/>
  <c r="H11" i="5"/>
  <c r="I11" i="5"/>
  <c r="H88" i="5"/>
  <c r="I88" i="5"/>
  <c r="B28" i="6" a="1"/>
  <c r="B28" i="6" s="1"/>
  <c r="C27" i="6" a="1"/>
  <c r="C27" i="6" s="1"/>
  <c r="D27" i="6" a="1"/>
  <c r="D27" i="6" s="1"/>
  <c r="K21" i="4"/>
  <c r="V19" i="4"/>
  <c r="K27" i="4"/>
  <c r="V25" i="4"/>
  <c r="V16" i="4"/>
  <c r="K18" i="4"/>
  <c r="B30" i="7" a="1"/>
  <c r="B30" i="7" s="1"/>
  <c r="C30" i="7" s="1"/>
  <c r="D29" i="7" a="1"/>
  <c r="D29" i="7" s="1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R7" i="5"/>
  <c r="H66" i="4"/>
  <c r="G66" i="4"/>
  <c r="R15" i="5"/>
  <c r="L35" i="5"/>
  <c r="C111" i="4"/>
  <c r="H64" i="4"/>
  <c r="G64" i="4"/>
  <c r="L42" i="4"/>
  <c r="J78" i="5"/>
  <c r="G78" i="5"/>
  <c r="E78" i="5"/>
  <c r="B90" i="5"/>
  <c r="F78" i="5"/>
  <c r="H73" i="4"/>
  <c r="G73" i="4"/>
  <c r="G89" i="5"/>
  <c r="P31" i="5" s="1"/>
  <c r="E89" i="5"/>
  <c r="N31" i="5" s="1"/>
  <c r="B101" i="5"/>
  <c r="O27" i="5" s="1"/>
  <c r="Q27" i="5" s="1"/>
  <c r="F89" i="5"/>
  <c r="B25" i="5" l="1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R23" i="5"/>
  <c r="B99" i="4"/>
  <c r="D87" i="4"/>
  <c r="E87" i="4"/>
  <c r="I87" i="4"/>
  <c r="F87" i="4"/>
  <c r="L45" i="4"/>
  <c r="B106" i="4"/>
  <c r="I94" i="4"/>
  <c r="E94" i="4"/>
  <c r="D94" i="4"/>
  <c r="F94" i="4"/>
  <c r="P27" i="5"/>
  <c r="I89" i="5"/>
  <c r="H89" i="5"/>
  <c r="D28" i="6" a="1"/>
  <c r="D28" i="6" s="1"/>
  <c r="C28" i="6" a="1"/>
  <c r="C28" i="6" s="1"/>
  <c r="B29" i="6" a="1"/>
  <c r="B29" i="6" s="1"/>
  <c r="R10" i="9"/>
  <c r="H78" i="5"/>
  <c r="I78" i="5"/>
  <c r="B31" i="7" a="1"/>
  <c r="B31" i="7" s="1"/>
  <c r="C31" i="7" s="1"/>
  <c r="D30" i="7" a="1"/>
  <c r="D30" i="7" s="1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P35" i="10" a="1"/>
  <c r="P35" i="10" s="1"/>
  <c r="I36" i="10" a="1"/>
  <c r="I36" i="10" s="1"/>
  <c r="J24" i="5"/>
  <c r="E24" i="5"/>
  <c r="B36" i="5"/>
  <c r="G24" i="5"/>
  <c r="F24" i="5"/>
  <c r="G101" i="5"/>
  <c r="F101" i="5"/>
  <c r="E101" i="5"/>
  <c r="N35" i="5" s="1"/>
  <c r="L46" i="4"/>
  <c r="R31" i="5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P35" i="5"/>
  <c r="O35" i="5"/>
  <c r="Q35" i="5" s="1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R27" i="5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O31" i="5"/>
  <c r="Q31" i="5" s="1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P23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O23" i="5"/>
  <c r="Q23" i="5" s="1"/>
  <c r="O14" i="4" l="1"/>
  <c r="M21" i="4"/>
  <c r="P36" i="10" a="1"/>
  <c r="P36" i="10" s="1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S10" i="9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D29" i="6" a="1"/>
  <c r="D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B32" i="7" a="1"/>
  <c r="B32" i="7" s="1"/>
  <c r="C32" i="7" s="1"/>
  <c r="D31" i="7" a="1"/>
  <c r="D31" i="7" s="1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R35" i="5"/>
  <c r="N6" i="4"/>
  <c r="D101" i="4"/>
  <c r="I101" i="4"/>
  <c r="E101" i="4"/>
  <c r="B113" i="4"/>
  <c r="N31" i="4" s="1"/>
  <c r="P31" i="4" s="1"/>
  <c r="F101" i="4"/>
  <c r="N13" i="4"/>
  <c r="O13" i="4"/>
  <c r="O21" i="4"/>
  <c r="O16" i="4" l="1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P37" i="10" a="1"/>
  <c r="P37" i="10" s="1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D30" i="6" a="1"/>
  <c r="D30" i="6" s="1"/>
  <c r="C30" i="6" a="1"/>
  <c r="C30" i="6" s="1"/>
  <c r="B31" i="6" a="1"/>
  <c r="B31" i="6" s="1"/>
  <c r="V28" i="4"/>
  <c r="K30" i="4"/>
  <c r="N26" i="4"/>
  <c r="M26" i="4"/>
  <c r="Q26" i="4"/>
  <c r="O26" i="4"/>
  <c r="D32" i="7" a="1"/>
  <c r="D32" i="7" s="1"/>
  <c r="B33" i="7" a="1"/>
  <c r="B33" i="7" s="1"/>
  <c r="C33" i="7" s="1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P32" i="5" s="1"/>
  <c r="F92" i="5"/>
  <c r="B104" i="5"/>
  <c r="E92" i="5"/>
  <c r="N32" i="5" s="1"/>
  <c r="X15" i="4"/>
  <c r="P13" i="4"/>
  <c r="O28" i="5"/>
  <c r="Q28" i="5" s="1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S11" i="9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P24" i="4" l="1"/>
  <c r="R13" i="9"/>
  <c r="S13" i="9" s="1"/>
  <c r="H59" i="5"/>
  <c r="I59" i="5"/>
  <c r="F49" i="5"/>
  <c r="E49" i="5"/>
  <c r="J49" i="5"/>
  <c r="G49" i="5"/>
  <c r="B61" i="5"/>
  <c r="H115" i="4"/>
  <c r="G115" i="4"/>
  <c r="S12" i="9"/>
  <c r="AG12" i="9"/>
  <c r="K43" i="4"/>
  <c r="O39" i="4"/>
  <c r="N39" i="4"/>
  <c r="P39" i="4" s="1"/>
  <c r="M39" i="4"/>
  <c r="Q39" i="4"/>
  <c r="I37" i="5"/>
  <c r="H37" i="5"/>
  <c r="G104" i="5"/>
  <c r="P36" i="5" s="1"/>
  <c r="F104" i="5"/>
  <c r="E104" i="5"/>
  <c r="N36" i="5" s="1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O32" i="5"/>
  <c r="Q32" i="5" s="1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S10" i="4"/>
  <c r="AC7" i="4" s="1"/>
  <c r="Y11" i="4" s="1"/>
  <c r="X7" i="4"/>
  <c r="V32" i="4"/>
  <c r="K34" i="4"/>
  <c r="Q30" i="4"/>
  <c r="O30" i="4"/>
  <c r="N30" i="4"/>
  <c r="P30" i="4" s="1"/>
  <c r="M30" i="4"/>
  <c r="H112" i="4"/>
  <c r="G112" i="4"/>
  <c r="X25" i="4"/>
  <c r="P23" i="4"/>
  <c r="R28" i="5"/>
  <c r="H15" i="9"/>
  <c r="E15" i="9"/>
  <c r="D16" i="9"/>
  <c r="M15" i="9"/>
  <c r="G15" i="9"/>
  <c r="F15" i="9"/>
  <c r="R32" i="5"/>
  <c r="P39" i="10" a="1"/>
  <c r="P39" i="10" s="1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B34" i="7" a="1"/>
  <c r="B34" i="7" s="1"/>
  <c r="C34" i="7" s="1"/>
  <c r="D33" i="7" a="1"/>
  <c r="D33" i="7" s="1"/>
  <c r="P19" i="4"/>
  <c r="X21" i="4"/>
  <c r="P16" i="4"/>
  <c r="X18" i="4"/>
  <c r="X17" i="4"/>
  <c r="P15" i="4"/>
  <c r="X28" i="4"/>
  <c r="P26" i="4"/>
  <c r="D31" i="6" a="1"/>
  <c r="D31" i="6" s="1"/>
  <c r="B32" i="6" a="1"/>
  <c r="B32" i="6" s="1"/>
  <c r="C31" i="6" a="1"/>
  <c r="C31" i="6" s="1"/>
  <c r="S8" i="4"/>
  <c r="AC5" i="4" s="1"/>
  <c r="P3" i="4"/>
  <c r="S7" i="4"/>
  <c r="X5" i="4"/>
  <c r="X13" i="4"/>
  <c r="P11" i="4"/>
  <c r="H48" i="5"/>
  <c r="I48" i="5"/>
  <c r="G93" i="5"/>
  <c r="B105" i="5"/>
  <c r="F93" i="5"/>
  <c r="E93" i="5"/>
  <c r="O36" i="5"/>
  <c r="Q36" i="5" s="1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R14" i="9" l="1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D32" i="6" a="1"/>
  <c r="D32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R36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R15" i="9" s="1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P41" i="10" a="1"/>
  <c r="P41" i="10" s="1"/>
  <c r="I44" i="10" a="1"/>
  <c r="I44" i="10" s="1"/>
  <c r="B35" i="7" a="1"/>
  <c r="B35" i="7" s="1"/>
  <c r="C35" i="7" s="1"/>
  <c r="D34" i="7" a="1"/>
  <c r="D34" i="7" s="1"/>
  <c r="S14" i="9"/>
  <c r="AG14" i="9"/>
  <c r="Z9" i="4" l="1"/>
  <c r="AA10" i="4" s="1"/>
  <c r="AB10" i="4" s="1"/>
  <c r="AD10" i="4" s="1"/>
  <c r="AE10" i="4" s="1"/>
  <c r="I83" i="5"/>
  <c r="H83" i="5"/>
  <c r="P44" i="10" a="1"/>
  <c r="P44" i="10" s="1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S15" i="9"/>
  <c r="AG15" i="9"/>
  <c r="E84" i="5"/>
  <c r="G84" i="5"/>
  <c r="J84" i="5"/>
  <c r="F84" i="5"/>
  <c r="B96" i="5"/>
  <c r="B36" i="7" a="1"/>
  <c r="B36" i="7" s="1"/>
  <c r="C36" i="7" s="1"/>
  <c r="D35" i="7" a="1"/>
  <c r="D35" i="7" s="1"/>
  <c r="C33" i="6" a="1"/>
  <c r="C33" i="6" s="1"/>
  <c r="B34" i="6" a="1"/>
  <c r="B34" i="6" s="1"/>
  <c r="D33" i="6" a="1"/>
  <c r="D33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R16" i="9" l="1"/>
  <c r="S16" i="9" s="1"/>
  <c r="I62" i="5"/>
  <c r="H62" i="5"/>
  <c r="N48" i="4"/>
  <c r="P48" i="4" s="1"/>
  <c r="M48" i="4"/>
  <c r="Q48" i="4"/>
  <c r="O48" i="4"/>
  <c r="H106" i="5"/>
  <c r="I106" i="5"/>
  <c r="B35" i="6" a="1"/>
  <c r="B35" i="6" s="1"/>
  <c r="D34" i="6" a="1"/>
  <c r="D34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P45" i="10" a="1"/>
  <c r="P45" i="10" s="1"/>
  <c r="I46" i="10" a="1"/>
  <c r="I46" i="10" s="1"/>
  <c r="I95" i="5"/>
  <c r="H95" i="5"/>
  <c r="I17" i="9"/>
  <c r="E85" i="5"/>
  <c r="B97" i="5"/>
  <c r="J85" i="5"/>
  <c r="F85" i="5"/>
  <c r="G85" i="5"/>
  <c r="B37" i="7" a="1"/>
  <c r="B37" i="7" s="1"/>
  <c r="C37" i="7" s="1"/>
  <c r="D36" i="7" a="1"/>
  <c r="D36" i="7" s="1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I18" i="9" l="1"/>
  <c r="AG16" i="9"/>
  <c r="B38" i="7" a="1"/>
  <c r="B38" i="7" s="1"/>
  <c r="C38" i="7" s="1"/>
  <c r="D37" i="7" a="1"/>
  <c r="D37" i="7" s="1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D35" i="6" a="1"/>
  <c r="D35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R18" i="9" s="1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P46" i="10" a="1"/>
  <c r="P46" i="10" s="1"/>
  <c r="I50" i="10" a="1"/>
  <c r="I50" i="10" s="1"/>
  <c r="I96" i="5"/>
  <c r="H96" i="5"/>
  <c r="B98" i="5"/>
  <c r="E86" i="5"/>
  <c r="G86" i="5"/>
  <c r="F86" i="5"/>
  <c r="J86" i="5"/>
  <c r="I19" i="9" l="1"/>
  <c r="P50" i="10" a="1"/>
  <c r="P50" i="10" s="1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S17" i="9"/>
  <c r="AG17" i="9"/>
  <c r="I86" i="5"/>
  <c r="H86" i="5"/>
  <c r="S18" i="9"/>
  <c r="AG18" i="9"/>
  <c r="G109" i="5"/>
  <c r="F109" i="5"/>
  <c r="E109" i="5"/>
  <c r="D36" i="6" a="1"/>
  <c r="D36" i="6" s="1"/>
  <c r="B37" i="6" a="1"/>
  <c r="B37" i="6" s="1"/>
  <c r="B38" i="6" s="1"/>
  <c r="C36" i="6" a="1"/>
  <c r="C36" i="6" s="1"/>
  <c r="D38" i="7" a="1"/>
  <c r="D38" i="7" s="1"/>
  <c r="B39" i="7" a="1"/>
  <c r="B39" i="7" s="1"/>
  <c r="C39" i="7" s="1"/>
  <c r="R19" i="9" l="1"/>
  <c r="H21" i="9"/>
  <c r="D22" i="9"/>
  <c r="G21" i="9"/>
  <c r="M21" i="9"/>
  <c r="E21" i="9"/>
  <c r="F21" i="9"/>
  <c r="S19" i="9"/>
  <c r="AG19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N38" i="5" s="1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N23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25" i="5"/>
  <c r="N9" i="5"/>
  <c r="O12" i="5"/>
  <c r="Q12" i="5" s="1"/>
  <c r="N20" i="5"/>
  <c r="P24" i="5"/>
  <c r="N24" i="5"/>
  <c r="R17" i="5"/>
  <c r="R12" i="5"/>
  <c r="O24" i="5"/>
  <c r="Q24" i="5" s="1"/>
  <c r="R24" i="5"/>
  <c r="R5" i="5"/>
  <c r="O9" i="5"/>
  <c r="Q9" i="5" s="1"/>
  <c r="P10" i="5"/>
  <c r="N28" i="5"/>
  <c r="O22" i="5"/>
  <c r="Q22" i="5" s="1"/>
  <c r="P28" i="5"/>
  <c r="O6" i="5"/>
  <c r="Q6" i="5" s="1"/>
  <c r="O14" i="5"/>
  <c r="Q14" i="5" s="1"/>
  <c r="R6" i="5"/>
  <c r="P26" i="5"/>
  <c r="O37" i="5"/>
  <c r="Q37" i="5" s="1"/>
  <c r="R26" i="5"/>
  <c r="N33" i="5"/>
  <c r="P18" i="5"/>
  <c r="N22" i="5"/>
  <c r="R21" i="5"/>
  <c r="P30" i="5"/>
  <c r="O30" i="5"/>
  <c r="Q30" i="5" s="1"/>
  <c r="O26" i="5"/>
  <c r="Q26" i="5" s="1"/>
  <c r="N34" i="5"/>
  <c r="P34" i="5"/>
  <c r="R10" i="5"/>
  <c r="R34" i="5"/>
  <c r="O34" i="5"/>
  <c r="Q34" i="5" s="1"/>
  <c r="O10" i="5"/>
  <c r="Q10" i="5" s="1"/>
  <c r="P22" i="5"/>
  <c r="R38" i="5"/>
  <c r="I109" i="5"/>
  <c r="H109" i="5"/>
  <c r="AA14" i="4"/>
  <c r="AB14" i="4" s="1"/>
  <c r="AD14" i="4" s="1"/>
  <c r="AE14" i="4" s="1"/>
  <c r="AC13" i="4"/>
  <c r="Y17" i="4" s="1"/>
  <c r="Z14" i="4"/>
  <c r="B40" i="7" a="1"/>
  <c r="B40" i="7" s="1"/>
  <c r="C40" i="7" s="1"/>
  <c r="D39" i="7" a="1"/>
  <c r="D39" i="7" s="1"/>
  <c r="D37" i="6" a="1"/>
  <c r="D37" i="6" s="1"/>
  <c r="C37" i="6" a="1"/>
  <c r="C37" i="6" s="1"/>
  <c r="I20" i="9"/>
  <c r="P51" i="10" a="1"/>
  <c r="P51" i="10" s="1"/>
  <c r="I52" i="10" a="1"/>
  <c r="I52" i="10" s="1"/>
  <c r="R20" i="9" l="1"/>
  <c r="I21" i="9"/>
  <c r="AG20" i="9"/>
  <c r="S20" i="9"/>
  <c r="P4" i="5"/>
  <c r="P20" i="5"/>
  <c r="P9" i="5"/>
  <c r="P13" i="5"/>
  <c r="P6" i="5"/>
  <c r="P25" i="5"/>
  <c r="P14" i="5"/>
  <c r="P29" i="5"/>
  <c r="P33" i="5"/>
  <c r="P37" i="5"/>
  <c r="J20" i="9"/>
  <c r="B39" i="6" a="1"/>
  <c r="B39" i="6" s="1"/>
  <c r="D38" i="6" a="1"/>
  <c r="D38" i="6" s="1"/>
  <c r="C38" i="6" a="1"/>
  <c r="C38" i="6" s="1"/>
  <c r="P52" i="10" a="1"/>
  <c r="P52" i="10" s="1"/>
  <c r="I54" i="10" a="1"/>
  <c r="I54" i="10" s="1"/>
  <c r="U3" i="5"/>
  <c r="Q3" i="5"/>
  <c r="B41" i="7" a="1"/>
  <c r="B41" i="7" s="1"/>
  <c r="C41" i="7" s="1"/>
  <c r="D40" i="7" a="1"/>
  <c r="D40" i="7" s="1"/>
  <c r="P38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25" i="5"/>
  <c r="R18" i="5"/>
  <c r="O25" i="5"/>
  <c r="Q25" i="5" s="1"/>
  <c r="O18" i="5"/>
  <c r="Q18" i="5" s="1"/>
  <c r="R29" i="5"/>
  <c r="R22" i="5"/>
  <c r="R14" i="5"/>
  <c r="O29" i="5"/>
  <c r="Q29" i="5" s="1"/>
  <c r="R33" i="5"/>
  <c r="O33" i="5"/>
  <c r="Q33" i="5" s="1"/>
  <c r="R30" i="5"/>
  <c r="R37" i="5"/>
  <c r="O38" i="5"/>
  <c r="Q38" i="5" s="1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29" i="5"/>
  <c r="N18" i="5"/>
  <c r="N26" i="5"/>
  <c r="N30" i="5"/>
  <c r="N37" i="5"/>
  <c r="E22" i="9"/>
  <c r="M22" i="9"/>
  <c r="H22" i="9"/>
  <c r="D23" i="9"/>
  <c r="G22" i="9"/>
  <c r="F22" i="9"/>
  <c r="AF22" i="9" l="1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B42" i="7" a="1"/>
  <c r="B42" i="7" s="1"/>
  <c r="D41" i="7" a="1"/>
  <c r="D41" i="7" s="1"/>
  <c r="H23" i="9"/>
  <c r="E23" i="9"/>
  <c r="M23" i="9"/>
  <c r="D24" i="9"/>
  <c r="G23" i="9"/>
  <c r="F23" i="9"/>
  <c r="P54" i="10" a="1"/>
  <c r="P54" i="10" s="1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D39" i="6" a="1"/>
  <c r="D39" i="6" s="1"/>
  <c r="B40" i="6" a="1"/>
  <c r="B40" i="6" s="1"/>
  <c r="C42" i="7" l="1"/>
  <c r="B43" i="7"/>
  <c r="R22" i="9"/>
  <c r="I23" i="9"/>
  <c r="J23" i="9" s="1"/>
  <c r="D40" i="6" a="1"/>
  <c r="D40" i="6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S22" i="9"/>
  <c r="AG22" i="9"/>
  <c r="D42" i="7" a="1"/>
  <c r="D42" i="7" s="1"/>
  <c r="J22" i="9"/>
  <c r="P55" i="10" a="1"/>
  <c r="P55" i="10" s="1"/>
  <c r="I56" i="10" a="1"/>
  <c r="I56" i="10" s="1"/>
  <c r="S21" i="9"/>
  <c r="AG21" i="9"/>
  <c r="AA17" i="4"/>
  <c r="AB17" i="4" s="1"/>
  <c r="AD17" i="4" s="1"/>
  <c r="AE17" i="4" s="1"/>
  <c r="AC16" i="4"/>
  <c r="Y20" i="4" s="1"/>
  <c r="Z17" i="4"/>
  <c r="B44" i="7" l="1" a="1"/>
  <c r="B44" i="7" s="1"/>
  <c r="C43" i="7"/>
  <c r="D43" i="7" a="1"/>
  <c r="D43" i="7" s="1"/>
  <c r="AA18" i="4"/>
  <c r="AB18" i="4" s="1"/>
  <c r="AD18" i="4" s="1"/>
  <c r="AE18" i="4" s="1"/>
  <c r="AC17" i="4"/>
  <c r="Y21" i="4" s="1"/>
  <c r="Z18" i="4"/>
  <c r="P56" i="10" a="1"/>
  <c r="P56" i="10" s="1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D41" i="6" a="1"/>
  <c r="D41" i="6" s="1"/>
  <c r="C41" i="6" a="1"/>
  <c r="C41" i="6" s="1"/>
  <c r="B42" i="6" a="1"/>
  <c r="B42" i="6" s="1"/>
  <c r="B43" i="6" s="1" a="1"/>
  <c r="B43" i="6" s="1"/>
  <c r="C43" i="6" l="1" a="1"/>
  <c r="C43" i="6" s="1"/>
  <c r="D43" i="6" a="1"/>
  <c r="D43" i="6" s="1"/>
  <c r="B44" i="6" a="1"/>
  <c r="B44" i="6" s="1"/>
  <c r="D44" i="7" a="1"/>
  <c r="D44" i="7" s="1"/>
  <c r="C44" i="7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D42" i="6" a="1"/>
  <c r="D42" i="6" s="1"/>
  <c r="C42" i="6" a="1"/>
  <c r="C42" i="6" s="1"/>
  <c r="J24" i="9"/>
  <c r="S23" i="9"/>
  <c r="AG23" i="9"/>
  <c r="P57" i="10" a="1"/>
  <c r="P57" i="10" s="1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5" i="6" l="1" a="1"/>
  <c r="B45" i="6" s="1"/>
  <c r="C44" i="6" a="1"/>
  <c r="C44" i="6" s="1"/>
  <c r="D44" i="6" a="1"/>
  <c r="D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P59" i="10" a="1"/>
  <c r="P59" i="10" s="1"/>
  <c r="I60" i="10" a="1"/>
  <c r="I60" i="10" s="1"/>
  <c r="C45" i="6" l="1" a="1"/>
  <c r="C45" i="6" s="1"/>
  <c r="D45" i="6" a="1"/>
  <c r="D45" i="6" s="1"/>
  <c r="I27" i="9"/>
  <c r="J27" i="9"/>
  <c r="P60" i="10" a="1"/>
  <c r="P60" i="10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P61" i="10" a="1"/>
  <c r="P61" i="10" s="1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P62" i="10" a="1"/>
  <c r="P62" i="10" s="1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P63" i="10" a="1"/>
  <c r="P63" i="10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P64" i="10" a="1"/>
  <c r="P64" i="10" s="1"/>
  <c r="I65" i="10" a="1"/>
  <c r="I65" i="10" s="1"/>
  <c r="P65" i="10" l="1" a="1"/>
  <c r="P65" i="10" s="1"/>
  <c r="I66" i="10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P66" i="10" a="1"/>
  <c r="P66" i="10" s="1"/>
  <c r="I67" i="10" a="1"/>
  <c r="I67" i="10" s="1"/>
  <c r="P67" i="10" l="1" a="1"/>
  <c r="P67" i="10" s="1"/>
  <c r="I69" i="10" a="1"/>
  <c r="I69" i="10" s="1"/>
  <c r="AA28" i="4"/>
  <c r="AB28" i="4" s="1"/>
  <c r="AD28" i="4" s="1"/>
  <c r="AE28" i="4" s="1"/>
  <c r="AC27" i="4"/>
  <c r="Z28" i="4"/>
  <c r="AA29" i="4" l="1"/>
  <c r="AC28" i="4"/>
  <c r="P69" i="10" a="1"/>
  <c r="P69" i="10" s="1"/>
  <c r="I70" i="10" a="1"/>
  <c r="I70" i="10" s="1"/>
  <c r="P70" i="10" l="1" a="1"/>
  <c r="P70" i="10" s="1"/>
  <c r="I71" i="10" a="1"/>
  <c r="I71" i="10" s="1"/>
  <c r="AB30" i="4"/>
  <c r="AB32" i="4"/>
  <c r="AB29" i="4"/>
  <c r="AB31" i="4"/>
  <c r="P71" i="10" l="1" a="1"/>
  <c r="P71" i="10" s="1"/>
  <c r="I72" i="10" a="1"/>
  <c r="I72" i="10" s="1"/>
  <c r="P72" i="10" l="1" a="1"/>
  <c r="P72" i="10" s="1"/>
  <c r="I73" i="10" a="1"/>
  <c r="I73" i="10" s="1"/>
  <c r="P73" i="10" l="1" a="1"/>
  <c r="P73" i="10" s="1"/>
  <c r="I74" i="10" a="1"/>
  <c r="I74" i="10" s="1"/>
  <c r="P74" i="10" l="1" a="1"/>
  <c r="P74" i="10" s="1"/>
  <c r="I75" i="10" a="1"/>
  <c r="I75" i="10" s="1"/>
  <c r="P75" i="10" l="1" a="1"/>
  <c r="P75" i="10" s="1"/>
  <c r="I76" i="10" a="1"/>
  <c r="I76" i="10" s="1"/>
  <c r="P76" i="10" l="1" a="1"/>
  <c r="P76" i="10" s="1"/>
  <c r="I77" i="10" a="1"/>
  <c r="I77" i="10" s="1"/>
  <c r="P77" i="10" s="1" a="1"/>
  <c r="P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<sst xmlns="http://schemas.openxmlformats.org/spreadsheetml/2006/main" count="13401" uniqueCount="787">
  <si>
    <t>id</t>
  </si>
  <si>
    <t>series_animedb_id</t>
  </si>
  <si>
    <t>series_title</t>
  </si>
  <si>
    <t>series_type</t>
  </si>
  <si>
    <t>Coluna1</t>
  </si>
  <si>
    <t>series_episodes</t>
  </si>
  <si>
    <t>my_start_date</t>
  </si>
  <si>
    <t>my_finish_date</t>
  </si>
  <si>
    <t>my_score</t>
  </si>
  <si>
    <t>year</t>
  </si>
  <si>
    <t>season</t>
  </si>
  <si>
    <t>ep</t>
  </si>
  <si>
    <t>ep duration (hours)</t>
  </si>
  <si>
    <t>show duration (hours)</t>
  </si>
  <si>
    <t>days watching</t>
  </si>
  <si>
    <t>hours a day</t>
  </si>
  <si>
    <t>ep a day</t>
  </si>
  <si>
    <t>genre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</si>
  <si>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</si>
  <si>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</si>
  <si>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</si>
  <si>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</si>
  <si>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</si>
  <si>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</si>
  <si>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</si>
  <si>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</si>
  <si>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</si>
  <si>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</si>
  <si>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</si>
  <si>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</si>
  <si>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</si>
  <si>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</si>
  <si>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</si>
  <si>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</si>
  <si>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</si>
  <si>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</si>
  <si>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</si>
  <si>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</si>
  <si>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</si>
  <si>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</si>
  <si>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</si>
  <si>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</si>
  <si>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</si>
  <si>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</si>
  <si>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</si>
  <si>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</si>
  <si>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</si>
  <si>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</si>
  <si>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</si>
  <si>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</si>
  <si>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</si>
  <si>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</si>
  <si>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</si>
  <si>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</si>
  <si>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</si>
  <si>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</si>
  <si>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</si>
  <si>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</si>
  <si>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</si>
  <si>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</si>
  <si>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</si>
  <si>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</si>
  <si>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</si>
  <si>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</si>
  <si>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</si>
  <si>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</si>
  <si>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</si>
  <si>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</si>
  <si>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</si>
  <si>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</si>
  <si>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</si>
  <si>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</si>
  <si>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</si>
  <si>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</si>
  <si>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</si>
  <si>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</si>
  <si>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</si>
  <si>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</si>
  <si>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</si>
  <si>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</si>
  <si>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</si>
  <si>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</si>
  <si>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</si>
  <si>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</si>
  <si>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</si>
  <si>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</si>
  <si>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</si>
  <si>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</si>
  <si>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</si>
  <si>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</si>
  <si>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</si>
  <si>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</si>
  <si>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</si>
  <si>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</si>
  <si>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</si>
  <si>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</si>
  <si>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</si>
  <si>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</si>
  <si>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</si>
  <si>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</si>
  <si>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</si>
  <si>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</si>
  <si>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</si>
  <si>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</si>
  <si>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</si>
  <si>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</si>
  <si>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</si>
  <si>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</si>
  <si>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</si>
  <si>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</si>
  <si>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</si>
  <si>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</si>
  <si>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</si>
  <si>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</si>
  <si>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</si>
  <si>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</si>
  <si>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</si>
  <si>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</si>
  <si>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</si>
  <si>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</si>
  <si>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</si>
  <si>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</si>
  <si>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</si>
  <si>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</si>
  <si>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</si>
  <si>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</si>
  <si>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</si>
  <si>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</si>
  <si>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</si>
  <si>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</si>
  <si>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</si>
  <si>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</si>
  <si>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</si>
  <si>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</si>
  <si>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</si>
  <si>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</si>
  <si>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</si>
  <si>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</si>
  <si>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</si>
  <si>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</si>
  <si>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</si>
  <si>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</si>
  <si>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</si>
  <si>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</si>
  <si>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</si>
  <si>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</si>
  <si>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</si>
  <si>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</si>
  <si>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</si>
  <si>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</si>
  <si>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</si>
  <si>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</si>
  <si>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</si>
  <si>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</si>
  <si>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</si>
  <si>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</si>
  <si>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</si>
  <si>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</si>
  <si>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</si>
  <si>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</si>
  <si>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</si>
  <si>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</si>
  <si>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</si>
  <si>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</si>
  <si>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</si>
  <si>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</si>
  <si>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</si>
  <si>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</si>
  <si>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</si>
  <si>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</si>
  <si>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</si>
  <si>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</si>
  <si>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</si>
  <si>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</si>
  <si>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</si>
  <si>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</si>
  <si>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</si>
  <si>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</si>
  <si>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</si>
  <si>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</si>
  <si>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</si>
  <si>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</si>
  <si>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</si>
  <si>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</si>
  <si>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</si>
  <si>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</si>
  <si>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</si>
  <si>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</si>
  <si>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</si>
  <si>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</si>
  <si>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</si>
  <si>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</si>
  <si>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</si>
  <si>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</si>
  <si>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</si>
  <si>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</si>
  <si>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</si>
  <si>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</si>
  <si>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</si>
  <si>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</si>
  <si>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</si>
  <si>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</si>
  <si>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</si>
  <si>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</si>
  <si>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</si>
  <si>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</si>
  <si>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</si>
  <si>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</si>
  <si>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</si>
  <si>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</si>
  <si>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</si>
  <si>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</si>
  <si>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</si>
  <si>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</si>
  <si>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</si>
  <si>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</si>
  <si>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</si>
  <si>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</si>
  <si>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</si>
  <si>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</si>
  <si>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</si>
  <si>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</si>
  <si>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</si>
  <si>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</si>
  <si>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</si>
  <si>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</si>
  <si>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</si>
  <si>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</si>
  <si>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</si>
  <si>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</si>
  <si>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</si>
  <si>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</si>
  <si>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</si>
  <si>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</si>
  <si>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</si>
  <si>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</si>
  <si>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</si>
  <si>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</si>
  <si>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</si>
  <si>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</si>
  <si>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</si>
  <si>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</si>
  <si>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</si>
  <si>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</si>
  <si>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</si>
  <si>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</si>
  <si>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</si>
  <si>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</si>
  <si>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</si>
  <si>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</si>
  <si>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</si>
  <si>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</si>
  <si>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</si>
  <si>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</si>
  <si>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</si>
  <si>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</si>
  <si>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</si>
  <si>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</si>
  <si>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</si>
  <si>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</si>
  <si>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</si>
  <si>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</si>
  <si>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</si>
  <si>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</si>
  <si>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</si>
  <si>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</si>
  <si>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</si>
  <si>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</si>
  <si>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</si>
  <si>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</si>
  <si>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</si>
  <si>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</si>
  <si>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</si>
  <si>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</si>
  <si>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</si>
  <si>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</si>
  <si>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</si>
  <si>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</si>
  <si>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</si>
  <si>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</si>
  <si>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</si>
  <si>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</si>
  <si>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</si>
  <si>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</si>
  <si>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</si>
  <si>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</si>
  <si>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</si>
  <si>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</si>
  <si>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</si>
  <si>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</si>
  <si>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</si>
  <si>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</si>
  <si>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</si>
  <si>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</si>
  <si>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</si>
  <si>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</si>
  <si>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</si>
  <si>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</si>
  <si>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</si>
  <si>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</si>
  <si>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</si>
  <si>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</si>
  <si>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</si>
  <si>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</si>
  <si>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</si>
  <si>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</si>
  <si>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</si>
  <si>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</si>
  <si>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</si>
  <si>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</si>
  <si>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</si>
  <si>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</si>
  <si>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</si>
  <si>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</si>
  <si>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</si>
  <si>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</si>
  <si>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</si>
  <si>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</si>
  <si>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</si>
  <si>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</si>
  <si>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</si>
  <si>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</si>
  <si>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</si>
  <si>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</si>
  <si>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</si>
  <si>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</si>
  <si>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</si>
  <si>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</si>
  <si>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</si>
  <si>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</si>
  <si>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</si>
  <si>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</si>
  <si>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</si>
  <si>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</si>
  <si>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</si>
  <si>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</si>
  <si>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</si>
  <si>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</si>
  <si>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</si>
  <si>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</si>
  <si>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</si>
  <si>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</si>
  <si>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</si>
  <si>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</si>
  <si>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</si>
  <si>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</si>
  <si>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</si>
  <si>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</si>
  <si>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</si>
  <si>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</si>
  <si>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</si>
  <si>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</si>
  <si>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</si>
  <si>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</si>
  <si>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</si>
  <si>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</si>
  <si>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</si>
  <si>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</si>
  <si>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</si>
  <si>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</si>
  <si>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</si>
  <si>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</si>
  <si>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</si>
  <si>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</si>
  <si>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</si>
  <si>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</si>
  <si>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</si>
  <si>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</si>
  <si>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</si>
  <si>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</si>
  <si>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</si>
  <si>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</si>
  <si>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</si>
  <si>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</si>
  <si>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</si>
  <si>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</si>
  <si>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</si>
  <si>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</si>
  <si>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</si>
  <si>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</si>
  <si>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</si>
  <si>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</si>
  <si>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</si>
  <si>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</si>
  <si>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</si>
  <si>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</si>
  <si>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</si>
  <si>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</si>
  <si>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</si>
  <si>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</si>
  <si>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</si>
  <si>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</si>
  <si>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</si>
  <si>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</si>
  <si>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</si>
  <si>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</si>
  <si>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</si>
  <si>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</si>
  <si>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</si>
  <si>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</si>
  <si>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</si>
  <si>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</si>
  <si>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</si>
  <si>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</si>
  <si>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</si>
  <si>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</si>
  <si>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</si>
  <si>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</si>
  <si>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</si>
  <si>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</si>
  <si>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</si>
  <si>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</si>
  <si>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</si>
  <si>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</si>
  <si>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</si>
  <si>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</si>
  <si>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</si>
  <si>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</si>
  <si>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</si>
  <si>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</si>
  <si>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</si>
  <si>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</si>
  <si>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</si>
  <si>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</si>
  <si>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</si>
  <si>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</si>
  <si>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</si>
  <si>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</si>
  <si>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</si>
  <si>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</si>
  <si>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</si>
  <si>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</si>
  <si>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</si>
  <si>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</si>
  <si>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</si>
  <si>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</si>
  <si>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</si>
  <si>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</si>
  <si>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</si>
  <si>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</si>
  <si>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</si>
  <si>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</si>
  <si>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</si>
  <si>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</si>
  <si>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</si>
  <si>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</si>
  <si>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</si>
  <si>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</si>
  <si>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</si>
  <si>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</si>
  <si>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</si>
  <si>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</si>
  <si>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</si>
  <si>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</si>
  <si>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</si>
  <si>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</si>
  <si>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</si>
  <si>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</si>
  <si>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</si>
  <si>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</si>
  <si>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</si>
  <si>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</si>
  <si>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</si>
  <si>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</si>
  <si>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</si>
  <si>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</si>
  <si>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</si>
  <si>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</si>
  <si>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</si>
  <si>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</si>
  <si>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</si>
  <si>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</si>
  <si>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</si>
  <si>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</si>
  <si>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</si>
  <si>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</si>
  <si>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</si>
  <si>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</si>
  <si>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</si>
  <si>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</si>
  <si>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</si>
  <si>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</si>
  <si>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</si>
  <si>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</si>
  <si>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</si>
  <si>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</si>
  <si>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</si>
  <si>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</si>
  <si>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</si>
  <si>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</si>
  <si>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</si>
  <si>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</si>
  <si>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</si>
  <si>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</si>
  <si>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</si>
  <si>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</si>
  <si>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</si>
  <si>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</si>
  <si>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</si>
  <si>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</si>
  <si>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</si>
  <si>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</si>
  <si>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</si>
  <si>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</si>
  <si>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</si>
  <si>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</si>
  <si>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</si>
  <si>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</si>
  <si>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</si>
  <si>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</si>
  <si>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</si>
  <si>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</si>
  <si>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</si>
  <si>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</si>
  <si>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</si>
  <si>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</si>
  <si>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</si>
  <si>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</si>
  <si>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</si>
  <si>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</si>
  <si>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</si>
  <si>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</si>
  <si>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</si>
  <si>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</si>
  <si>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</si>
  <si>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</si>
  <si>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</si>
  <si>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</si>
  <si>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</si>
  <si>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</si>
  <si>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</si>
  <si>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</si>
  <si>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</si>
  <si>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</si>
  <si>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</si>
  <si>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</si>
  <si>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</si>
  <si>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</si>
  <si>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</si>
  <si>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</si>
  <si>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</si>
  <si>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</si>
  <si>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</si>
  <si>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</si>
  <si>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</si>
  <si>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</si>
  <si>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</si>
  <si>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</si>
  <si>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</si>
  <si>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</si>
  <si>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</si>
  <si>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</si>
  <si>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</si>
  <si>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</si>
  <si>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</si>
  <si>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</si>
  <si>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</si>
  <si>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</si>
  <si>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</si>
  <si>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</si>
  <si>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</si>
  <si>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</si>
  <si>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</si>
  <si>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</si>
  <si>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</si>
  <si>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</si>
  <si>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</si>
  <si>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</si>
  <si>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</si>
  <si>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</si>
  <si>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</si>
  <si>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</si>
  <si>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</si>
  <si>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</si>
  <si>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</si>
  <si>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</si>
  <si>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</si>
  <si>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</si>
  <si>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</si>
  <si>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</si>
  <si>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</si>
  <si>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</si>
  <si>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</si>
  <si>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</si>
  <si>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</si>
  <si>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</si>
  <si>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</si>
  <si>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</si>
  <si>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</si>
  <si>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</si>
  <si>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</si>
  <si>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</si>
  <si>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</si>
  <si>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</si>
  <si>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</si>
  <si>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</si>
  <si>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</si>
  <si>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</si>
  <si>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</si>
  <si>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</si>
  <si>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</si>
  <si>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</si>
  <si>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</si>
  <si>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</si>
  <si>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</si>
  <si>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</si>
  <si>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</si>
  <si>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</si>
  <si>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</si>
  <si>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</si>
  <si>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</si>
  <si>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</si>
  <si>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</si>
  <si>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</si>
  <si>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</si>
  <si>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</si>
  <si>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 SoulTaker: Tamashii-gari</t>
  </si>
  <si>
    <t>Thermae Romae Novae</t>
  </si>
  <si>
    <t>Toe! Space Attendant Aoi</t>
  </si>
  <si>
    <t>Tokyo 24-ku</t>
  </si>
  <si>
    <t>Tokyo Underground</t>
  </si>
  <si>
    <t>Toutotsu ni Egypt Shin</t>
  </si>
  <si>
    <t>Tribe Nine</t>
  </si>
  <si>
    <t>Tsuki ga Michibiku Isekai Douchuu</t>
  </si>
  <si>
    <t>Tsuki to Laika to Nosferatu</t>
  </si>
  <si>
    <t>Tsuujou Kougeki ga Zentai Kougeki de Ni-kai Kougeki no Okaasan wa Suki desu ka?</t>
  </si>
  <si>
    <t>Tsuujou Kougeki ga Zentai Kougeki de Ni-kai Kougeki no Okaasan wa Suki desu ka? Namiuchigiwa no Okaasan wa Suki desu ka?</t>
  </si>
  <si>
    <t>Uchi no Ko no Tame naraba, Ore wa Moshikashitara Maou mo Taoseru kamo Shirenai.</t>
  </si>
  <si>
    <t>Uchi Tama?! Uchi no Tama Shirimasen ka?</t>
  </si>
  <si>
    <t>Uchuu no Kisetsu</t>
  </si>
  <si>
    <t>Ueno-san wa Bukiyou</t>
  </si>
  <si>
    <t>Ultraman</t>
  </si>
  <si>
    <t>Uramichi Oniisan</t>
  </si>
  <si>
    <t>Urasekai Picnic</t>
  </si>
  <si>
    <t>Urvan</t>
  </si>
  <si>
    <t>Uzaki-chan wa Asobitai!</t>
  </si>
  <si>
    <t>Val x Love</t>
  </si>
  <si>
    <t>Vampire Hunter D</t>
  </si>
  <si>
    <t>Vampire Hunter D (2000)</t>
  </si>
  <si>
    <t>Vandread</t>
  </si>
  <si>
    <t>Vandread: The Second Stage</t>
  </si>
  <si>
    <t>VERSEⁿ: Episodeⁿ - Kuusou</t>
  </si>
  <si>
    <t>Visual Prison</t>
  </si>
  <si>
    <t>Vivy: Fluorite Eye's Song</t>
  </si>
  <si>
    <t>Vlad Love</t>
  </si>
  <si>
    <t>Watashi ni Tenshi ga Maiorita!</t>
  </si>
  <si>
    <t>Watashi ni Tenshi ga Maiorita! Special</t>
  </si>
  <si>
    <t>Watashi, Nouryoku wa Heikinchi de tte Itta yo ne!</t>
  </si>
  <si>
    <t>Wei, Kanjian Erduo La!</t>
  </si>
  <si>
    <t>Wei, Kanjian Erduo La! 2</t>
  </si>
  <si>
    <t>Witch Hunter Robin</t>
  </si>
  <si>
    <t>With All Our Hearts</t>
  </si>
  <si>
    <t>Wolf's Rain</t>
  </si>
  <si>
    <t>Wolf's Rain OVA</t>
  </si>
  <si>
    <t>Wonder Egg Priority</t>
  </si>
  <si>
    <t>Wonder Egg Priority: Watashi no Priority</t>
  </si>
  <si>
    <t>Yahari Ore no Seishun Love Comedy wa Machigatteiru.</t>
  </si>
  <si>
    <t>Yahari Ore no Seishun Love Comedy wa Machigatteiru. OVA</t>
  </si>
  <si>
    <t>Yahari Ore no Seishun Love Comedy wa Machigatteiru. Zoku</t>
  </si>
  <si>
    <t>Yahari Ore no Seishun Love Comedy wa Machigatteiru. Zoku OVA</t>
  </si>
  <si>
    <t>Yaku nara Mug Cup mo</t>
  </si>
  <si>
    <t>Yaku nara Mug Cup mo: Niban Gama</t>
  </si>
  <si>
    <t>Yami no Matsuei</t>
  </si>
  <si>
    <t>Yamiyo</t>
  </si>
  <si>
    <t>Yatogame-chan Kansatsu Nikki</t>
  </si>
  <si>
    <t>Yatogame-chan Kansatsu Nikki Nisatsume</t>
  </si>
  <si>
    <t>Yatogame-chan Kansatsu Nikki Sansatsume</t>
  </si>
  <si>
    <t>Yes ka No ka Hanbun ka</t>
  </si>
  <si>
    <t>Yesterday wo Utatte</t>
  </si>
  <si>
    <t>Yesterday wo Utatte: Haishin-ban Episode</t>
  </si>
  <si>
    <t>Yoru ni Kakeru</t>
  </si>
  <si>
    <t>Yoru no Pierrot (TeddyLoid Remix)</t>
  </si>
  <si>
    <t>Yoru wa Honoka</t>
  </si>
  <si>
    <t>Youjo Shachou</t>
  </si>
  <si>
    <t>Yu☆Gi☆Oh! Duel Monsters</t>
  </si>
  <si>
    <t>Yu☆Gi☆Oh! Duel Monsters GX</t>
  </si>
  <si>
    <t>Yuuseiboushi</t>
  </si>
  <si>
    <t>Zashiki Warashi no Tatami-chan</t>
  </si>
  <si>
    <t>Coluna2</t>
  </si>
  <si>
    <t>source</t>
  </si>
  <si>
    <t>mean_score</t>
  </si>
  <si>
    <t>Date</t>
  </si>
  <si>
    <t>hours</t>
  </si>
  <si>
    <t>EP</t>
  </si>
  <si>
    <t>hours season</t>
  </si>
  <si>
    <t>finished Shows</t>
  </si>
  <si>
    <t>month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</si>
  <si>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</si>
  <si>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</si>
  <si>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</si>
  <si>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</si>
  <si>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</si>
  <si>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</si>
  <si>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</si>
  <si>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</si>
  <si>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</si>
  <si>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</si>
  <si>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</si>
  <si>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</si>
  <si>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</si>
  <si>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</si>
  <si>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</si>
  <si>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</si>
  <si>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</si>
  <si>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</si>
  <si>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</si>
  <si>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</si>
  <si>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</si>
  <si>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</si>
  <si>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</si>
  <si>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</si>
  <si>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</si>
  <si>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</si>
  <si>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</si>
  <si>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</si>
  <si>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</si>
  <si>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month2</t>
  </si>
  <si>
    <t>hours spent</t>
  </si>
  <si>
    <t>finished shows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</si>
  <si>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</si>
  <si>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</si>
  <si>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</si>
  <si>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</si>
  <si>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</si>
  <si>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</si>
  <si>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</si>
  <si>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</si>
  <si>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</si>
  <si>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</si>
  <si>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</si>
  <si>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</si>
  <si>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</si>
  <si>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</si>
  <si>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</si>
  <si>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</si>
  <si>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</si>
  <si>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</si>
  <si>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</si>
  <si>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</si>
  <si>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</si>
  <si>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</si>
  <si>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</si>
  <si>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</si>
  <si>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</si>
  <si>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</si>
  <si>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</si>
  <si>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</si>
  <si>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</si>
  <si>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anime</t>
  </si>
  <si>
    <t>min</t>
  </si>
  <si>
    <t>Total</t>
  </si>
  <si>
    <t>Average</t>
  </si>
  <si>
    <t>ano</t>
  </si>
  <si>
    <t>tipo</t>
  </si>
  <si>
    <t>Tipo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</si>
  <si>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</si>
  <si>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</si>
  <si>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</si>
  <si>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</si>
  <si>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</si>
  <si>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</si>
  <si>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</si>
  <si>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</si>
  <si>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</si>
  <si>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</si>
  <si>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</si>
  <si>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</si>
  <si>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</si>
  <si>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</si>
  <si>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</si>
  <si>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</si>
  <si>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</si>
  <si>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</si>
  <si>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</si>
  <si>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average score</t>
  </si>
  <si>
    <t>source average score</t>
  </si>
  <si>
    <t>difference</t>
  </si>
  <si>
    <t>Dif do pontuação anilist</t>
  </si>
  <si>
    <t>Legenda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</si>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</sst>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10" fillId="0" borderId="20" xfId="0" applyFont="1" applyBorder="1" applyAlignment="1">
      <alignment horizontal="center" vertical="top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10" xfId="1" applyNumberFormat="1" applyFont="1" applyBorder="1"/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0" fontId="11" fillId="0" borderId="22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0" fontId="0" fillId="0" borderId="21" xfId="1" applyNumberFormat="1" applyFon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0" fontId="0" fillId="0" borderId="21" xfId="0" applyNumberFormat="1" applyBorder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  <xf numFmtId="0" fontId="0" fillId="0" borderId="0" xfId="0" applyNumberFormat="1"/>
    <xf numFmtId="14" fontId="0" fillId="3" borderId="0" xfId="0" applyNumberFormat="1" applyFill="1"/>
  </cellXfs>
  <cellStyles count="2">
    <cellStyle name="Normal" xfId="0" builtinId="0"/>
    <cellStyle name="Percentagem" xfId="1" builtinId="5"/>
  </cellStyles>
  <dxfs count="7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98.679283154121862</c:v>
                </c:pt>
                <c:pt idx="2">
                  <c:v>22.768946786364808</c:v>
                </c:pt>
                <c:pt idx="3">
                  <c:v>69.824770144852067</c:v>
                </c:pt>
                <c:pt idx="4">
                  <c:v>69.065805251973245</c:v>
                </c:pt>
                <c:pt idx="5">
                  <c:v>85.865200039032032</c:v>
                </c:pt>
                <c:pt idx="6">
                  <c:v>32.288888888888891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36.760502303045726</c:v>
                </c:pt>
                <c:pt idx="11">
                  <c:v>122.83692208880176</c:v>
                </c:pt>
                <c:pt idx="12">
                  <c:v>46.367690058479553</c:v>
                </c:pt>
                <c:pt idx="13">
                  <c:v>13.082807017543862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99.832855228348649</c:v>
                </c:pt>
                <c:pt idx="17">
                  <c:v>197.37104518443141</c:v>
                </c:pt>
                <c:pt idx="18">
                  <c:v>196.79317600494039</c:v>
                </c:pt>
                <c:pt idx="19">
                  <c:v>147.45672066969504</c:v>
                </c:pt>
                <c:pt idx="20">
                  <c:v>113.2779675324675</c:v>
                </c:pt>
                <c:pt idx="21">
                  <c:v>140.16297222222224</c:v>
                </c:pt>
                <c:pt idx="22">
                  <c:v>112.06346011663021</c:v>
                </c:pt>
                <c:pt idx="23">
                  <c:v>130.84481973154095</c:v>
                </c:pt>
                <c:pt idx="24">
                  <c:v>46.796268115942041</c:v>
                </c:pt>
                <c:pt idx="25">
                  <c:v>107.65955891115726</c:v>
                </c:pt>
                <c:pt idx="26">
                  <c:v>70.841550009188808</c:v>
                </c:pt>
                <c:pt idx="27">
                  <c:v>82.397279623477289</c:v>
                </c:pt>
                <c:pt idx="28" formatCode="General">
                  <c:v>71.556029249929495</c:v>
                </c:pt>
                <c:pt idx="29" formatCode="General">
                  <c:v>116.65087156692744</c:v>
                </c:pt>
                <c:pt idx="30" formatCode="General">
                  <c:v>133.99406828996305</c:v>
                </c:pt>
                <c:pt idx="31" formatCode="General">
                  <c:v>103.46166950853257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5063752"/>
        <c:axId val="375069240"/>
      </c:barChart>
      <c:catAx>
        <c:axId val="37506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9240"/>
        <c:crosses val="autoZero"/>
        <c:auto val="1"/>
        <c:lblAlgn val="ctr"/>
        <c:lblOffset val="100"/>
        <c:noMultiLvlLbl val="0"/>
      </c:catAx>
      <c:valAx>
        <c:axId val="37506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375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1995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2007</c:v>
                </c:pt>
                <c:pt idx="15">
                  <c:v>2009</c:v>
                </c:pt>
                <c:pt idx="16">
                  <c:v>2012</c:v>
                </c:pt>
                <c:pt idx="17">
                  <c:v>2013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1.333333333333333</c:v>
                </c:pt>
                <c:pt idx="3">
                  <c:v>62.9</c:v>
                </c:pt>
                <c:pt idx="4">
                  <c:v>119.05833333333329</c:v>
                </c:pt>
                <c:pt idx="5">
                  <c:v>1.45</c:v>
                </c:pt>
                <c:pt idx="6">
                  <c:v>11.266666666666667</c:v>
                </c:pt>
                <c:pt idx="7">
                  <c:v>65.936666666666667</c:v>
                </c:pt>
                <c:pt idx="8">
                  <c:v>329.32222222222225</c:v>
                </c:pt>
                <c:pt idx="9">
                  <c:v>215.1188888888889</c:v>
                </c:pt>
                <c:pt idx="10">
                  <c:v>301.0113888888888</c:v>
                </c:pt>
                <c:pt idx="11">
                  <c:v>77.993333333333325</c:v>
                </c:pt>
                <c:pt idx="12">
                  <c:v>89.37777777777778</c:v>
                </c:pt>
                <c:pt idx="13">
                  <c:v>2</c:v>
                </c:pt>
                <c:pt idx="14">
                  <c:v>194.60333333333338</c:v>
                </c:pt>
                <c:pt idx="15">
                  <c:v>6.2833333333333332</c:v>
                </c:pt>
                <c:pt idx="16">
                  <c:v>8.3788888888888895</c:v>
                </c:pt>
                <c:pt idx="17">
                  <c:v>36.708333333333336</c:v>
                </c:pt>
                <c:pt idx="18">
                  <c:v>21.073055555555555</c:v>
                </c:pt>
                <c:pt idx="19">
                  <c:v>8.1286111111111126</c:v>
                </c:pt>
                <c:pt idx="20">
                  <c:v>1.0408333333333333</c:v>
                </c:pt>
                <c:pt idx="21">
                  <c:v>22.98138888888889</c:v>
                </c:pt>
                <c:pt idx="22">
                  <c:v>413.29777777777787</c:v>
                </c:pt>
                <c:pt idx="23">
                  <c:v>317.27777777777794</c:v>
                </c:pt>
                <c:pt idx="24">
                  <c:v>390.21916666666652</c:v>
                </c:pt>
                <c:pt idx="25">
                  <c:v>122.11527777777778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5064928"/>
        <c:axId val="375066496"/>
      </c:barChart>
      <c:catAx>
        <c:axId val="37506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6496"/>
        <c:crosses val="autoZero"/>
        <c:auto val="1"/>
        <c:lblAlgn val="ctr"/>
        <c:lblOffset val="100"/>
        <c:noMultiLvlLbl val="0"/>
      </c:catAx>
      <c:valAx>
        <c:axId val="37506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492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1995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2007</c:v>
                </c:pt>
                <c:pt idx="15">
                  <c:v>2009</c:v>
                </c:pt>
                <c:pt idx="16">
                  <c:v>2012</c:v>
                </c:pt>
                <c:pt idx="17">
                  <c:v>2013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37</c:v>
                </c:pt>
                <c:pt idx="9">
                  <c:v>32</c:v>
                </c:pt>
                <c:pt idx="10">
                  <c:v>33</c:v>
                </c:pt>
                <c:pt idx="11">
                  <c:v>16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13</c:v>
                </c:pt>
                <c:pt idx="22">
                  <c:v>121</c:v>
                </c:pt>
                <c:pt idx="23">
                  <c:v>102</c:v>
                </c:pt>
                <c:pt idx="24">
                  <c:v>131</c:v>
                </c:pt>
                <c:pt idx="25">
                  <c:v>25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5068456"/>
        <c:axId val="375070024"/>
      </c:barChart>
      <c:catAx>
        <c:axId val="37506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70024"/>
        <c:crosses val="autoZero"/>
        <c:auto val="1"/>
        <c:lblAlgn val="ctr"/>
        <c:lblOffset val="100"/>
        <c:noMultiLvlLbl val="0"/>
      </c:catAx>
      <c:valAx>
        <c:axId val="37507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845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1995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2007</c:v>
                </c:pt>
                <c:pt idx="15">
                  <c:v>2009</c:v>
                </c:pt>
                <c:pt idx="16">
                  <c:v>2012</c:v>
                </c:pt>
                <c:pt idx="17">
                  <c:v>2013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28</c:v>
                </c:pt>
                <c:pt idx="25">
                  <c:v>17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5062576"/>
        <c:axId val="375069632"/>
      </c:lineChart>
      <c:catAx>
        <c:axId val="37506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9632"/>
        <c:crosses val="autoZero"/>
        <c:auto val="1"/>
        <c:lblAlgn val="ctr"/>
        <c:lblOffset val="100"/>
        <c:noMultiLvlLbl val="0"/>
      </c:catAx>
      <c:valAx>
        <c:axId val="3750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6257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'geral by year'!$D$18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'geral by year'!$B$19:$B$44</c:f>
              <c:numCache>
                <c:formatCode>General</c:formatCode>
                <c:ptCount val="26"/>
                <c:pt idx="0">
                  <c:v>1907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1989</c:v>
                </c:pt>
                <c:pt idx="5">
                  <c:v>1995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2007</c:v>
                </c:pt>
                <c:pt idx="15">
                  <c:v>2009</c:v>
                </c:pt>
                <c:pt idx="16">
                  <c:v>2012</c:v>
                </c:pt>
                <c:pt idx="17">
                  <c:v>2013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  <c:pt idx="24">
                  <c:v>2021</c:v>
                </c:pt>
                <c:pt idx="25">
                  <c:v>2022</c:v>
                </c:pt>
              </c:numCache>
            </c:numRef>
          </c:cat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10.18333333333333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4.75</c:v>
                </c:pt>
                <c:pt idx="25">
                  <c:v>74.965555555555554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7155848"/>
        <c:axId val="397156632"/>
      </c:lineChart>
      <c:catAx>
        <c:axId val="39715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56632"/>
        <c:crosses val="autoZero"/>
        <c:auto val="1"/>
        <c:lblAlgn val="ctr"/>
        <c:lblOffset val="100"/>
        <c:noMultiLvlLbl val="0"/>
      </c:catAx>
      <c:valAx>
        <c:axId val="39715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5584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31</c:v>
                </c:pt>
                <c:pt idx="4">
                  <c:v>59</c:v>
                </c:pt>
                <c:pt idx="5">
                  <c:v>126</c:v>
                </c:pt>
                <c:pt idx="6">
                  <c:v>142</c:v>
                </c:pt>
                <c:pt idx="7">
                  <c:v>119</c:v>
                </c:pt>
                <c:pt idx="8">
                  <c:v>53</c:v>
                </c:pt>
                <c:pt idx="9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397155456"/>
        <c:axId val="397157024"/>
      </c:barChart>
      <c:catAx>
        <c:axId val="39715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57024"/>
        <c:crosses val="autoZero"/>
        <c:auto val="1"/>
        <c:lblAlgn val="ctr"/>
        <c:lblOffset val="100"/>
        <c:noMultiLvlLbl val="0"/>
      </c:catAx>
      <c:valAx>
        <c:axId val="3971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5545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693420</xdr:colOff>
      <xdr:row>5</xdr:row>
      <xdr:rowOff>83826</xdr:rowOff>
    </xdr:from>
    <xdr:to>
      <xdr:col>26</xdr:col>
      <xdr:colOff>388620</xdr:colOff>
      <xdr:row>19</xdr:row>
      <xdr:rowOff>160026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1</xdr:row>
      <xdr:rowOff>26670</xdr:rowOff>
    </xdr:from>
    <xdr:to>
      <xdr:col>21</xdr:col>
      <xdr:colOff>533400</xdr:colOff>
      <xdr:row>18</xdr:row>
      <xdr:rowOff>11430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18</xdr:row>
      <xdr:rowOff>175260</xdr:rowOff>
    </xdr:from>
    <xdr:to>
      <xdr:col>21</xdr:col>
      <xdr:colOff>533400</xdr:colOff>
      <xdr:row>33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R2135" headerRowDxfId="70">
  <autoFilter ref="A1:R2135">
    <filterColumn colId="17">
      <filters blank="1"/>
    </filterColumn>
  </autoFilter>
  <sortState ref="A2:V1531">
    <sortCondition ref="I1:I1531"/>
  </sortState>
  <tableColumns count="18">
    <tableColumn id="1" name="id"/>
    <tableColumn id="2" name="series_animedb_id"/>
    <tableColumn id="3" name="series_title"/>
    <tableColumn id="4" name="series_type"/>
    <tableColumn id="17" name="Coluna1"/>
    <tableColumn id="5" name="series_episodes"/>
    <tableColumn id="6" name="my_start_date"/>
    <tableColumn id="7" name="my_finish_date"/>
    <tableColumn id="8" name="my_score"/>
    <tableColumn id="9" name="year"/>
    <tableColumn id="10" name="season"/>
    <tableColumn id="11" name="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Q561" totalsRowShown="0" headerRowDxfId="69" headerRowBorderDxfId="68">
  <autoFilter ref="A1:Q561">
    <filterColumn colId="6">
      <filters>
        <dateGroupItem year="2023" dateTimeGrouping="year"/>
      </filters>
    </filterColumn>
  </autoFilter>
  <sortState ref="A2:Q560">
    <sortCondition descending="1" ref="H1:H561"/>
  </sortState>
  <tableColumns count="17">
    <tableColumn id="1" name="Coluna2"/>
    <tableColumn id="16" name="Coluna1"/>
    <tableColumn id="2" name="series_title"/>
    <tableColumn id="3" name="series_type"/>
    <tableColumn id="17" name="source"/>
    <tableColumn id="4" name="mean_score"/>
    <tableColumn id="5" name="my_start_date" dataDxfId="67"/>
    <tableColumn id="6" name="my_finish_date" dataDxfId="66"/>
    <tableColumn id="7" name="my_score"/>
    <tableColumn id="8" name="year"/>
    <tableColumn id="9" name="season"/>
    <tableColumn id="10" name="ep"/>
    <tableColumn id="11" name="ep duration (hours)"/>
    <tableColumn id="12" name="show duration (hours)"/>
    <tableColumn id="13" name="days watching" dataDxfId="65">
      <calculatedColumnFormula>tb_list[[#This Row],[my_finish_date]]-tb_list[[#This Row],[my_start_date]]+1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SUMIFS(user_list!P:P,user_list!G:G,"&lt;="&amp;A2,user_list!H:H,"&gt;="&amp;A2)</calculatedColumnFormula>
    </tableColumn>
    <tableColumn id="3" name="EP">
      <calculatedColumnFormula>SUMIFS(user_list!Q:Q,user_list!G:G,"&lt;="&amp;A2,user_list!H:H,"&gt;="&amp;A2)</calculatedColumnFormula>
    </tableColumn>
    <tableColumn id="4" name="hours season">
      <calculatedColumnFormula>SUMIFS(user_list!P:P,user_list!G:G,"&lt;="&amp;A2,user_list!H:H,"&gt;="&amp;A2,user_list!J:J,days!G2)+SUMIFS(user_list!P:P,user_list!G:G,"&lt;="&amp;A2,user_list!H:H,"&gt;="&amp;A2,user_list!J:J,days!G2-1)</calculatedColumnFormula>
    </tableColumn>
    <tableColumn id="5" name="finished Shows">
      <calculatedColumnFormula>COUNTIF(user_list!H:H,A2)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58"/>
    <tableColumn id="3" name="ep" dataDxfId="57">
      <calculatedColumnFormula>SUMIFS(days!C:C,days!G:G,days!L2,days!F:F,days!M2)</calculatedColumnFormula>
    </tableColumn>
    <tableColumn id="4" name="hours spent" dataDxfId="56">
      <calculatedColumnFormula>SUMIFS(days!B:B,days!G:G,B3,days!F:F,D3)</calculatedColumnFormula>
    </tableColumn>
    <tableColumn id="5" name="finished shows" dataDxfId="55">
      <calculatedColumnFormula>SUMIFS(days!E:E,days!F:F,progression!D3,days!G:G,progression!B3)</calculatedColumnFormula>
    </tableColumn>
    <tableColumn id="6" name="% time on seasonal anime" dataDxfId="54">
      <calculatedColumnFormula>IF(F3&gt;0,SUMIFS(days!D:D,days!G:G,B3,days!F:F,D3)/F3,0)</calculatedColumnFormula>
    </tableColumn>
    <tableColumn id="7" name="hours a day" dataDxfId="53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IF(COUNTIFS(user_list!#REF!,progression!B3,user_list!#REF!,progression!D3)&gt;0,AVERAGEIFS(user_list!I:I,user_list!#REF!,progression!B3,user_list!#REF!,progression!D3),0)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38" totalsRowShown="0" headerRowBorderDxfId="52" tableBorderDxfId="51">
  <autoFilter ref="L2:R38"/>
  <tableColumns count="7">
    <tableColumn id="1" name="year" dataDxfId="50"/>
    <tableColumn id="2" name="Season"/>
    <tableColumn id="3" name="EP" dataDxfId="49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" dataDxfId="48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7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6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5" dataCellStyle="Percentagem">
      <calculatedColumnFormula>SUMIFS(tb_progression_month[hours spent],tb_progression_month[month2],IF(M3="WINTER","&lt;=3",IF(M3="SPRING","&lt;=6",IF(M3="SUMMER","&lt;=9","&lt;=12"))),tb_progression_month[month2],IF(M3="WINTER","&gt;=1",IF(M3="SPRING","&gt;=4",IF(M3="SUMMER","&gt;=7","&gt;=10"))),tb_progression_month[year],L3)/90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Coluna1">
      <calculatedColumnFormula array="1">_xlfn.AGGREGATE(15,6,(tb_list[year]&gt;geral!B18)/(tb_list[year]&gt;geral!B18)*tb_list[year],1)</calculatedColumnFormula>
    </tableColumn>
    <tableColumn id="2" name="anime" dataDxfId="44">
      <calculatedColumnFormula array="1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3">
      <calculatedColumnFormula array="1">SUMPRODUCT((tb_list[year]=B19)*ISNUMBER(tb_list[show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Coluna1">
      <calculatedColumnFormula array="1">_xlfn.AGGREGATE(15,6,(tb_list[year]&gt;'geral by year'!B18)/(tb_list[year]&gt;'geral by year'!B18)*tb_list[year],1)</calculatedColumnFormula>
    </tableColumn>
    <tableColumn id="2" name="anime" dataDxfId="2">
      <calculatedColumnFormula>SUMPRODUCT((tb_list[year]=B19)*(YEAR(tb_list[my_finish_date])='geral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calculatedColumnFormula>
    </tableColumn>
    <tableColumn id="3" name="min" dataDxfId="42">
      <calculatedColumnFormula array="1">SUMPRODUCT((tb_list[year]=B19)*ISNUMBER(tb_list[show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41">
      <calculatedColumnFormula>COUNTIFS(user_list!$J:$J,'animes por ano'!$D3,user_list!$K:$K,'animes por ano'!E$2,user_list!$D:$D,"&lt;&gt;MUSIC")</calculatedColumnFormula>
    </tableColumn>
    <tableColumn id="3" name="SPRING" dataDxfId="40">
      <calculatedColumnFormula>COUNTIFS(user_list!$J:$J,'animes por ano'!$D3,user_list!$K:$K,'animes por ano'!F$2,user_list!$D:$D,"&lt;&gt;MUSIC")</calculatedColumnFormula>
    </tableColumn>
    <tableColumn id="4" name="SUMMER" dataDxfId="39">
      <calculatedColumnFormula>COUNTIFS(user_list!$J:$J,'animes por ano'!$D3,user_list!$K:$K,'animes por ano'!G$2,user_list!$D:$D,"&lt;&gt;MUSIC")</calculatedColumnFormula>
    </tableColumn>
    <tableColumn id="5" name="FALL" dataDxfId="38">
      <calculatedColumnFormula>COUNTIFS(user_list!$J:$J,'animes por ano'!$D3,user_list!$K:$K,'animes por ano'!H$2,user_list!$D:$D,"&lt;&gt;MUSIC")</calculatedColumnFormula>
    </tableColumn>
    <tableColumn id="6" name="total" dataDxfId="37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6">
      <calculatedColumnFormula>Tabela3[[#This Row],[Coluna1]]</calculatedColumnFormula>
    </tableColumn>
    <tableColumn id="2" name="WINTER" dataDxfId="35">
      <calculatedColumnFormula>SUMIFS(user_list!$N:$N,user_list!$J:$J,'animes por ano'!$M3,user_list!$K:$K,'animes por ano'!N$2)</calculatedColumnFormula>
    </tableColumn>
    <tableColumn id="3" name="SPRING" dataDxfId="34">
      <calculatedColumnFormula>SUMIFS(user_list!$N:$N,user_list!$J:$J,'animes por ano'!$M3,user_list!$K:$K,'animes por ano'!O$2)</calculatedColumnFormula>
    </tableColumn>
    <tableColumn id="4" name="SUMMER" dataDxfId="33">
      <calculatedColumnFormula>SUMIFS(user_list!$N:$N,user_list!$J:$J,'animes por ano'!$M3,user_list!$K:$K,'animes por ano'!P$2)</calculatedColumnFormula>
    </tableColumn>
    <tableColumn id="5" name="FALL" dataDxfId="32">
      <calculatedColumnFormula>SUMIFS(user_list!$N:$N,user_list!$J:$J,'animes por ano'!$M3,user_list!$K:$K,'animes por ano'!Q$2)</calculatedColumnFormula>
    </tableColumn>
    <tableColumn id="6" name="total" dataDxfId="31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30">
      <calculatedColumnFormula>Tabela6[[#This Row],[Coluna1]]</calculatedColumnFormula>
    </tableColumn>
    <tableColumn id="2" name="WINTER" dataDxfId="29">
      <calculatedColumnFormula>AVERAGEIFS(user_list!$I:$I,user_list!$J:$J,'animes por ano'!$M3,user_list!$K:$K,'animes por ano'!V$2)</calculatedColumnFormula>
    </tableColumn>
    <tableColumn id="3" name="SPRING" dataDxfId="28">
      <calculatedColumnFormula>AVERAGEIFS(user_list!$I:$I,user_list!$J:$J,'animes por ano'!$M3,user_list!$K:$K,'animes por ano'!W$2)</calculatedColumnFormula>
    </tableColumn>
    <tableColumn id="4" name="SUMMER" dataDxfId="27">
      <calculatedColumnFormula>AVERAGEIFS(user_list!$I:$I,user_list!$J:$J,'animes por ano'!$M3,user_list!$K:$K,'animes por ano'!X$2)</calculatedColumnFormula>
    </tableColumn>
    <tableColumn id="5" name="FALL" dataDxfId="26">
      <calculatedColumnFormula>AVERAGEIFS(user_list!$I:$I,user_list!$J:$J,'animes por ano'!$M3,user_list!$K:$K,'animes por ano'!Y$2)</calculatedColumnFormula>
    </tableColumn>
    <tableColumn id="6" name="total" dataDxfId="25">
      <calculatedColumnFormula>AVERAGEIFS(user_list!$I:$I,user_list!$J:$J,'animes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4">
      <calculatedColumnFormula>Tabela6[[#This Row],[Coluna1]]</calculatedColumnFormula>
    </tableColumn>
    <tableColumn id="2" name="WINTER" dataDxfId="23">
      <calculatedColumnFormula>SUMIFS(user_list!$N:$N,user_list!$J:$J,'animes por ano'!$M3,user_list!$K:$K,'animes por ano'!AC$2)/90</calculatedColumnFormula>
    </tableColumn>
    <tableColumn id="3" name="SPRING" dataDxfId="22">
      <calculatedColumnFormula>SUMIFS(user_list!$N:$N,user_list!$J:$J,'animes por ano'!$M3,user_list!$K:$K,'animes por ano'!AD$2)/60/90</calculatedColumnFormula>
    </tableColumn>
    <tableColumn id="4" name="SUMMER" dataDxfId="21">
      <calculatedColumnFormula>SUMIFS(user_list!$N:$N,user_list!$J:$J,'animes por ano'!$M3,user_list!$K:$K,'animes por ano'!AE$2)/60/90</calculatedColumnFormula>
    </tableColumn>
    <tableColumn id="5" name="FALL" dataDxfId="20">
      <calculatedColumnFormula>SUMIFS(user_list!$N:$N,user_list!$J:$J,'animes por ano'!$M3,user_list!$K:$K,'animes por ano'!AF$2)/60/90</calculatedColumnFormula>
    </tableColumn>
    <tableColumn id="6" name="total" dataDxfId="19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78" totalsRowShown="0">
  <autoFilter ref="I2:P78"/>
  <sortState ref="I3:P78">
    <sortCondition descending="1" ref="O2:O78"/>
  </sortState>
  <tableColumns count="8">
    <tableColumn id="1" name="Coluna1" dataDxfId="18">
      <calculatedColumnFormula array="1">INDEX(tb_anime_genres[genre],MATCH(0,COUNTIF($I$2:I2,tb_anime_genres[genre]),0))</calculatedColumnFormula>
    </tableColumn>
    <tableColumn id="8" name="genres"/>
    <tableColumn id="2" name="TOTAL" dataDxfId="17">
      <calculatedColumnFormula>COUNTIFS(tb_anime_genres[genre],tb_challenge[[#This Row],[genres]], tb_anime_genres[my_start_date],"&gt;=" &amp; $B$1,tb_anime_genres[my_finish_date],"&lt;="&amp;$B$2)</calculatedColumnFormula>
    </tableColumn>
    <tableColumn id="9" name="percentage" dataDxfId="16">
      <calculatedColumnFormula>tb_challenge[[#This Row],[TOTAL]]/$C$8</calculatedColumnFormula>
    </tableColumn>
    <tableColumn id="3" name="average" dataDxfId="15">
      <calculatedColumnFormula>AVERAGEIFS(tb_anime_genres[my_score],tb_anime_genres[genre],tb_challenge[[#This Row],[genres]], tb_anime_genres[my_start_date],"&gt;=" &amp; $B$1,tb_anime_genres[my_finish_date],"&lt;="&amp;$B$2)</calculatedColumnFormula>
    </tableColumn>
    <tableColumn id="4" name="hours watched" dataDxfId="14">
      <calculatedColumnFormula>SUMIFS(tb_anime_genres[show duration (hours)],tb_anime_genres[genre],tb_challenge[[#This Row],[genres]], tb_anime_genres[my_start_date],"&gt;=" &amp; $B$1,tb_anime_genres[my_finish_date],"&lt;="&amp;$B$2)</calculatedColumnFormula>
    </tableColumn>
    <tableColumn id="5" name="weighted mean2" dataDxfId="13">
      <calculatedColumnFormula>tb_challenge[[#This Row],[average]]*(tb_challenge[[#This Row],[TOTAL]]/$C$8)+$C$17*($C$8-tb_challenge[[#This Row],[TOTAL]])/$C$8</calculatedColumnFormula>
    </tableColumn>
    <tableColumn id="7" name="Coluna6" dataDxfId="12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77" totalsRowShown="0" headerRowDxfId="11" headerRowBorderDxfId="10" tableBorderDxfId="9">
  <autoFilter ref="A1:F77"/>
  <sortState ref="A2:F296">
    <sortCondition ref="F1:F296"/>
  </sortState>
  <tableColumns count="6">
    <tableColumn id="1" name="GENREs" dataDxfId="8"/>
    <tableColumn id="2" name="TOTAL" dataDxfId="7">
      <calculatedColumnFormula>COUNTIFS(tb_anime_genres[genre],tb_genres[[#This Row],[GENREs]])</calculatedColumnFormula>
    </tableColumn>
    <tableColumn id="6" name="percentage" dataDxfId="6">
      <calculatedColumnFormula>tb_genres[[#This Row],[TOTAL]]/COUNTIF(tb_list[series_title],"&lt;&gt;"&amp;"")</calculatedColumnFormula>
    </tableColumn>
    <tableColumn id="3" name="average" dataDxfId="5">
      <calculatedColumnFormula>AVERAGEIFS(tb_anime_genres[my_score],tb_anime_genres[genre],tb_genres[[#This Row],[GENREs]])</calculatedColumnFormula>
    </tableColumn>
    <tableColumn id="4" name="hours" dataDxfId="4">
      <calculatedColumnFormula>SUMIFS(tb_anime_genres[show duration (hours)],tb_anime_genres[genre],tb_genres[[#This Row],[GENREs]])</calculatedColumnFormula>
    </tableColumn>
    <tableColumn id="5" name="weighted mean" dataDxfId="3">
      <calculatedColumnFormula>tb_genres[[#This Row],[average]]*(tb_genres[[#This Row],[TOTAL]]/COUNTIF(tb_list[series_title], "&lt;&gt;"&amp;""))+AVERAGEIF(tb_list[my_score],"&lt;&gt;"&amp;0,tb_list[my_score])*(COUNTIF(tb_list[series_title],"&lt;&gt;"&amp;"")-tb_genres[[#This Row],[TOTAL]])/COUNTIF(tb_list[series_title],"&lt;&gt;"&amp;"")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30"/>
  <sheetViews>
    <sheetView workbookViewId="0">
      <selection activeCell="A941" sqref="A941"/>
    </sheetView>
  </sheetViews>
  <sheetFormatPr defaultRowHeight="14.4" x14ac:dyDescent="0.3"/>
  <cols>
    <col min="1" max="1" width="5" style="73" bestFit="1" customWidth="1"/>
    <col min="2" max="2" width="21.21875" style="73" bestFit="1" customWidth="1"/>
    <col min="3" max="3" width="92" style="73" bestFit="1" customWidth="1"/>
    <col min="5" max="5" width="8.88671875" style="73" customWidth="1"/>
    <col min="7" max="7" width="18.109375" style="73" bestFit="1" customWidth="1"/>
    <col min="8" max="8" width="18.5546875" style="73" bestFit="1" customWidth="1"/>
    <col min="13" max="13" width="19.77734375" style="73" bestFit="1" customWidth="1"/>
    <col min="14" max="14" width="22.109375" style="73" bestFit="1" customWidth="1"/>
    <col min="15" max="15" width="15.33203125" style="73" bestFit="1" customWidth="1"/>
    <col min="16" max="16" width="13" style="73" bestFit="1" customWidth="1"/>
    <col min="17" max="17" width="12" style="73" bestFit="1" customWidth="1"/>
  </cols>
  <sheetData>
    <row r="1" spans="1:18" x14ac:dyDescent="0.3">
      <c r="A1" t="s">
        <v>0</v>
      </c>
      <c r="B1" s="52" t="s">
        <v>1</v>
      </c>
      <c r="C1" s="52" t="s">
        <v>2</v>
      </c>
      <c r="D1" s="52" t="s">
        <v>3</v>
      </c>
      <c r="E1" s="6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49" t="s">
        <v>9</v>
      </c>
      <c r="K1" s="49" t="s">
        <v>10</v>
      </c>
      <c r="L1" s="4" t="s">
        <v>11</v>
      </c>
      <c r="M1" s="4" t="s">
        <v>12</v>
      </c>
      <c r="N1" s="49" t="s">
        <v>13</v>
      </c>
      <c r="O1" s="49" t="s">
        <v>14</v>
      </c>
      <c r="P1" s="49" t="s">
        <v>15</v>
      </c>
      <c r="Q1" s="18" t="s">
        <v>16</v>
      </c>
      <c r="R1" s="52" t="s">
        <v>17</v>
      </c>
    </row>
    <row r="2" spans="1:18" hidden="1" x14ac:dyDescent="0.3">
      <c r="A2" s="76">
        <v>0</v>
      </c>
      <c r="B2">
        <v>49668</v>
      </c>
      <c r="C2" t="s">
        <v>18</v>
      </c>
      <c r="D2" t="s">
        <v>19</v>
      </c>
      <c r="E2" t="s">
        <v>20</v>
      </c>
      <c r="F2">
        <v>6.04</v>
      </c>
      <c r="G2" s="77">
        <v>44990</v>
      </c>
      <c r="H2" s="77">
        <v>44990</v>
      </c>
      <c r="I2">
        <v>4</v>
      </c>
      <c r="J2">
        <v>2021</v>
      </c>
      <c r="K2" t="s">
        <v>21</v>
      </c>
      <c r="L2">
        <v>1</v>
      </c>
      <c r="M2">
        <v>3.3333333333333333E-2</v>
      </c>
      <c r="N2">
        <v>3.3333333333333333E-2</v>
      </c>
      <c r="O2">
        <v>1</v>
      </c>
      <c r="P2">
        <v>3.3333333333333333E-2</v>
      </c>
      <c r="Q2">
        <v>1</v>
      </c>
      <c r="R2" t="s">
        <v>22</v>
      </c>
    </row>
    <row r="3" spans="1:18" hidden="1" x14ac:dyDescent="0.3">
      <c r="A3" s="76">
        <v>1</v>
      </c>
      <c r="B3">
        <v>1143</v>
      </c>
      <c r="C3" t="s">
        <v>23</v>
      </c>
      <c r="D3" t="s">
        <v>24</v>
      </c>
      <c r="E3" t="s">
        <v>20</v>
      </c>
      <c r="F3">
        <v>6.52</v>
      </c>
      <c r="G3" s="77">
        <v>43511</v>
      </c>
      <c r="H3" s="77">
        <v>43511</v>
      </c>
      <c r="I3">
        <v>3</v>
      </c>
      <c r="J3">
        <v>2003</v>
      </c>
      <c r="K3" t="s">
        <v>25</v>
      </c>
      <c r="L3">
        <v>1</v>
      </c>
      <c r="M3">
        <v>0.4</v>
      </c>
      <c r="N3">
        <v>0.4</v>
      </c>
      <c r="O3">
        <v>1</v>
      </c>
      <c r="P3">
        <v>0.4</v>
      </c>
      <c r="Q3">
        <v>1</v>
      </c>
      <c r="R3" t="s">
        <v>26</v>
      </c>
    </row>
    <row r="4" spans="1:18" hidden="1" x14ac:dyDescent="0.3">
      <c r="A4" s="76">
        <v>2</v>
      </c>
      <c r="B4">
        <v>1143</v>
      </c>
      <c r="C4" t="s">
        <v>23</v>
      </c>
      <c r="D4" t="s">
        <v>24</v>
      </c>
      <c r="E4" t="s">
        <v>20</v>
      </c>
      <c r="F4">
        <v>6.52</v>
      </c>
      <c r="G4" s="77">
        <v>43511</v>
      </c>
      <c r="H4" s="77">
        <v>43511</v>
      </c>
      <c r="I4">
        <v>3</v>
      </c>
      <c r="J4">
        <v>2003</v>
      </c>
      <c r="K4" t="s">
        <v>25</v>
      </c>
      <c r="L4">
        <v>1</v>
      </c>
      <c r="M4">
        <v>0.4</v>
      </c>
      <c r="N4">
        <v>0.4</v>
      </c>
      <c r="O4">
        <v>1</v>
      </c>
      <c r="P4">
        <v>0.4</v>
      </c>
      <c r="Q4">
        <v>1</v>
      </c>
      <c r="R4" t="s">
        <v>27</v>
      </c>
    </row>
    <row r="5" spans="1:18" hidden="1" x14ac:dyDescent="0.3">
      <c r="A5" s="76">
        <v>3</v>
      </c>
      <c r="B5">
        <v>1143</v>
      </c>
      <c r="C5" t="s">
        <v>23</v>
      </c>
      <c r="D5" t="s">
        <v>24</v>
      </c>
      <c r="E5" t="s">
        <v>20</v>
      </c>
      <c r="F5">
        <v>6.52</v>
      </c>
      <c r="G5" s="77">
        <v>43511</v>
      </c>
      <c r="H5" s="77">
        <v>43511</v>
      </c>
      <c r="I5">
        <v>3</v>
      </c>
      <c r="J5">
        <v>2003</v>
      </c>
      <c r="K5" t="s">
        <v>25</v>
      </c>
      <c r="L5">
        <v>1</v>
      </c>
      <c r="M5">
        <v>0.4</v>
      </c>
      <c r="N5">
        <v>0.4</v>
      </c>
      <c r="O5">
        <v>1</v>
      </c>
      <c r="P5">
        <v>0.4</v>
      </c>
      <c r="Q5">
        <v>1</v>
      </c>
      <c r="R5" t="s">
        <v>28</v>
      </c>
    </row>
    <row r="6" spans="1:18" hidden="1" x14ac:dyDescent="0.3">
      <c r="A6" s="76">
        <v>4</v>
      </c>
      <c r="B6">
        <v>1143</v>
      </c>
      <c r="C6" t="s">
        <v>23</v>
      </c>
      <c r="D6" t="s">
        <v>24</v>
      </c>
      <c r="E6" t="s">
        <v>20</v>
      </c>
      <c r="F6">
        <v>6.52</v>
      </c>
      <c r="G6" s="77">
        <v>43511</v>
      </c>
      <c r="H6" s="77">
        <v>43511</v>
      </c>
      <c r="I6">
        <v>3</v>
      </c>
      <c r="J6">
        <v>2003</v>
      </c>
      <c r="K6" t="s">
        <v>25</v>
      </c>
      <c r="L6">
        <v>1</v>
      </c>
      <c r="M6">
        <v>0.4</v>
      </c>
      <c r="N6">
        <v>0.4</v>
      </c>
      <c r="O6">
        <v>1</v>
      </c>
      <c r="P6">
        <v>0.4</v>
      </c>
      <c r="Q6">
        <v>1</v>
      </c>
      <c r="R6" t="s">
        <v>29</v>
      </c>
    </row>
    <row r="7" spans="1:18" hidden="1" x14ac:dyDescent="0.3">
      <c r="A7" s="76">
        <v>5</v>
      </c>
      <c r="B7">
        <v>1143</v>
      </c>
      <c r="C7" t="s">
        <v>23</v>
      </c>
      <c r="D7" t="s">
        <v>24</v>
      </c>
      <c r="E7" t="s">
        <v>20</v>
      </c>
      <c r="F7">
        <v>6.52</v>
      </c>
      <c r="G7" s="77">
        <v>43511</v>
      </c>
      <c r="H7" s="77">
        <v>43511</v>
      </c>
      <c r="I7">
        <v>3</v>
      </c>
      <c r="J7">
        <v>2003</v>
      </c>
      <c r="K7" t="s">
        <v>25</v>
      </c>
      <c r="L7">
        <v>1</v>
      </c>
      <c r="M7">
        <v>0.4</v>
      </c>
      <c r="N7">
        <v>0.4</v>
      </c>
      <c r="O7">
        <v>1</v>
      </c>
      <c r="P7">
        <v>0.4</v>
      </c>
      <c r="Q7">
        <v>1</v>
      </c>
      <c r="R7" t="s">
        <v>30</v>
      </c>
    </row>
    <row r="8" spans="1:18" hidden="1" x14ac:dyDescent="0.3">
      <c r="A8" s="76">
        <v>6</v>
      </c>
      <c r="B8">
        <v>48</v>
      </c>
      <c r="C8" t="s">
        <v>31</v>
      </c>
      <c r="D8" t="s">
        <v>32</v>
      </c>
      <c r="E8" t="s">
        <v>20</v>
      </c>
      <c r="F8">
        <v>6.95</v>
      </c>
      <c r="G8" s="77">
        <v>43505</v>
      </c>
      <c r="H8" s="77">
        <v>43511</v>
      </c>
      <c r="I8">
        <v>2</v>
      </c>
      <c r="J8">
        <v>2002</v>
      </c>
      <c r="K8" t="s">
        <v>33</v>
      </c>
      <c r="L8">
        <v>26</v>
      </c>
      <c r="M8">
        <v>0.4</v>
      </c>
      <c r="N8">
        <v>10.4</v>
      </c>
      <c r="O8">
        <v>7</v>
      </c>
      <c r="P8">
        <v>1.485714285714286</v>
      </c>
      <c r="Q8">
        <v>3.714285714285714</v>
      </c>
      <c r="R8" t="s">
        <v>26</v>
      </c>
    </row>
    <row r="9" spans="1:18" hidden="1" x14ac:dyDescent="0.3">
      <c r="A9" s="76">
        <v>7</v>
      </c>
      <c r="B9">
        <v>48</v>
      </c>
      <c r="C9" t="s">
        <v>31</v>
      </c>
      <c r="D9" t="s">
        <v>32</v>
      </c>
      <c r="E9" t="s">
        <v>20</v>
      </c>
      <c r="F9">
        <v>6.95</v>
      </c>
      <c r="G9" s="77">
        <v>43505</v>
      </c>
      <c r="H9" s="77">
        <v>43511</v>
      </c>
      <c r="I9">
        <v>2</v>
      </c>
      <c r="J9">
        <v>2002</v>
      </c>
      <c r="K9" t="s">
        <v>33</v>
      </c>
      <c r="L9">
        <v>26</v>
      </c>
      <c r="M9">
        <v>0.4</v>
      </c>
      <c r="N9">
        <v>10.4</v>
      </c>
      <c r="O9">
        <v>7</v>
      </c>
      <c r="P9">
        <v>1.485714285714286</v>
      </c>
      <c r="Q9">
        <v>3.714285714285714</v>
      </c>
      <c r="R9" t="s">
        <v>27</v>
      </c>
    </row>
    <row r="10" spans="1:18" hidden="1" x14ac:dyDescent="0.3">
      <c r="A10" s="76">
        <v>8</v>
      </c>
      <c r="B10">
        <v>48</v>
      </c>
      <c r="C10" t="s">
        <v>31</v>
      </c>
      <c r="D10" t="s">
        <v>32</v>
      </c>
      <c r="E10" t="s">
        <v>20</v>
      </c>
      <c r="F10">
        <v>6.95</v>
      </c>
      <c r="G10" s="77">
        <v>43505</v>
      </c>
      <c r="H10" s="77">
        <v>43511</v>
      </c>
      <c r="I10">
        <v>2</v>
      </c>
      <c r="J10">
        <v>2002</v>
      </c>
      <c r="K10" t="s">
        <v>33</v>
      </c>
      <c r="L10">
        <v>26</v>
      </c>
      <c r="M10">
        <v>0.4</v>
      </c>
      <c r="N10">
        <v>10.4</v>
      </c>
      <c r="O10">
        <v>7</v>
      </c>
      <c r="P10">
        <v>1.485714285714286</v>
      </c>
      <c r="Q10">
        <v>3.714285714285714</v>
      </c>
      <c r="R10" t="s">
        <v>28</v>
      </c>
    </row>
    <row r="11" spans="1:18" hidden="1" x14ac:dyDescent="0.3">
      <c r="A11" s="76">
        <v>9</v>
      </c>
      <c r="B11">
        <v>48</v>
      </c>
      <c r="C11" t="s">
        <v>31</v>
      </c>
      <c r="D11" t="s">
        <v>32</v>
      </c>
      <c r="E11" t="s">
        <v>20</v>
      </c>
      <c r="F11">
        <v>6.95</v>
      </c>
      <c r="G11" s="77">
        <v>43505</v>
      </c>
      <c r="H11" s="77">
        <v>43511</v>
      </c>
      <c r="I11">
        <v>2</v>
      </c>
      <c r="J11">
        <v>2002</v>
      </c>
      <c r="K11" t="s">
        <v>33</v>
      </c>
      <c r="L11">
        <v>26</v>
      </c>
      <c r="M11">
        <v>0.4</v>
      </c>
      <c r="N11">
        <v>10.4</v>
      </c>
      <c r="O11">
        <v>7</v>
      </c>
      <c r="P11">
        <v>1.485714285714286</v>
      </c>
      <c r="Q11">
        <v>3.714285714285714</v>
      </c>
      <c r="R11" t="s">
        <v>29</v>
      </c>
    </row>
    <row r="12" spans="1:18" hidden="1" x14ac:dyDescent="0.3">
      <c r="A12" s="76">
        <v>10</v>
      </c>
      <c r="B12">
        <v>48</v>
      </c>
      <c r="C12" t="s">
        <v>31</v>
      </c>
      <c r="D12" t="s">
        <v>32</v>
      </c>
      <c r="E12" t="s">
        <v>20</v>
      </c>
      <c r="F12">
        <v>6.95</v>
      </c>
      <c r="G12" s="77">
        <v>43505</v>
      </c>
      <c r="H12" s="77">
        <v>43511</v>
      </c>
      <c r="I12">
        <v>2</v>
      </c>
      <c r="J12">
        <v>2002</v>
      </c>
      <c r="K12" t="s">
        <v>33</v>
      </c>
      <c r="L12">
        <v>26</v>
      </c>
      <c r="M12">
        <v>0.4</v>
      </c>
      <c r="N12">
        <v>10.4</v>
      </c>
      <c r="O12">
        <v>7</v>
      </c>
      <c r="P12">
        <v>1.485714285714286</v>
      </c>
      <c r="Q12">
        <v>3.714285714285714</v>
      </c>
      <c r="R12" t="s">
        <v>30</v>
      </c>
    </row>
    <row r="13" spans="1:18" hidden="1" x14ac:dyDescent="0.3">
      <c r="A13" s="76">
        <v>11</v>
      </c>
      <c r="B13">
        <v>1487</v>
      </c>
      <c r="C13" t="s">
        <v>34</v>
      </c>
      <c r="D13" t="s">
        <v>24</v>
      </c>
      <c r="E13" t="s">
        <v>20</v>
      </c>
      <c r="F13">
        <v>6.63</v>
      </c>
      <c r="G13" s="77">
        <v>43511</v>
      </c>
      <c r="H13" s="77">
        <v>43511</v>
      </c>
      <c r="I13">
        <v>3</v>
      </c>
      <c r="J13">
        <v>2003</v>
      </c>
      <c r="K13" t="s">
        <v>35</v>
      </c>
      <c r="L13">
        <v>1</v>
      </c>
      <c r="M13">
        <v>0.4</v>
      </c>
      <c r="N13">
        <v>0.4</v>
      </c>
      <c r="O13">
        <v>1</v>
      </c>
      <c r="P13">
        <v>0.4</v>
      </c>
      <c r="Q13">
        <v>1</v>
      </c>
      <c r="R13" t="s">
        <v>26</v>
      </c>
    </row>
    <row r="14" spans="1:18" hidden="1" x14ac:dyDescent="0.3">
      <c r="A14" s="76">
        <v>12</v>
      </c>
      <c r="B14">
        <v>1487</v>
      </c>
      <c r="C14" t="s">
        <v>34</v>
      </c>
      <c r="D14" t="s">
        <v>24</v>
      </c>
      <c r="E14" t="s">
        <v>20</v>
      </c>
      <c r="F14">
        <v>6.63</v>
      </c>
      <c r="G14" s="77">
        <v>43511</v>
      </c>
      <c r="H14" s="77">
        <v>43511</v>
      </c>
      <c r="I14">
        <v>3</v>
      </c>
      <c r="J14">
        <v>2003</v>
      </c>
      <c r="K14" t="s">
        <v>35</v>
      </c>
      <c r="L14">
        <v>1</v>
      </c>
      <c r="M14">
        <v>0.4</v>
      </c>
      <c r="N14">
        <v>0.4</v>
      </c>
      <c r="O14">
        <v>1</v>
      </c>
      <c r="P14">
        <v>0.4</v>
      </c>
      <c r="Q14">
        <v>1</v>
      </c>
      <c r="R14" t="s">
        <v>36</v>
      </c>
    </row>
    <row r="15" spans="1:18" hidden="1" x14ac:dyDescent="0.3">
      <c r="A15" s="76">
        <v>13</v>
      </c>
      <c r="B15">
        <v>1487</v>
      </c>
      <c r="C15" t="s">
        <v>34</v>
      </c>
      <c r="D15" t="s">
        <v>24</v>
      </c>
      <c r="E15" t="s">
        <v>20</v>
      </c>
      <c r="F15">
        <v>6.63</v>
      </c>
      <c r="G15" s="77">
        <v>43511</v>
      </c>
      <c r="H15" s="77">
        <v>43511</v>
      </c>
      <c r="I15">
        <v>3</v>
      </c>
      <c r="J15">
        <v>2003</v>
      </c>
      <c r="K15" t="s">
        <v>35</v>
      </c>
      <c r="L15">
        <v>1</v>
      </c>
      <c r="M15">
        <v>0.4</v>
      </c>
      <c r="N15">
        <v>0.4</v>
      </c>
      <c r="O15">
        <v>1</v>
      </c>
      <c r="P15">
        <v>0.4</v>
      </c>
      <c r="Q15">
        <v>1</v>
      </c>
      <c r="R15" t="s">
        <v>27</v>
      </c>
    </row>
    <row r="16" spans="1:18" hidden="1" x14ac:dyDescent="0.3">
      <c r="A16" s="76">
        <v>14</v>
      </c>
      <c r="B16">
        <v>1487</v>
      </c>
      <c r="C16" t="s">
        <v>34</v>
      </c>
      <c r="D16" t="s">
        <v>24</v>
      </c>
      <c r="E16" t="s">
        <v>20</v>
      </c>
      <c r="F16">
        <v>6.63</v>
      </c>
      <c r="G16" s="77">
        <v>43511</v>
      </c>
      <c r="H16" s="77">
        <v>43511</v>
      </c>
      <c r="I16">
        <v>3</v>
      </c>
      <c r="J16">
        <v>2003</v>
      </c>
      <c r="K16" t="s">
        <v>35</v>
      </c>
      <c r="L16">
        <v>1</v>
      </c>
      <c r="M16">
        <v>0.4</v>
      </c>
      <c r="N16">
        <v>0.4</v>
      </c>
      <c r="O16">
        <v>1</v>
      </c>
      <c r="P16">
        <v>0.4</v>
      </c>
      <c r="Q16">
        <v>1</v>
      </c>
      <c r="R16" t="s">
        <v>29</v>
      </c>
    </row>
    <row r="17" spans="1:18" hidden="1" x14ac:dyDescent="0.3">
      <c r="A17" s="76">
        <v>15</v>
      </c>
      <c r="B17">
        <v>1487</v>
      </c>
      <c r="C17" t="s">
        <v>34</v>
      </c>
      <c r="D17" t="s">
        <v>24</v>
      </c>
      <c r="E17" t="s">
        <v>20</v>
      </c>
      <c r="F17">
        <v>6.63</v>
      </c>
      <c r="G17" s="77">
        <v>43511</v>
      </c>
      <c r="H17" s="77">
        <v>43511</v>
      </c>
      <c r="I17">
        <v>3</v>
      </c>
      <c r="J17">
        <v>2003</v>
      </c>
      <c r="K17" t="s">
        <v>35</v>
      </c>
      <c r="L17">
        <v>1</v>
      </c>
      <c r="M17">
        <v>0.4</v>
      </c>
      <c r="N17">
        <v>0.4</v>
      </c>
      <c r="O17">
        <v>1</v>
      </c>
      <c r="P17">
        <v>0.4</v>
      </c>
      <c r="Q17">
        <v>1</v>
      </c>
      <c r="R17" t="s">
        <v>30</v>
      </c>
    </row>
    <row r="18" spans="1:18" hidden="1" x14ac:dyDescent="0.3">
      <c r="A18" s="76">
        <v>16</v>
      </c>
      <c r="B18">
        <v>41380</v>
      </c>
      <c r="C18" t="s">
        <v>37</v>
      </c>
      <c r="D18" t="s">
        <v>32</v>
      </c>
      <c r="E18" t="s">
        <v>38</v>
      </c>
      <c r="F18">
        <v>6.5</v>
      </c>
      <c r="G18" s="77">
        <v>44693</v>
      </c>
      <c r="H18" s="77">
        <v>44698</v>
      </c>
      <c r="I18">
        <v>5</v>
      </c>
      <c r="J18">
        <v>2020</v>
      </c>
      <c r="K18" t="s">
        <v>35</v>
      </c>
      <c r="L18">
        <v>12</v>
      </c>
      <c r="M18">
        <v>0.39444444444444438</v>
      </c>
      <c r="N18">
        <v>4.7333333333333334</v>
      </c>
      <c r="O18">
        <v>6</v>
      </c>
      <c r="P18">
        <v>0.78888888888888886</v>
      </c>
      <c r="Q18">
        <v>2</v>
      </c>
      <c r="R18" t="s">
        <v>39</v>
      </c>
    </row>
    <row r="19" spans="1:18" hidden="1" x14ac:dyDescent="0.3">
      <c r="A19" s="76">
        <v>17</v>
      </c>
      <c r="B19">
        <v>41380</v>
      </c>
      <c r="C19" t="s">
        <v>37</v>
      </c>
      <c r="D19" t="s">
        <v>32</v>
      </c>
      <c r="E19" t="s">
        <v>38</v>
      </c>
      <c r="F19">
        <v>6.5</v>
      </c>
      <c r="G19" s="77">
        <v>44693</v>
      </c>
      <c r="H19" s="77">
        <v>44698</v>
      </c>
      <c r="I19">
        <v>5</v>
      </c>
      <c r="J19">
        <v>2020</v>
      </c>
      <c r="K19" t="s">
        <v>35</v>
      </c>
      <c r="L19">
        <v>12</v>
      </c>
      <c r="M19">
        <v>0.39444444444444438</v>
      </c>
      <c r="N19">
        <v>4.7333333333333334</v>
      </c>
      <c r="O19">
        <v>6</v>
      </c>
      <c r="P19">
        <v>0.78888888888888886</v>
      </c>
      <c r="Q19">
        <v>2</v>
      </c>
      <c r="R19" t="s">
        <v>40</v>
      </c>
    </row>
    <row r="20" spans="1:18" hidden="1" x14ac:dyDescent="0.3">
      <c r="A20" s="76">
        <v>18</v>
      </c>
      <c r="B20">
        <v>41380</v>
      </c>
      <c r="C20" t="s">
        <v>37</v>
      </c>
      <c r="D20" t="s">
        <v>32</v>
      </c>
      <c r="E20" t="s">
        <v>38</v>
      </c>
      <c r="F20">
        <v>6.5</v>
      </c>
      <c r="G20" s="77">
        <v>44693</v>
      </c>
      <c r="H20" s="77">
        <v>44698</v>
      </c>
      <c r="I20">
        <v>5</v>
      </c>
      <c r="J20">
        <v>2020</v>
      </c>
      <c r="K20" t="s">
        <v>35</v>
      </c>
      <c r="L20">
        <v>12</v>
      </c>
      <c r="M20">
        <v>0.39444444444444438</v>
      </c>
      <c r="N20">
        <v>4.7333333333333334</v>
      </c>
      <c r="O20">
        <v>6</v>
      </c>
      <c r="P20">
        <v>0.78888888888888886</v>
      </c>
      <c r="Q20">
        <v>2</v>
      </c>
      <c r="R20" t="s">
        <v>27</v>
      </c>
    </row>
    <row r="21" spans="1:18" hidden="1" x14ac:dyDescent="0.3">
      <c r="A21" s="76">
        <v>19</v>
      </c>
      <c r="B21">
        <v>41380</v>
      </c>
      <c r="C21" t="s">
        <v>37</v>
      </c>
      <c r="D21" t="s">
        <v>32</v>
      </c>
      <c r="E21" t="s">
        <v>38</v>
      </c>
      <c r="F21">
        <v>6.5</v>
      </c>
      <c r="G21" s="77">
        <v>44693</v>
      </c>
      <c r="H21" s="77">
        <v>44698</v>
      </c>
      <c r="I21">
        <v>5</v>
      </c>
      <c r="J21">
        <v>2020</v>
      </c>
      <c r="K21" t="s">
        <v>35</v>
      </c>
      <c r="L21">
        <v>12</v>
      </c>
      <c r="M21">
        <v>0.39444444444444438</v>
      </c>
      <c r="N21">
        <v>4.7333333333333334</v>
      </c>
      <c r="O21">
        <v>6</v>
      </c>
      <c r="P21">
        <v>0.78888888888888886</v>
      </c>
      <c r="Q21">
        <v>2</v>
      </c>
      <c r="R21" t="s">
        <v>41</v>
      </c>
    </row>
    <row r="22" spans="1:18" hidden="1" x14ac:dyDescent="0.3">
      <c r="A22" s="76">
        <v>20</v>
      </c>
      <c r="B22">
        <v>41380</v>
      </c>
      <c r="C22" t="s">
        <v>37</v>
      </c>
      <c r="D22" t="s">
        <v>32</v>
      </c>
      <c r="E22" t="s">
        <v>38</v>
      </c>
      <c r="F22">
        <v>6.5</v>
      </c>
      <c r="G22" s="77">
        <v>44693</v>
      </c>
      <c r="H22" s="77">
        <v>44698</v>
      </c>
      <c r="I22">
        <v>5</v>
      </c>
      <c r="J22">
        <v>2020</v>
      </c>
      <c r="K22" t="s">
        <v>35</v>
      </c>
      <c r="L22">
        <v>12</v>
      </c>
      <c r="M22">
        <v>0.39444444444444438</v>
      </c>
      <c r="N22">
        <v>4.7333333333333334</v>
      </c>
      <c r="O22">
        <v>6</v>
      </c>
      <c r="P22">
        <v>0.78888888888888886</v>
      </c>
      <c r="Q22">
        <v>2</v>
      </c>
      <c r="R22" t="s">
        <v>42</v>
      </c>
    </row>
    <row r="23" spans="1:18" hidden="1" x14ac:dyDescent="0.3">
      <c r="A23" s="76">
        <v>21</v>
      </c>
      <c r="B23">
        <v>41380</v>
      </c>
      <c r="C23" t="s">
        <v>37</v>
      </c>
      <c r="D23" t="s">
        <v>32</v>
      </c>
      <c r="E23" t="s">
        <v>38</v>
      </c>
      <c r="F23">
        <v>6.5</v>
      </c>
      <c r="G23" s="77">
        <v>44693</v>
      </c>
      <c r="H23" s="77">
        <v>44698</v>
      </c>
      <c r="I23">
        <v>5</v>
      </c>
      <c r="J23">
        <v>2020</v>
      </c>
      <c r="K23" t="s">
        <v>35</v>
      </c>
      <c r="L23">
        <v>12</v>
      </c>
      <c r="M23">
        <v>0.39444444444444438</v>
      </c>
      <c r="N23">
        <v>4.7333333333333334</v>
      </c>
      <c r="O23">
        <v>6</v>
      </c>
      <c r="P23">
        <v>0.78888888888888886</v>
      </c>
      <c r="Q23">
        <v>2</v>
      </c>
      <c r="R23" t="s">
        <v>43</v>
      </c>
    </row>
    <row r="24" spans="1:18" hidden="1" x14ac:dyDescent="0.3">
      <c r="A24" s="76">
        <v>22</v>
      </c>
      <c r="B24">
        <v>44881</v>
      </c>
      <c r="C24" t="s">
        <v>44</v>
      </c>
      <c r="D24" t="s">
        <v>32</v>
      </c>
      <c r="E24" t="s">
        <v>38</v>
      </c>
      <c r="F24">
        <v>6.81</v>
      </c>
      <c r="G24" s="77">
        <v>44699</v>
      </c>
      <c r="H24" s="77">
        <v>44701</v>
      </c>
      <c r="I24">
        <v>5</v>
      </c>
      <c r="J24">
        <v>2021</v>
      </c>
      <c r="K24" t="s">
        <v>21</v>
      </c>
      <c r="L24">
        <v>12</v>
      </c>
      <c r="M24">
        <v>0.39444444444444438</v>
      </c>
      <c r="N24">
        <v>4.7333333333333334</v>
      </c>
      <c r="O24">
        <v>3</v>
      </c>
      <c r="P24">
        <v>1.5777777777777779</v>
      </c>
      <c r="Q24">
        <v>4</v>
      </c>
      <c r="R24" t="s">
        <v>40</v>
      </c>
    </row>
    <row r="25" spans="1:18" hidden="1" x14ac:dyDescent="0.3">
      <c r="A25" s="76">
        <v>23</v>
      </c>
      <c r="B25">
        <v>44881</v>
      </c>
      <c r="C25" t="s">
        <v>44</v>
      </c>
      <c r="D25" t="s">
        <v>32</v>
      </c>
      <c r="E25" t="s">
        <v>38</v>
      </c>
      <c r="F25">
        <v>6.81</v>
      </c>
      <c r="G25" s="77">
        <v>44699</v>
      </c>
      <c r="H25" s="77">
        <v>44701</v>
      </c>
      <c r="I25">
        <v>5</v>
      </c>
      <c r="J25">
        <v>2021</v>
      </c>
      <c r="K25" t="s">
        <v>21</v>
      </c>
      <c r="L25">
        <v>12</v>
      </c>
      <c r="M25">
        <v>0.39444444444444438</v>
      </c>
      <c r="N25">
        <v>4.7333333333333334</v>
      </c>
      <c r="O25">
        <v>3</v>
      </c>
      <c r="P25">
        <v>1.5777777777777779</v>
      </c>
      <c r="Q25">
        <v>4</v>
      </c>
      <c r="R25" t="s">
        <v>27</v>
      </c>
    </row>
    <row r="26" spans="1:18" hidden="1" x14ac:dyDescent="0.3">
      <c r="A26" s="76">
        <v>24</v>
      </c>
      <c r="B26">
        <v>44881</v>
      </c>
      <c r="C26" t="s">
        <v>44</v>
      </c>
      <c r="D26" t="s">
        <v>32</v>
      </c>
      <c r="E26" t="s">
        <v>38</v>
      </c>
      <c r="F26">
        <v>6.81</v>
      </c>
      <c r="G26" s="77">
        <v>44699</v>
      </c>
      <c r="H26" s="77">
        <v>44701</v>
      </c>
      <c r="I26">
        <v>5</v>
      </c>
      <c r="J26">
        <v>2021</v>
      </c>
      <c r="K26" t="s">
        <v>21</v>
      </c>
      <c r="L26">
        <v>12</v>
      </c>
      <c r="M26">
        <v>0.39444444444444438</v>
      </c>
      <c r="N26">
        <v>4.7333333333333334</v>
      </c>
      <c r="O26">
        <v>3</v>
      </c>
      <c r="P26">
        <v>1.5777777777777779</v>
      </c>
      <c r="Q26">
        <v>4</v>
      </c>
      <c r="R26" t="s">
        <v>41</v>
      </c>
    </row>
    <row r="27" spans="1:18" hidden="1" x14ac:dyDescent="0.3">
      <c r="A27" s="76">
        <v>25</v>
      </c>
      <c r="B27">
        <v>44881</v>
      </c>
      <c r="C27" t="s">
        <v>44</v>
      </c>
      <c r="D27" t="s">
        <v>32</v>
      </c>
      <c r="E27" t="s">
        <v>38</v>
      </c>
      <c r="F27">
        <v>6.81</v>
      </c>
      <c r="G27" s="77">
        <v>44699</v>
      </c>
      <c r="H27" s="77">
        <v>44701</v>
      </c>
      <c r="I27">
        <v>5</v>
      </c>
      <c r="J27">
        <v>2021</v>
      </c>
      <c r="K27" t="s">
        <v>21</v>
      </c>
      <c r="L27">
        <v>12</v>
      </c>
      <c r="M27">
        <v>0.39444444444444438</v>
      </c>
      <c r="N27">
        <v>4.7333333333333334</v>
      </c>
      <c r="O27">
        <v>3</v>
      </c>
      <c r="P27">
        <v>1.5777777777777779</v>
      </c>
      <c r="Q27">
        <v>4</v>
      </c>
      <c r="R27" t="s">
        <v>42</v>
      </c>
    </row>
    <row r="28" spans="1:18" hidden="1" x14ac:dyDescent="0.3">
      <c r="A28" s="76">
        <v>26</v>
      </c>
      <c r="B28">
        <v>44881</v>
      </c>
      <c r="C28" t="s">
        <v>44</v>
      </c>
      <c r="D28" t="s">
        <v>32</v>
      </c>
      <c r="E28" t="s">
        <v>38</v>
      </c>
      <c r="F28">
        <v>6.81</v>
      </c>
      <c r="G28" s="77">
        <v>44699</v>
      </c>
      <c r="H28" s="77">
        <v>44701</v>
      </c>
      <c r="I28">
        <v>5</v>
      </c>
      <c r="J28">
        <v>2021</v>
      </c>
      <c r="K28" t="s">
        <v>21</v>
      </c>
      <c r="L28">
        <v>12</v>
      </c>
      <c r="M28">
        <v>0.39444444444444438</v>
      </c>
      <c r="N28">
        <v>4.7333333333333334</v>
      </c>
      <c r="O28">
        <v>3</v>
      </c>
      <c r="P28">
        <v>1.5777777777777779</v>
      </c>
      <c r="Q28">
        <v>4</v>
      </c>
      <c r="R28" t="s">
        <v>43</v>
      </c>
    </row>
    <row r="29" spans="1:18" hidden="1" x14ac:dyDescent="0.3">
      <c r="A29" s="76">
        <v>27</v>
      </c>
      <c r="B29">
        <v>48858</v>
      </c>
      <c r="C29" t="s">
        <v>45</v>
      </c>
      <c r="D29" t="s">
        <v>32</v>
      </c>
      <c r="E29" t="s">
        <v>20</v>
      </c>
      <c r="F29">
        <v>5.33</v>
      </c>
      <c r="G29" s="77">
        <v>44731</v>
      </c>
      <c r="H29" s="77">
        <v>44754</v>
      </c>
      <c r="I29">
        <v>6</v>
      </c>
      <c r="J29">
        <v>2021</v>
      </c>
      <c r="K29" t="s">
        <v>35</v>
      </c>
      <c r="L29">
        <v>12</v>
      </c>
      <c r="M29">
        <v>5.8333333333333327E-2</v>
      </c>
      <c r="N29">
        <v>0.7</v>
      </c>
      <c r="O29">
        <v>24</v>
      </c>
      <c r="P29">
        <v>2.916666666666666E-2</v>
      </c>
      <c r="Q29">
        <v>0.5</v>
      </c>
      <c r="R29" t="s">
        <v>22</v>
      </c>
    </row>
    <row r="30" spans="1:18" hidden="1" x14ac:dyDescent="0.3">
      <c r="A30" s="76">
        <v>28</v>
      </c>
      <c r="B30">
        <v>40679</v>
      </c>
      <c r="C30" t="s">
        <v>46</v>
      </c>
      <c r="D30" t="s">
        <v>32</v>
      </c>
      <c r="E30" t="s">
        <v>47</v>
      </c>
      <c r="F30">
        <v>6.14</v>
      </c>
      <c r="G30" s="77">
        <v>44499</v>
      </c>
      <c r="H30" s="77">
        <v>44504</v>
      </c>
      <c r="I30">
        <v>7</v>
      </c>
      <c r="J30">
        <v>2021</v>
      </c>
      <c r="K30" t="s">
        <v>25</v>
      </c>
      <c r="L30">
        <v>12</v>
      </c>
      <c r="M30">
        <v>0.38388888888888889</v>
      </c>
      <c r="N30">
        <v>4.6066666666666656</v>
      </c>
      <c r="O30">
        <v>6</v>
      </c>
      <c r="P30">
        <v>0.76777777777777778</v>
      </c>
      <c r="Q30">
        <v>2</v>
      </c>
      <c r="R30" t="s">
        <v>40</v>
      </c>
    </row>
    <row r="31" spans="1:18" hidden="1" x14ac:dyDescent="0.3">
      <c r="A31" s="76">
        <v>29</v>
      </c>
      <c r="B31">
        <v>40679</v>
      </c>
      <c r="C31" t="s">
        <v>46</v>
      </c>
      <c r="D31" t="s">
        <v>32</v>
      </c>
      <c r="E31" t="s">
        <v>47</v>
      </c>
      <c r="F31">
        <v>6.14</v>
      </c>
      <c r="G31" s="77">
        <v>44499</v>
      </c>
      <c r="H31" s="77">
        <v>44504</v>
      </c>
      <c r="I31">
        <v>7</v>
      </c>
      <c r="J31">
        <v>2021</v>
      </c>
      <c r="K31" t="s">
        <v>25</v>
      </c>
      <c r="L31">
        <v>12</v>
      </c>
      <c r="M31">
        <v>0.38388888888888889</v>
      </c>
      <c r="N31">
        <v>4.6066666666666656</v>
      </c>
      <c r="O31">
        <v>6</v>
      </c>
      <c r="P31">
        <v>0.76777777777777778</v>
      </c>
      <c r="Q31">
        <v>2</v>
      </c>
      <c r="R31" t="s">
        <v>48</v>
      </c>
    </row>
    <row r="32" spans="1:18" hidden="1" x14ac:dyDescent="0.3">
      <c r="A32" s="76">
        <v>30</v>
      </c>
      <c r="B32">
        <v>40679</v>
      </c>
      <c r="C32" t="s">
        <v>46</v>
      </c>
      <c r="D32" t="s">
        <v>32</v>
      </c>
      <c r="E32" t="s">
        <v>47</v>
      </c>
      <c r="F32">
        <v>6.14</v>
      </c>
      <c r="G32" s="77">
        <v>44499</v>
      </c>
      <c r="H32" s="77">
        <v>44504</v>
      </c>
      <c r="I32">
        <v>7</v>
      </c>
      <c r="J32">
        <v>2021</v>
      </c>
      <c r="K32" t="s">
        <v>25</v>
      </c>
      <c r="L32">
        <v>12</v>
      </c>
      <c r="M32">
        <v>0.38388888888888889</v>
      </c>
      <c r="N32">
        <v>4.6066666666666656</v>
      </c>
      <c r="O32">
        <v>6</v>
      </c>
      <c r="P32">
        <v>0.76777777777777778</v>
      </c>
      <c r="Q32">
        <v>2</v>
      </c>
      <c r="R32" t="s">
        <v>49</v>
      </c>
    </row>
    <row r="33" spans="1:18" hidden="1" x14ac:dyDescent="0.3">
      <c r="A33" s="76">
        <v>31</v>
      </c>
      <c r="B33">
        <v>40679</v>
      </c>
      <c r="C33" t="s">
        <v>46</v>
      </c>
      <c r="D33" t="s">
        <v>32</v>
      </c>
      <c r="E33" t="s">
        <v>47</v>
      </c>
      <c r="F33">
        <v>6.14</v>
      </c>
      <c r="G33" s="77">
        <v>44499</v>
      </c>
      <c r="H33" s="77">
        <v>44504</v>
      </c>
      <c r="I33">
        <v>7</v>
      </c>
      <c r="J33">
        <v>2021</v>
      </c>
      <c r="K33" t="s">
        <v>25</v>
      </c>
      <c r="L33">
        <v>12</v>
      </c>
      <c r="M33">
        <v>0.38388888888888889</v>
      </c>
      <c r="N33">
        <v>4.6066666666666656</v>
      </c>
      <c r="O33">
        <v>6</v>
      </c>
      <c r="P33">
        <v>0.76777777777777778</v>
      </c>
      <c r="Q33">
        <v>2</v>
      </c>
      <c r="R33" t="s">
        <v>50</v>
      </c>
    </row>
    <row r="34" spans="1:18" hidden="1" x14ac:dyDescent="0.3">
      <c r="A34" s="76">
        <v>32</v>
      </c>
      <c r="B34">
        <v>40148</v>
      </c>
      <c r="C34" t="s">
        <v>51</v>
      </c>
      <c r="D34" t="s">
        <v>32</v>
      </c>
      <c r="E34" t="s">
        <v>52</v>
      </c>
      <c r="F34">
        <v>6.79</v>
      </c>
      <c r="G34" s="77">
        <v>44074</v>
      </c>
      <c r="H34" s="77">
        <v>44089</v>
      </c>
      <c r="I34">
        <v>5</v>
      </c>
      <c r="J34">
        <v>2020</v>
      </c>
      <c r="K34" t="s">
        <v>25</v>
      </c>
      <c r="L34">
        <v>12</v>
      </c>
      <c r="M34">
        <v>0.40333333333333332</v>
      </c>
      <c r="N34">
        <v>4.84</v>
      </c>
      <c r="O34">
        <v>16</v>
      </c>
      <c r="P34">
        <v>0.30249999999999999</v>
      </c>
      <c r="Q34">
        <v>0.75</v>
      </c>
      <c r="R34" t="s">
        <v>53</v>
      </c>
    </row>
    <row r="35" spans="1:18" hidden="1" x14ac:dyDescent="0.3">
      <c r="A35" s="76">
        <v>33</v>
      </c>
      <c r="B35">
        <v>40148</v>
      </c>
      <c r="C35" t="s">
        <v>51</v>
      </c>
      <c r="D35" t="s">
        <v>32</v>
      </c>
      <c r="E35" t="s">
        <v>52</v>
      </c>
      <c r="F35">
        <v>6.79</v>
      </c>
      <c r="G35" s="77">
        <v>44074</v>
      </c>
      <c r="H35" s="77">
        <v>44089</v>
      </c>
      <c r="I35">
        <v>5</v>
      </c>
      <c r="J35">
        <v>2020</v>
      </c>
      <c r="K35" t="s">
        <v>25</v>
      </c>
      <c r="L35">
        <v>12</v>
      </c>
      <c r="M35">
        <v>0.40333333333333332</v>
      </c>
      <c r="N35">
        <v>4.84</v>
      </c>
      <c r="O35">
        <v>16</v>
      </c>
      <c r="P35">
        <v>0.30249999999999999</v>
      </c>
      <c r="Q35">
        <v>0.75</v>
      </c>
      <c r="R35" t="s">
        <v>54</v>
      </c>
    </row>
    <row r="36" spans="1:18" hidden="1" x14ac:dyDescent="0.3">
      <c r="A36" s="76">
        <v>34</v>
      </c>
      <c r="B36">
        <v>40924</v>
      </c>
      <c r="C36" t="s">
        <v>55</v>
      </c>
      <c r="D36" t="s">
        <v>24</v>
      </c>
      <c r="E36" t="s">
        <v>52</v>
      </c>
      <c r="F36">
        <v>6.52</v>
      </c>
      <c r="G36" s="77">
        <v>44542</v>
      </c>
      <c r="H36" s="77">
        <v>44542</v>
      </c>
      <c r="I36">
        <v>5</v>
      </c>
      <c r="J36">
        <v>2020</v>
      </c>
      <c r="K36" t="s">
        <v>21</v>
      </c>
      <c r="L36">
        <v>1</v>
      </c>
      <c r="M36">
        <v>0.40333333333333332</v>
      </c>
      <c r="N36">
        <v>0.40333333333333332</v>
      </c>
      <c r="O36">
        <v>1</v>
      </c>
      <c r="P36">
        <v>0.40333333333333332</v>
      </c>
      <c r="Q36">
        <v>1</v>
      </c>
      <c r="R36" t="s">
        <v>53</v>
      </c>
    </row>
    <row r="37" spans="1:18" hidden="1" x14ac:dyDescent="0.3">
      <c r="A37" s="76">
        <v>35</v>
      </c>
      <c r="B37">
        <v>40924</v>
      </c>
      <c r="C37" t="s">
        <v>55</v>
      </c>
      <c r="D37" t="s">
        <v>24</v>
      </c>
      <c r="E37" t="s">
        <v>52</v>
      </c>
      <c r="F37">
        <v>6.52</v>
      </c>
      <c r="G37" s="77">
        <v>44542</v>
      </c>
      <c r="H37" s="77">
        <v>44542</v>
      </c>
      <c r="I37">
        <v>5</v>
      </c>
      <c r="J37">
        <v>2020</v>
      </c>
      <c r="K37" t="s">
        <v>21</v>
      </c>
      <c r="L37">
        <v>1</v>
      </c>
      <c r="M37">
        <v>0.40333333333333332</v>
      </c>
      <c r="N37">
        <v>0.40333333333333332</v>
      </c>
      <c r="O37">
        <v>1</v>
      </c>
      <c r="P37">
        <v>0.40333333333333332</v>
      </c>
      <c r="Q37">
        <v>1</v>
      </c>
      <c r="R37" t="s">
        <v>54</v>
      </c>
    </row>
    <row r="38" spans="1:18" hidden="1" x14ac:dyDescent="0.3">
      <c r="A38" s="76">
        <v>36</v>
      </c>
      <c r="B38">
        <v>36793</v>
      </c>
      <c r="C38" t="s">
        <v>56</v>
      </c>
      <c r="D38" t="s">
        <v>32</v>
      </c>
      <c r="E38" t="s">
        <v>38</v>
      </c>
      <c r="F38">
        <v>6.85</v>
      </c>
      <c r="G38" s="77">
        <v>43574</v>
      </c>
      <c r="H38" s="77">
        <v>43580</v>
      </c>
      <c r="I38">
        <v>5</v>
      </c>
      <c r="J38">
        <v>2018</v>
      </c>
      <c r="K38" t="s">
        <v>33</v>
      </c>
      <c r="L38">
        <v>12</v>
      </c>
      <c r="M38">
        <v>0.38055555555555548</v>
      </c>
      <c r="N38">
        <v>4.5666666666666664</v>
      </c>
      <c r="O38">
        <v>7</v>
      </c>
      <c r="P38">
        <v>0.65238095238095239</v>
      </c>
      <c r="Q38">
        <v>1.714285714285714</v>
      </c>
      <c r="R38" t="s">
        <v>57</v>
      </c>
    </row>
    <row r="39" spans="1:18" hidden="1" x14ac:dyDescent="0.3">
      <c r="A39" s="76">
        <v>37</v>
      </c>
      <c r="B39">
        <v>36793</v>
      </c>
      <c r="C39" t="s">
        <v>56</v>
      </c>
      <c r="D39" t="s">
        <v>32</v>
      </c>
      <c r="E39" t="s">
        <v>38</v>
      </c>
      <c r="F39">
        <v>6.85</v>
      </c>
      <c r="G39" s="77">
        <v>43574</v>
      </c>
      <c r="H39" s="77">
        <v>43580</v>
      </c>
      <c r="I39">
        <v>5</v>
      </c>
      <c r="J39">
        <v>2018</v>
      </c>
      <c r="K39" t="s">
        <v>33</v>
      </c>
      <c r="L39">
        <v>12</v>
      </c>
      <c r="M39">
        <v>0.38055555555555548</v>
      </c>
      <c r="N39">
        <v>4.5666666666666664</v>
      </c>
      <c r="O39">
        <v>7</v>
      </c>
      <c r="P39">
        <v>0.65238095238095239</v>
      </c>
      <c r="Q39">
        <v>1.714285714285714</v>
      </c>
      <c r="R39" t="s">
        <v>48</v>
      </c>
    </row>
    <row r="40" spans="1:18" hidden="1" x14ac:dyDescent="0.3">
      <c r="A40" s="76">
        <v>38</v>
      </c>
      <c r="B40">
        <v>36793</v>
      </c>
      <c r="C40" t="s">
        <v>56</v>
      </c>
      <c r="D40" t="s">
        <v>32</v>
      </c>
      <c r="E40" t="s">
        <v>38</v>
      </c>
      <c r="F40">
        <v>6.85</v>
      </c>
      <c r="G40" s="77">
        <v>43574</v>
      </c>
      <c r="H40" s="77">
        <v>43580</v>
      </c>
      <c r="I40">
        <v>5</v>
      </c>
      <c r="J40">
        <v>2018</v>
      </c>
      <c r="K40" t="s">
        <v>33</v>
      </c>
      <c r="L40">
        <v>12</v>
      </c>
      <c r="M40">
        <v>0.38055555555555548</v>
      </c>
      <c r="N40">
        <v>4.5666666666666664</v>
      </c>
      <c r="O40">
        <v>7</v>
      </c>
      <c r="P40">
        <v>0.65238095238095239</v>
      </c>
      <c r="Q40">
        <v>1.714285714285714</v>
      </c>
      <c r="R40" t="s">
        <v>58</v>
      </c>
    </row>
    <row r="41" spans="1:18" hidden="1" x14ac:dyDescent="0.3">
      <c r="A41" s="76">
        <v>39</v>
      </c>
      <c r="B41">
        <v>37956</v>
      </c>
      <c r="C41" t="s">
        <v>59</v>
      </c>
      <c r="D41" t="s">
        <v>32</v>
      </c>
      <c r="E41" t="s">
        <v>38</v>
      </c>
      <c r="F41">
        <v>7.67</v>
      </c>
      <c r="G41" s="77">
        <v>43570</v>
      </c>
      <c r="H41" s="77">
        <v>43585</v>
      </c>
      <c r="I41">
        <v>6</v>
      </c>
      <c r="J41">
        <v>2019</v>
      </c>
      <c r="K41" t="s">
        <v>25</v>
      </c>
      <c r="L41">
        <v>12</v>
      </c>
      <c r="M41">
        <v>0.38055555555555548</v>
      </c>
      <c r="N41">
        <v>4.5666666666666664</v>
      </c>
      <c r="O41">
        <v>16</v>
      </c>
      <c r="P41">
        <v>0.28541666666666671</v>
      </c>
      <c r="Q41">
        <v>0.75</v>
      </c>
      <c r="R41" t="s">
        <v>57</v>
      </c>
    </row>
    <row r="42" spans="1:18" hidden="1" x14ac:dyDescent="0.3">
      <c r="A42" s="76">
        <v>40</v>
      </c>
      <c r="B42">
        <v>37956</v>
      </c>
      <c r="C42" t="s">
        <v>59</v>
      </c>
      <c r="D42" t="s">
        <v>32</v>
      </c>
      <c r="E42" t="s">
        <v>38</v>
      </c>
      <c r="F42">
        <v>7.67</v>
      </c>
      <c r="G42" s="77">
        <v>43570</v>
      </c>
      <c r="H42" s="77">
        <v>43585</v>
      </c>
      <c r="I42">
        <v>6</v>
      </c>
      <c r="J42">
        <v>2019</v>
      </c>
      <c r="K42" t="s">
        <v>25</v>
      </c>
      <c r="L42">
        <v>12</v>
      </c>
      <c r="M42">
        <v>0.38055555555555548</v>
      </c>
      <c r="N42">
        <v>4.5666666666666664</v>
      </c>
      <c r="O42">
        <v>16</v>
      </c>
      <c r="P42">
        <v>0.28541666666666671</v>
      </c>
      <c r="Q42">
        <v>0.75</v>
      </c>
      <c r="R42" t="s">
        <v>48</v>
      </c>
    </row>
    <row r="43" spans="1:18" hidden="1" x14ac:dyDescent="0.3">
      <c r="A43" s="76">
        <v>41</v>
      </c>
      <c r="B43">
        <v>37956</v>
      </c>
      <c r="C43" t="s">
        <v>59</v>
      </c>
      <c r="D43" t="s">
        <v>32</v>
      </c>
      <c r="E43" t="s">
        <v>38</v>
      </c>
      <c r="F43">
        <v>7.67</v>
      </c>
      <c r="G43" s="77">
        <v>43570</v>
      </c>
      <c r="H43" s="77">
        <v>43585</v>
      </c>
      <c r="I43">
        <v>6</v>
      </c>
      <c r="J43">
        <v>2019</v>
      </c>
      <c r="K43" t="s">
        <v>25</v>
      </c>
      <c r="L43">
        <v>12</v>
      </c>
      <c r="M43">
        <v>0.38055555555555548</v>
      </c>
      <c r="N43">
        <v>4.5666666666666664</v>
      </c>
      <c r="O43">
        <v>16</v>
      </c>
      <c r="P43">
        <v>0.28541666666666671</v>
      </c>
      <c r="Q43">
        <v>0.75</v>
      </c>
      <c r="R43" t="s">
        <v>58</v>
      </c>
    </row>
    <row r="44" spans="1:18" hidden="1" x14ac:dyDescent="0.3">
      <c r="A44" s="76">
        <v>42</v>
      </c>
      <c r="B44">
        <v>38101</v>
      </c>
      <c r="C44" t="s">
        <v>60</v>
      </c>
      <c r="D44" t="s">
        <v>32</v>
      </c>
      <c r="E44" t="s">
        <v>38</v>
      </c>
      <c r="F44">
        <v>7.66</v>
      </c>
      <c r="G44" s="77">
        <v>43578</v>
      </c>
      <c r="H44" s="77">
        <v>43590</v>
      </c>
      <c r="I44">
        <v>7</v>
      </c>
      <c r="J44">
        <v>2019</v>
      </c>
      <c r="K44" t="s">
        <v>25</v>
      </c>
      <c r="L44">
        <v>12</v>
      </c>
      <c r="M44">
        <v>0.40138888888888891</v>
      </c>
      <c r="N44">
        <v>4.8166666666666664</v>
      </c>
      <c r="O44">
        <v>13</v>
      </c>
      <c r="P44">
        <v>0.37051282051282047</v>
      </c>
      <c r="Q44">
        <v>0.92307692307692313</v>
      </c>
      <c r="R44" t="s">
        <v>36</v>
      </c>
    </row>
    <row r="45" spans="1:18" hidden="1" x14ac:dyDescent="0.3">
      <c r="A45" s="76">
        <v>43</v>
      </c>
      <c r="B45">
        <v>38101</v>
      </c>
      <c r="C45" t="s">
        <v>60</v>
      </c>
      <c r="D45" t="s">
        <v>32</v>
      </c>
      <c r="E45" t="s">
        <v>38</v>
      </c>
      <c r="F45">
        <v>7.66</v>
      </c>
      <c r="G45" s="77">
        <v>43578</v>
      </c>
      <c r="H45" s="77">
        <v>43590</v>
      </c>
      <c r="I45">
        <v>7</v>
      </c>
      <c r="J45">
        <v>2019</v>
      </c>
      <c r="K45" t="s">
        <v>25</v>
      </c>
      <c r="L45">
        <v>12</v>
      </c>
      <c r="M45">
        <v>0.40138888888888891</v>
      </c>
      <c r="N45">
        <v>4.8166666666666664</v>
      </c>
      <c r="O45">
        <v>13</v>
      </c>
      <c r="P45">
        <v>0.37051282051282047</v>
      </c>
      <c r="Q45">
        <v>0.92307692307692313</v>
      </c>
      <c r="R45" t="s">
        <v>61</v>
      </c>
    </row>
    <row r="46" spans="1:18" hidden="1" x14ac:dyDescent="0.3">
      <c r="A46" s="76">
        <v>44</v>
      </c>
      <c r="B46">
        <v>38101</v>
      </c>
      <c r="C46" t="s">
        <v>60</v>
      </c>
      <c r="D46" t="s">
        <v>32</v>
      </c>
      <c r="E46" t="s">
        <v>38</v>
      </c>
      <c r="F46">
        <v>7.66</v>
      </c>
      <c r="G46" s="77">
        <v>43578</v>
      </c>
      <c r="H46" s="77">
        <v>43590</v>
      </c>
      <c r="I46">
        <v>7</v>
      </c>
      <c r="J46">
        <v>2019</v>
      </c>
      <c r="K46" t="s">
        <v>25</v>
      </c>
      <c r="L46">
        <v>12</v>
      </c>
      <c r="M46">
        <v>0.40138888888888891</v>
      </c>
      <c r="N46">
        <v>4.8166666666666664</v>
      </c>
      <c r="O46">
        <v>13</v>
      </c>
      <c r="P46">
        <v>0.37051282051282047</v>
      </c>
      <c r="Q46">
        <v>0.92307692307692313</v>
      </c>
      <c r="R46" t="s">
        <v>57</v>
      </c>
    </row>
    <row r="47" spans="1:18" hidden="1" x14ac:dyDescent="0.3">
      <c r="A47" s="76">
        <v>45</v>
      </c>
      <c r="B47">
        <v>38101</v>
      </c>
      <c r="C47" t="s">
        <v>60</v>
      </c>
      <c r="D47" t="s">
        <v>32</v>
      </c>
      <c r="E47" t="s">
        <v>38</v>
      </c>
      <c r="F47">
        <v>7.66</v>
      </c>
      <c r="G47" s="77">
        <v>43578</v>
      </c>
      <c r="H47" s="77">
        <v>43590</v>
      </c>
      <c r="I47">
        <v>7</v>
      </c>
      <c r="J47">
        <v>2019</v>
      </c>
      <c r="K47" t="s">
        <v>25</v>
      </c>
      <c r="L47">
        <v>12</v>
      </c>
      <c r="M47">
        <v>0.40138888888888891</v>
      </c>
      <c r="N47">
        <v>4.8166666666666664</v>
      </c>
      <c r="O47">
        <v>13</v>
      </c>
      <c r="P47">
        <v>0.37051282051282047</v>
      </c>
      <c r="Q47">
        <v>0.92307692307692313</v>
      </c>
      <c r="R47" t="s">
        <v>48</v>
      </c>
    </row>
    <row r="48" spans="1:18" hidden="1" x14ac:dyDescent="0.3">
      <c r="A48" s="76">
        <v>46</v>
      </c>
      <c r="B48">
        <v>38101</v>
      </c>
      <c r="C48" t="s">
        <v>60</v>
      </c>
      <c r="D48" t="s">
        <v>32</v>
      </c>
      <c r="E48" t="s">
        <v>38</v>
      </c>
      <c r="F48">
        <v>7.66</v>
      </c>
      <c r="G48" s="77">
        <v>43578</v>
      </c>
      <c r="H48" s="77">
        <v>43590</v>
      </c>
      <c r="I48">
        <v>7</v>
      </c>
      <c r="J48">
        <v>2019</v>
      </c>
      <c r="K48" t="s">
        <v>25</v>
      </c>
      <c r="L48">
        <v>12</v>
      </c>
      <c r="M48">
        <v>0.40138888888888891</v>
      </c>
      <c r="N48">
        <v>4.8166666666666664</v>
      </c>
      <c r="O48">
        <v>13</v>
      </c>
      <c r="P48">
        <v>0.37051282051282047</v>
      </c>
      <c r="Q48">
        <v>0.92307692307692313</v>
      </c>
      <c r="R48" t="s">
        <v>42</v>
      </c>
    </row>
    <row r="49" spans="1:18" hidden="1" x14ac:dyDescent="0.3">
      <c r="A49" s="76">
        <v>47</v>
      </c>
      <c r="B49">
        <v>38735</v>
      </c>
      <c r="C49" t="s">
        <v>62</v>
      </c>
      <c r="D49" t="s">
        <v>19</v>
      </c>
      <c r="E49" t="s">
        <v>38</v>
      </c>
      <c r="F49">
        <v>6.56</v>
      </c>
      <c r="G49" s="77">
        <v>43665</v>
      </c>
      <c r="H49" s="77">
        <v>43668</v>
      </c>
      <c r="I49">
        <v>5</v>
      </c>
      <c r="J49">
        <v>2019</v>
      </c>
      <c r="K49" t="s">
        <v>33</v>
      </c>
      <c r="L49">
        <v>12</v>
      </c>
      <c r="M49">
        <v>0.41666666666666669</v>
      </c>
      <c r="N49">
        <v>5</v>
      </c>
      <c r="O49">
        <v>4</v>
      </c>
      <c r="P49">
        <v>1.25</v>
      </c>
      <c r="Q49">
        <v>3</v>
      </c>
      <c r="R49" t="s">
        <v>26</v>
      </c>
    </row>
    <row r="50" spans="1:18" hidden="1" x14ac:dyDescent="0.3">
      <c r="A50" s="76">
        <v>48</v>
      </c>
      <c r="B50">
        <v>38735</v>
      </c>
      <c r="C50" t="s">
        <v>62</v>
      </c>
      <c r="D50" t="s">
        <v>19</v>
      </c>
      <c r="E50" t="s">
        <v>38</v>
      </c>
      <c r="F50">
        <v>6.56</v>
      </c>
      <c r="G50" s="77">
        <v>43665</v>
      </c>
      <c r="H50" s="77">
        <v>43668</v>
      </c>
      <c r="I50">
        <v>5</v>
      </c>
      <c r="J50">
        <v>2019</v>
      </c>
      <c r="K50" t="s">
        <v>33</v>
      </c>
      <c r="L50">
        <v>12</v>
      </c>
      <c r="M50">
        <v>0.41666666666666669</v>
      </c>
      <c r="N50">
        <v>5</v>
      </c>
      <c r="O50">
        <v>4</v>
      </c>
      <c r="P50">
        <v>1.25</v>
      </c>
      <c r="Q50">
        <v>3</v>
      </c>
      <c r="R50" t="s">
        <v>40</v>
      </c>
    </row>
    <row r="51" spans="1:18" hidden="1" x14ac:dyDescent="0.3">
      <c r="A51" s="76">
        <v>49</v>
      </c>
      <c r="B51">
        <v>38735</v>
      </c>
      <c r="C51" t="s">
        <v>62</v>
      </c>
      <c r="D51" t="s">
        <v>19</v>
      </c>
      <c r="E51" t="s">
        <v>38</v>
      </c>
      <c r="F51">
        <v>6.56</v>
      </c>
      <c r="G51" s="77">
        <v>43665</v>
      </c>
      <c r="H51" s="77">
        <v>43668</v>
      </c>
      <c r="I51">
        <v>5</v>
      </c>
      <c r="J51">
        <v>2019</v>
      </c>
      <c r="K51" t="s">
        <v>33</v>
      </c>
      <c r="L51">
        <v>12</v>
      </c>
      <c r="M51">
        <v>0.41666666666666669</v>
      </c>
      <c r="N51">
        <v>5</v>
      </c>
      <c r="O51">
        <v>4</v>
      </c>
      <c r="P51">
        <v>1.25</v>
      </c>
      <c r="Q51">
        <v>3</v>
      </c>
      <c r="R51" t="s">
        <v>28</v>
      </c>
    </row>
    <row r="52" spans="1:18" hidden="1" x14ac:dyDescent="0.3">
      <c r="A52" s="76">
        <v>50</v>
      </c>
      <c r="B52">
        <v>38735</v>
      </c>
      <c r="C52" t="s">
        <v>62</v>
      </c>
      <c r="D52" t="s">
        <v>19</v>
      </c>
      <c r="E52" t="s">
        <v>38</v>
      </c>
      <c r="F52">
        <v>6.56</v>
      </c>
      <c r="G52" s="77">
        <v>43665</v>
      </c>
      <c r="H52" s="77">
        <v>43668</v>
      </c>
      <c r="I52">
        <v>5</v>
      </c>
      <c r="J52">
        <v>2019</v>
      </c>
      <c r="K52" t="s">
        <v>33</v>
      </c>
      <c r="L52">
        <v>12</v>
      </c>
      <c r="M52">
        <v>0.41666666666666669</v>
      </c>
      <c r="N52">
        <v>5</v>
      </c>
      <c r="O52">
        <v>4</v>
      </c>
      <c r="P52">
        <v>1.25</v>
      </c>
      <c r="Q52">
        <v>3</v>
      </c>
      <c r="R52" t="s">
        <v>63</v>
      </c>
    </row>
    <row r="53" spans="1:18" hidden="1" x14ac:dyDescent="0.3">
      <c r="A53" s="76">
        <v>51</v>
      </c>
      <c r="B53">
        <v>38735</v>
      </c>
      <c r="C53" t="s">
        <v>62</v>
      </c>
      <c r="D53" t="s">
        <v>19</v>
      </c>
      <c r="E53" t="s">
        <v>38</v>
      </c>
      <c r="F53">
        <v>6.56</v>
      </c>
      <c r="G53" s="77">
        <v>43665</v>
      </c>
      <c r="H53" s="77">
        <v>43668</v>
      </c>
      <c r="I53">
        <v>5</v>
      </c>
      <c r="J53">
        <v>2019</v>
      </c>
      <c r="K53" t="s">
        <v>33</v>
      </c>
      <c r="L53">
        <v>12</v>
      </c>
      <c r="M53">
        <v>0.41666666666666669</v>
      </c>
      <c r="N53">
        <v>5</v>
      </c>
      <c r="O53">
        <v>4</v>
      </c>
      <c r="P53">
        <v>1.25</v>
      </c>
      <c r="Q53">
        <v>3</v>
      </c>
      <c r="R53" t="s">
        <v>57</v>
      </c>
    </row>
    <row r="54" spans="1:18" hidden="1" x14ac:dyDescent="0.3">
      <c r="A54" s="76">
        <v>52</v>
      </c>
      <c r="B54">
        <v>38735</v>
      </c>
      <c r="C54" t="s">
        <v>62</v>
      </c>
      <c r="D54" t="s">
        <v>19</v>
      </c>
      <c r="E54" t="s">
        <v>38</v>
      </c>
      <c r="F54">
        <v>6.56</v>
      </c>
      <c r="G54" s="77">
        <v>43665</v>
      </c>
      <c r="H54" s="77">
        <v>43668</v>
      </c>
      <c r="I54">
        <v>5</v>
      </c>
      <c r="J54">
        <v>2019</v>
      </c>
      <c r="K54" t="s">
        <v>33</v>
      </c>
      <c r="L54">
        <v>12</v>
      </c>
      <c r="M54">
        <v>0.41666666666666669</v>
      </c>
      <c r="N54">
        <v>5</v>
      </c>
      <c r="O54">
        <v>4</v>
      </c>
      <c r="P54">
        <v>1.25</v>
      </c>
      <c r="Q54">
        <v>3</v>
      </c>
      <c r="R54" t="s">
        <v>29</v>
      </c>
    </row>
    <row r="55" spans="1:18" hidden="1" x14ac:dyDescent="0.3">
      <c r="A55" s="76">
        <v>53</v>
      </c>
      <c r="B55">
        <v>38735</v>
      </c>
      <c r="C55" t="s">
        <v>62</v>
      </c>
      <c r="D55" t="s">
        <v>19</v>
      </c>
      <c r="E55" t="s">
        <v>38</v>
      </c>
      <c r="F55">
        <v>6.56</v>
      </c>
      <c r="G55" s="77">
        <v>43665</v>
      </c>
      <c r="H55" s="77">
        <v>43668</v>
      </c>
      <c r="I55">
        <v>5</v>
      </c>
      <c r="J55">
        <v>2019</v>
      </c>
      <c r="K55" t="s">
        <v>33</v>
      </c>
      <c r="L55">
        <v>12</v>
      </c>
      <c r="M55">
        <v>0.41666666666666669</v>
      </c>
      <c r="N55">
        <v>5</v>
      </c>
      <c r="O55">
        <v>4</v>
      </c>
      <c r="P55">
        <v>1.25</v>
      </c>
      <c r="Q55">
        <v>3</v>
      </c>
      <c r="R55" t="s">
        <v>58</v>
      </c>
    </row>
    <row r="56" spans="1:18" hidden="1" x14ac:dyDescent="0.3">
      <c r="A56" s="76">
        <v>54</v>
      </c>
      <c r="B56">
        <v>38735</v>
      </c>
      <c r="C56" t="s">
        <v>62</v>
      </c>
      <c r="D56" t="s">
        <v>19</v>
      </c>
      <c r="E56" t="s">
        <v>38</v>
      </c>
      <c r="F56">
        <v>6.56</v>
      </c>
      <c r="G56" s="77">
        <v>43665</v>
      </c>
      <c r="H56" s="77">
        <v>43668</v>
      </c>
      <c r="I56">
        <v>5</v>
      </c>
      <c r="J56">
        <v>2019</v>
      </c>
      <c r="K56" t="s">
        <v>33</v>
      </c>
      <c r="L56">
        <v>12</v>
      </c>
      <c r="M56">
        <v>0.41666666666666669</v>
      </c>
      <c r="N56">
        <v>5</v>
      </c>
      <c r="O56">
        <v>4</v>
      </c>
      <c r="P56">
        <v>1.25</v>
      </c>
      <c r="Q56">
        <v>3</v>
      </c>
      <c r="R56" t="s">
        <v>43</v>
      </c>
    </row>
    <row r="57" spans="1:18" hidden="1" x14ac:dyDescent="0.3">
      <c r="A57" s="76">
        <v>55</v>
      </c>
      <c r="B57">
        <v>38735</v>
      </c>
      <c r="C57" t="s">
        <v>62</v>
      </c>
      <c r="D57" t="s">
        <v>19</v>
      </c>
      <c r="E57" t="s">
        <v>38</v>
      </c>
      <c r="F57">
        <v>6.56</v>
      </c>
      <c r="G57" s="77">
        <v>43665</v>
      </c>
      <c r="H57" s="77">
        <v>43668</v>
      </c>
      <c r="I57">
        <v>5</v>
      </c>
      <c r="J57">
        <v>2019</v>
      </c>
      <c r="K57" t="s">
        <v>33</v>
      </c>
      <c r="L57">
        <v>12</v>
      </c>
      <c r="M57">
        <v>0.41666666666666669</v>
      </c>
      <c r="N57">
        <v>5</v>
      </c>
      <c r="O57">
        <v>4</v>
      </c>
      <c r="P57">
        <v>1.25</v>
      </c>
      <c r="Q57">
        <v>3</v>
      </c>
      <c r="R57" t="s">
        <v>64</v>
      </c>
    </row>
    <row r="58" spans="1:18" hidden="1" x14ac:dyDescent="0.3">
      <c r="A58" s="76">
        <v>56</v>
      </c>
      <c r="B58">
        <v>320</v>
      </c>
      <c r="C58" t="s">
        <v>65</v>
      </c>
      <c r="D58" t="s">
        <v>66</v>
      </c>
      <c r="E58" t="s">
        <v>20</v>
      </c>
      <c r="F58">
        <v>6.54</v>
      </c>
      <c r="G58" s="77">
        <v>44127</v>
      </c>
      <c r="H58" s="77">
        <v>44129</v>
      </c>
      <c r="I58">
        <v>6</v>
      </c>
      <c r="J58">
        <v>1998</v>
      </c>
      <c r="K58" t="s">
        <v>25</v>
      </c>
      <c r="L58">
        <v>2</v>
      </c>
      <c r="M58">
        <v>0.43333333333333329</v>
      </c>
      <c r="N58">
        <v>0.8666666666666667</v>
      </c>
      <c r="O58">
        <v>3</v>
      </c>
      <c r="P58">
        <v>0.28888888888888892</v>
      </c>
      <c r="Q58">
        <v>0.66666666666666663</v>
      </c>
      <c r="R58" t="s">
        <v>39</v>
      </c>
    </row>
    <row r="59" spans="1:18" hidden="1" x14ac:dyDescent="0.3">
      <c r="A59" s="76">
        <v>57</v>
      </c>
      <c r="B59">
        <v>320</v>
      </c>
      <c r="C59" t="s">
        <v>65</v>
      </c>
      <c r="D59" t="s">
        <v>66</v>
      </c>
      <c r="E59" t="s">
        <v>20</v>
      </c>
      <c r="F59">
        <v>6.54</v>
      </c>
      <c r="G59" s="77">
        <v>44127</v>
      </c>
      <c r="H59" s="77">
        <v>44129</v>
      </c>
      <c r="I59">
        <v>6</v>
      </c>
      <c r="J59">
        <v>1998</v>
      </c>
      <c r="K59" t="s">
        <v>25</v>
      </c>
      <c r="L59">
        <v>2</v>
      </c>
      <c r="M59">
        <v>0.43333333333333329</v>
      </c>
      <c r="N59">
        <v>0.8666666666666667</v>
      </c>
      <c r="O59">
        <v>3</v>
      </c>
      <c r="P59">
        <v>0.28888888888888892</v>
      </c>
      <c r="Q59">
        <v>0.66666666666666663</v>
      </c>
      <c r="R59" t="s">
        <v>67</v>
      </c>
    </row>
    <row r="60" spans="1:18" hidden="1" x14ac:dyDescent="0.3">
      <c r="A60" s="76">
        <v>58</v>
      </c>
      <c r="B60">
        <v>320</v>
      </c>
      <c r="C60" t="s">
        <v>65</v>
      </c>
      <c r="D60" t="s">
        <v>66</v>
      </c>
      <c r="E60" t="s">
        <v>20</v>
      </c>
      <c r="F60">
        <v>6.54</v>
      </c>
      <c r="G60" s="77">
        <v>44127</v>
      </c>
      <c r="H60" s="77">
        <v>44129</v>
      </c>
      <c r="I60">
        <v>6</v>
      </c>
      <c r="J60">
        <v>1998</v>
      </c>
      <c r="K60" t="s">
        <v>25</v>
      </c>
      <c r="L60">
        <v>2</v>
      </c>
      <c r="M60">
        <v>0.43333333333333329</v>
      </c>
      <c r="N60">
        <v>0.8666666666666667</v>
      </c>
      <c r="O60">
        <v>3</v>
      </c>
      <c r="P60">
        <v>0.28888888888888892</v>
      </c>
      <c r="Q60">
        <v>0.66666666666666663</v>
      </c>
      <c r="R60" t="s">
        <v>40</v>
      </c>
    </row>
    <row r="61" spans="1:18" hidden="1" x14ac:dyDescent="0.3">
      <c r="A61" s="76">
        <v>59</v>
      </c>
      <c r="B61">
        <v>320</v>
      </c>
      <c r="C61" t="s">
        <v>65</v>
      </c>
      <c r="D61" t="s">
        <v>66</v>
      </c>
      <c r="E61" t="s">
        <v>20</v>
      </c>
      <c r="F61">
        <v>6.54</v>
      </c>
      <c r="G61" s="77">
        <v>44127</v>
      </c>
      <c r="H61" s="77">
        <v>44129</v>
      </c>
      <c r="I61">
        <v>6</v>
      </c>
      <c r="J61">
        <v>1998</v>
      </c>
      <c r="K61" t="s">
        <v>25</v>
      </c>
      <c r="L61">
        <v>2</v>
      </c>
      <c r="M61">
        <v>0.43333333333333329</v>
      </c>
      <c r="N61">
        <v>0.8666666666666667</v>
      </c>
      <c r="O61">
        <v>3</v>
      </c>
      <c r="P61">
        <v>0.28888888888888892</v>
      </c>
      <c r="Q61">
        <v>0.66666666666666663</v>
      </c>
      <c r="R61" t="s">
        <v>68</v>
      </c>
    </row>
    <row r="62" spans="1:18" hidden="1" x14ac:dyDescent="0.3">
      <c r="A62" s="76">
        <v>60</v>
      </c>
      <c r="B62">
        <v>320</v>
      </c>
      <c r="C62" t="s">
        <v>65</v>
      </c>
      <c r="D62" t="s">
        <v>66</v>
      </c>
      <c r="E62" t="s">
        <v>20</v>
      </c>
      <c r="F62">
        <v>6.54</v>
      </c>
      <c r="G62" s="77">
        <v>44127</v>
      </c>
      <c r="H62" s="77">
        <v>44129</v>
      </c>
      <c r="I62">
        <v>6</v>
      </c>
      <c r="J62">
        <v>1998</v>
      </c>
      <c r="K62" t="s">
        <v>25</v>
      </c>
      <c r="L62">
        <v>2</v>
      </c>
      <c r="M62">
        <v>0.43333333333333329</v>
      </c>
      <c r="N62">
        <v>0.8666666666666667</v>
      </c>
      <c r="O62">
        <v>3</v>
      </c>
      <c r="P62">
        <v>0.28888888888888892</v>
      </c>
      <c r="Q62">
        <v>0.66666666666666663</v>
      </c>
      <c r="R62" t="s">
        <v>69</v>
      </c>
    </row>
    <row r="63" spans="1:18" hidden="1" x14ac:dyDescent="0.3">
      <c r="A63" s="76">
        <v>61</v>
      </c>
      <c r="B63">
        <v>306</v>
      </c>
      <c r="C63" t="s">
        <v>70</v>
      </c>
      <c r="D63" t="s">
        <v>32</v>
      </c>
      <c r="E63" t="s">
        <v>20</v>
      </c>
      <c r="F63">
        <v>7.23</v>
      </c>
      <c r="G63" s="77">
        <v>43248</v>
      </c>
      <c r="H63" s="77">
        <v>43258</v>
      </c>
      <c r="I63">
        <v>8</v>
      </c>
      <c r="J63">
        <v>2002</v>
      </c>
      <c r="K63" t="s">
        <v>33</v>
      </c>
      <c r="L63">
        <v>13</v>
      </c>
      <c r="M63">
        <v>0.4</v>
      </c>
      <c r="N63">
        <v>5.2</v>
      </c>
      <c r="O63">
        <v>11</v>
      </c>
      <c r="P63">
        <v>0.47272727272727272</v>
      </c>
      <c r="Q63">
        <v>1.1818181818181821</v>
      </c>
      <c r="R63" t="s">
        <v>71</v>
      </c>
    </row>
    <row r="64" spans="1:18" hidden="1" x14ac:dyDescent="0.3">
      <c r="A64" s="76">
        <v>62</v>
      </c>
      <c r="B64">
        <v>306</v>
      </c>
      <c r="C64" t="s">
        <v>70</v>
      </c>
      <c r="D64" t="s">
        <v>32</v>
      </c>
      <c r="E64" t="s">
        <v>20</v>
      </c>
      <c r="F64">
        <v>7.23</v>
      </c>
      <c r="G64" s="77">
        <v>43248</v>
      </c>
      <c r="H64" s="77">
        <v>43258</v>
      </c>
      <c r="I64">
        <v>8</v>
      </c>
      <c r="J64">
        <v>2002</v>
      </c>
      <c r="K64" t="s">
        <v>33</v>
      </c>
      <c r="L64">
        <v>13</v>
      </c>
      <c r="M64">
        <v>0.4</v>
      </c>
      <c r="N64">
        <v>5.2</v>
      </c>
      <c r="O64">
        <v>11</v>
      </c>
      <c r="P64">
        <v>0.47272727272727272</v>
      </c>
      <c r="Q64">
        <v>1.1818181818181821</v>
      </c>
      <c r="R64" t="s">
        <v>36</v>
      </c>
    </row>
    <row r="65" spans="1:18" hidden="1" x14ac:dyDescent="0.3">
      <c r="A65" s="76">
        <v>63</v>
      </c>
      <c r="B65">
        <v>306</v>
      </c>
      <c r="C65" t="s">
        <v>70</v>
      </c>
      <c r="D65" t="s">
        <v>32</v>
      </c>
      <c r="E65" t="s">
        <v>20</v>
      </c>
      <c r="F65">
        <v>7.23</v>
      </c>
      <c r="G65" s="77">
        <v>43248</v>
      </c>
      <c r="H65" s="77">
        <v>43258</v>
      </c>
      <c r="I65">
        <v>8</v>
      </c>
      <c r="J65">
        <v>2002</v>
      </c>
      <c r="K65" t="s">
        <v>33</v>
      </c>
      <c r="L65">
        <v>13</v>
      </c>
      <c r="M65">
        <v>0.4</v>
      </c>
      <c r="N65">
        <v>5.2</v>
      </c>
      <c r="O65">
        <v>11</v>
      </c>
      <c r="P65">
        <v>0.47272727272727272</v>
      </c>
      <c r="Q65">
        <v>1.1818181818181821</v>
      </c>
      <c r="R65" t="s">
        <v>72</v>
      </c>
    </row>
    <row r="66" spans="1:18" hidden="1" x14ac:dyDescent="0.3">
      <c r="A66" s="76">
        <v>64</v>
      </c>
      <c r="B66">
        <v>306</v>
      </c>
      <c r="C66" t="s">
        <v>70</v>
      </c>
      <c r="D66" t="s">
        <v>32</v>
      </c>
      <c r="E66" t="s">
        <v>20</v>
      </c>
      <c r="F66">
        <v>7.23</v>
      </c>
      <c r="G66" s="77">
        <v>43248</v>
      </c>
      <c r="H66" s="77">
        <v>43258</v>
      </c>
      <c r="I66">
        <v>8</v>
      </c>
      <c r="J66">
        <v>2002</v>
      </c>
      <c r="K66" t="s">
        <v>33</v>
      </c>
      <c r="L66">
        <v>13</v>
      </c>
      <c r="M66">
        <v>0.4</v>
      </c>
      <c r="N66">
        <v>5.2</v>
      </c>
      <c r="O66">
        <v>11</v>
      </c>
      <c r="P66">
        <v>0.47272727272727272</v>
      </c>
      <c r="Q66">
        <v>1.1818181818181821</v>
      </c>
      <c r="R66" t="s">
        <v>27</v>
      </c>
    </row>
    <row r="67" spans="1:18" hidden="1" x14ac:dyDescent="0.3">
      <c r="A67" s="76">
        <v>65</v>
      </c>
      <c r="B67">
        <v>306</v>
      </c>
      <c r="C67" t="s">
        <v>70</v>
      </c>
      <c r="D67" t="s">
        <v>32</v>
      </c>
      <c r="E67" t="s">
        <v>20</v>
      </c>
      <c r="F67">
        <v>7.23</v>
      </c>
      <c r="G67" s="77">
        <v>43248</v>
      </c>
      <c r="H67" s="77">
        <v>43258</v>
      </c>
      <c r="I67">
        <v>8</v>
      </c>
      <c r="J67">
        <v>2002</v>
      </c>
      <c r="K67" t="s">
        <v>33</v>
      </c>
      <c r="L67">
        <v>13</v>
      </c>
      <c r="M67">
        <v>0.4</v>
      </c>
      <c r="N67">
        <v>5.2</v>
      </c>
      <c r="O67">
        <v>11</v>
      </c>
      <c r="P67">
        <v>0.47272727272727272</v>
      </c>
      <c r="Q67">
        <v>1.1818181818181821</v>
      </c>
      <c r="R67" t="s">
        <v>41</v>
      </c>
    </row>
    <row r="68" spans="1:18" hidden="1" x14ac:dyDescent="0.3">
      <c r="A68" s="76">
        <v>66</v>
      </c>
      <c r="B68">
        <v>306</v>
      </c>
      <c r="C68" t="s">
        <v>70</v>
      </c>
      <c r="D68" t="s">
        <v>32</v>
      </c>
      <c r="E68" t="s">
        <v>20</v>
      </c>
      <c r="F68">
        <v>7.23</v>
      </c>
      <c r="G68" s="77">
        <v>43248</v>
      </c>
      <c r="H68" s="77">
        <v>43258</v>
      </c>
      <c r="I68">
        <v>8</v>
      </c>
      <c r="J68">
        <v>2002</v>
      </c>
      <c r="K68" t="s">
        <v>33</v>
      </c>
      <c r="L68">
        <v>13</v>
      </c>
      <c r="M68">
        <v>0.4</v>
      </c>
      <c r="N68">
        <v>5.2</v>
      </c>
      <c r="O68">
        <v>11</v>
      </c>
      <c r="P68">
        <v>0.47272727272727272</v>
      </c>
      <c r="Q68">
        <v>1.1818181818181821</v>
      </c>
      <c r="R68" t="s">
        <v>73</v>
      </c>
    </row>
    <row r="69" spans="1:18" hidden="1" x14ac:dyDescent="0.3">
      <c r="A69" s="76">
        <v>67</v>
      </c>
      <c r="B69">
        <v>39790</v>
      </c>
      <c r="C69" t="s">
        <v>74</v>
      </c>
      <c r="D69" t="s">
        <v>32</v>
      </c>
      <c r="E69" t="s">
        <v>75</v>
      </c>
      <c r="F69">
        <v>7.1</v>
      </c>
      <c r="G69" s="77">
        <v>44398</v>
      </c>
      <c r="H69" s="77">
        <v>44415</v>
      </c>
      <c r="I69">
        <v>6</v>
      </c>
      <c r="J69">
        <v>2020</v>
      </c>
      <c r="K69" t="s">
        <v>35</v>
      </c>
      <c r="L69">
        <v>12</v>
      </c>
      <c r="M69">
        <v>0.40388888888888891</v>
      </c>
      <c r="N69">
        <v>4.8466666666666667</v>
      </c>
      <c r="O69">
        <v>18</v>
      </c>
      <c r="P69">
        <v>0.26925925925925931</v>
      </c>
      <c r="Q69">
        <v>0.66666666666666663</v>
      </c>
      <c r="R69" t="s">
        <v>76</v>
      </c>
    </row>
    <row r="70" spans="1:18" hidden="1" x14ac:dyDescent="0.3">
      <c r="A70" s="76">
        <v>68</v>
      </c>
      <c r="B70">
        <v>39790</v>
      </c>
      <c r="C70" t="s">
        <v>74</v>
      </c>
      <c r="D70" t="s">
        <v>32</v>
      </c>
      <c r="E70" t="s">
        <v>75</v>
      </c>
      <c r="F70">
        <v>7.1</v>
      </c>
      <c r="G70" s="77">
        <v>44398</v>
      </c>
      <c r="H70" s="77">
        <v>44415</v>
      </c>
      <c r="I70">
        <v>6</v>
      </c>
      <c r="J70">
        <v>2020</v>
      </c>
      <c r="K70" t="s">
        <v>35</v>
      </c>
      <c r="L70">
        <v>12</v>
      </c>
      <c r="M70">
        <v>0.40388888888888891</v>
      </c>
      <c r="N70">
        <v>4.8466666666666667</v>
      </c>
      <c r="O70">
        <v>18</v>
      </c>
      <c r="P70">
        <v>0.26925925925925931</v>
      </c>
      <c r="Q70">
        <v>0.66666666666666663</v>
      </c>
      <c r="R70" t="s">
        <v>57</v>
      </c>
    </row>
    <row r="71" spans="1:18" hidden="1" x14ac:dyDescent="0.3">
      <c r="A71" s="76">
        <v>69</v>
      </c>
      <c r="B71">
        <v>39790</v>
      </c>
      <c r="C71" t="s">
        <v>74</v>
      </c>
      <c r="D71" t="s">
        <v>32</v>
      </c>
      <c r="E71" t="s">
        <v>75</v>
      </c>
      <c r="F71">
        <v>7.1</v>
      </c>
      <c r="G71" s="77">
        <v>44398</v>
      </c>
      <c r="H71" s="77">
        <v>44415</v>
      </c>
      <c r="I71">
        <v>6</v>
      </c>
      <c r="J71">
        <v>2020</v>
      </c>
      <c r="K71" t="s">
        <v>35</v>
      </c>
      <c r="L71">
        <v>12</v>
      </c>
      <c r="M71">
        <v>0.40388888888888891</v>
      </c>
      <c r="N71">
        <v>4.8466666666666667</v>
      </c>
      <c r="O71">
        <v>18</v>
      </c>
      <c r="P71">
        <v>0.26925925925925931</v>
      </c>
      <c r="Q71">
        <v>0.66666666666666663</v>
      </c>
      <c r="R71" t="s">
        <v>48</v>
      </c>
    </row>
    <row r="72" spans="1:18" hidden="1" x14ac:dyDescent="0.3">
      <c r="A72" s="76">
        <v>70</v>
      </c>
      <c r="B72">
        <v>39590</v>
      </c>
      <c r="C72" t="s">
        <v>77</v>
      </c>
      <c r="D72" t="s">
        <v>32</v>
      </c>
      <c r="E72" t="s">
        <v>78</v>
      </c>
      <c r="F72">
        <v>6.55</v>
      </c>
      <c r="G72" s="77">
        <v>43960</v>
      </c>
      <c r="H72" s="77">
        <v>43981</v>
      </c>
      <c r="I72">
        <v>7</v>
      </c>
      <c r="J72">
        <v>2019</v>
      </c>
      <c r="K72" t="s">
        <v>35</v>
      </c>
      <c r="L72">
        <v>12</v>
      </c>
      <c r="M72">
        <v>0.39444444444444438</v>
      </c>
      <c r="N72">
        <v>4.7333333333333334</v>
      </c>
      <c r="O72">
        <v>22</v>
      </c>
      <c r="P72">
        <v>0.21515151515151509</v>
      </c>
      <c r="Q72">
        <v>0.54545454545454541</v>
      </c>
      <c r="R72" t="s">
        <v>79</v>
      </c>
    </row>
    <row r="73" spans="1:18" hidden="1" x14ac:dyDescent="0.3">
      <c r="A73" s="76">
        <v>71</v>
      </c>
      <c r="B73">
        <v>39590</v>
      </c>
      <c r="C73" t="s">
        <v>77</v>
      </c>
      <c r="D73" t="s">
        <v>32</v>
      </c>
      <c r="E73" t="s">
        <v>78</v>
      </c>
      <c r="F73">
        <v>6.55</v>
      </c>
      <c r="G73" s="77">
        <v>43960</v>
      </c>
      <c r="H73" s="77">
        <v>43981</v>
      </c>
      <c r="I73">
        <v>7</v>
      </c>
      <c r="J73">
        <v>2019</v>
      </c>
      <c r="K73" t="s">
        <v>35</v>
      </c>
      <c r="L73">
        <v>12</v>
      </c>
      <c r="M73">
        <v>0.39444444444444438</v>
      </c>
      <c r="N73">
        <v>4.7333333333333334</v>
      </c>
      <c r="O73">
        <v>22</v>
      </c>
      <c r="P73">
        <v>0.21515151515151509</v>
      </c>
      <c r="Q73">
        <v>0.54545454545454541</v>
      </c>
      <c r="R73" t="s">
        <v>36</v>
      </c>
    </row>
    <row r="74" spans="1:18" hidden="1" x14ac:dyDescent="0.3">
      <c r="A74" s="76">
        <v>72</v>
      </c>
      <c r="B74">
        <v>39590</v>
      </c>
      <c r="C74" t="s">
        <v>77</v>
      </c>
      <c r="D74" t="s">
        <v>32</v>
      </c>
      <c r="E74" t="s">
        <v>78</v>
      </c>
      <c r="F74">
        <v>6.55</v>
      </c>
      <c r="G74" s="77">
        <v>43960</v>
      </c>
      <c r="H74" s="77">
        <v>43981</v>
      </c>
      <c r="I74">
        <v>7</v>
      </c>
      <c r="J74">
        <v>2019</v>
      </c>
      <c r="K74" t="s">
        <v>35</v>
      </c>
      <c r="L74">
        <v>12</v>
      </c>
      <c r="M74">
        <v>0.39444444444444438</v>
      </c>
      <c r="N74">
        <v>4.7333333333333334</v>
      </c>
      <c r="O74">
        <v>22</v>
      </c>
      <c r="P74">
        <v>0.21515151515151509</v>
      </c>
      <c r="Q74">
        <v>0.54545454545454541</v>
      </c>
      <c r="R74" t="s">
        <v>22</v>
      </c>
    </row>
    <row r="75" spans="1:18" hidden="1" x14ac:dyDescent="0.3">
      <c r="A75" s="76">
        <v>73</v>
      </c>
      <c r="B75">
        <v>39590</v>
      </c>
      <c r="C75" t="s">
        <v>77</v>
      </c>
      <c r="D75" t="s">
        <v>32</v>
      </c>
      <c r="E75" t="s">
        <v>78</v>
      </c>
      <c r="F75">
        <v>6.55</v>
      </c>
      <c r="G75" s="77">
        <v>43960</v>
      </c>
      <c r="H75" s="77">
        <v>43981</v>
      </c>
      <c r="I75">
        <v>7</v>
      </c>
      <c r="J75">
        <v>2019</v>
      </c>
      <c r="K75" t="s">
        <v>35</v>
      </c>
      <c r="L75">
        <v>12</v>
      </c>
      <c r="M75">
        <v>0.39444444444444438</v>
      </c>
      <c r="N75">
        <v>4.7333333333333334</v>
      </c>
      <c r="O75">
        <v>22</v>
      </c>
      <c r="P75">
        <v>0.21515151515151509</v>
      </c>
      <c r="Q75">
        <v>0.54545454545454541</v>
      </c>
      <c r="R75" t="s">
        <v>80</v>
      </c>
    </row>
    <row r="76" spans="1:18" hidden="1" x14ac:dyDescent="0.3">
      <c r="A76" s="76">
        <v>74</v>
      </c>
      <c r="B76">
        <v>53</v>
      </c>
      <c r="C76" t="s">
        <v>81</v>
      </c>
      <c r="D76" t="s">
        <v>32</v>
      </c>
      <c r="E76" t="s">
        <v>38</v>
      </c>
      <c r="F76">
        <v>7.11</v>
      </c>
      <c r="G76" s="77">
        <v>43505</v>
      </c>
      <c r="H76" s="77">
        <v>43538</v>
      </c>
      <c r="I76">
        <v>3</v>
      </c>
      <c r="J76">
        <v>2002</v>
      </c>
      <c r="K76" t="s">
        <v>33</v>
      </c>
      <c r="L76">
        <v>24</v>
      </c>
      <c r="M76">
        <v>0.38527777777777777</v>
      </c>
      <c r="N76">
        <v>9.2466666666666661</v>
      </c>
      <c r="O76">
        <v>34</v>
      </c>
      <c r="P76">
        <v>0.2719607843137255</v>
      </c>
      <c r="Q76">
        <v>0.70588235294117652</v>
      </c>
      <c r="R76" t="s">
        <v>36</v>
      </c>
    </row>
    <row r="77" spans="1:18" hidden="1" x14ac:dyDescent="0.3">
      <c r="A77" s="76">
        <v>75</v>
      </c>
      <c r="B77">
        <v>53</v>
      </c>
      <c r="C77" t="s">
        <v>81</v>
      </c>
      <c r="D77" t="s">
        <v>32</v>
      </c>
      <c r="E77" t="s">
        <v>38</v>
      </c>
      <c r="F77">
        <v>7.11</v>
      </c>
      <c r="G77" s="77">
        <v>43505</v>
      </c>
      <c r="H77" s="77">
        <v>43538</v>
      </c>
      <c r="I77">
        <v>3</v>
      </c>
      <c r="J77">
        <v>2002</v>
      </c>
      <c r="K77" t="s">
        <v>33</v>
      </c>
      <c r="L77">
        <v>24</v>
      </c>
      <c r="M77">
        <v>0.38527777777777777</v>
      </c>
      <c r="N77">
        <v>9.2466666666666661</v>
      </c>
      <c r="O77">
        <v>34</v>
      </c>
      <c r="P77">
        <v>0.2719607843137255</v>
      </c>
      <c r="Q77">
        <v>0.70588235294117652</v>
      </c>
      <c r="R77" t="s">
        <v>40</v>
      </c>
    </row>
    <row r="78" spans="1:18" hidden="1" x14ac:dyDescent="0.3">
      <c r="A78" s="76">
        <v>76</v>
      </c>
      <c r="B78">
        <v>53</v>
      </c>
      <c r="C78" t="s">
        <v>81</v>
      </c>
      <c r="D78" t="s">
        <v>32</v>
      </c>
      <c r="E78" t="s">
        <v>38</v>
      </c>
      <c r="F78">
        <v>7.11</v>
      </c>
      <c r="G78" s="77">
        <v>43505</v>
      </c>
      <c r="H78" s="77">
        <v>43538</v>
      </c>
      <c r="I78">
        <v>3</v>
      </c>
      <c r="J78">
        <v>2002</v>
      </c>
      <c r="K78" t="s">
        <v>33</v>
      </c>
      <c r="L78">
        <v>24</v>
      </c>
      <c r="M78">
        <v>0.38527777777777777</v>
      </c>
      <c r="N78">
        <v>9.2466666666666661</v>
      </c>
      <c r="O78">
        <v>34</v>
      </c>
      <c r="P78">
        <v>0.2719607843137255</v>
      </c>
      <c r="Q78">
        <v>0.70588235294117652</v>
      </c>
      <c r="R78" t="s">
        <v>61</v>
      </c>
    </row>
    <row r="79" spans="1:18" hidden="1" x14ac:dyDescent="0.3">
      <c r="A79" s="76">
        <v>77</v>
      </c>
      <c r="B79">
        <v>53</v>
      </c>
      <c r="C79" t="s">
        <v>81</v>
      </c>
      <c r="D79" t="s">
        <v>32</v>
      </c>
      <c r="E79" t="s">
        <v>38</v>
      </c>
      <c r="F79">
        <v>7.11</v>
      </c>
      <c r="G79" s="77">
        <v>43505</v>
      </c>
      <c r="H79" s="77">
        <v>43538</v>
      </c>
      <c r="I79">
        <v>3</v>
      </c>
      <c r="J79">
        <v>2002</v>
      </c>
      <c r="K79" t="s">
        <v>33</v>
      </c>
      <c r="L79">
        <v>24</v>
      </c>
      <c r="M79">
        <v>0.38527777777777777</v>
      </c>
      <c r="N79">
        <v>9.2466666666666661</v>
      </c>
      <c r="O79">
        <v>34</v>
      </c>
      <c r="P79">
        <v>0.2719607843137255</v>
      </c>
      <c r="Q79">
        <v>0.70588235294117652</v>
      </c>
      <c r="R79" t="s">
        <v>57</v>
      </c>
    </row>
    <row r="80" spans="1:18" hidden="1" x14ac:dyDescent="0.3">
      <c r="A80" s="76">
        <v>78</v>
      </c>
      <c r="B80">
        <v>53</v>
      </c>
      <c r="C80" t="s">
        <v>81</v>
      </c>
      <c r="D80" t="s">
        <v>32</v>
      </c>
      <c r="E80" t="s">
        <v>38</v>
      </c>
      <c r="F80">
        <v>7.11</v>
      </c>
      <c r="G80" s="77">
        <v>43505</v>
      </c>
      <c r="H80" s="77">
        <v>43538</v>
      </c>
      <c r="I80">
        <v>3</v>
      </c>
      <c r="J80">
        <v>2002</v>
      </c>
      <c r="K80" t="s">
        <v>33</v>
      </c>
      <c r="L80">
        <v>24</v>
      </c>
      <c r="M80">
        <v>0.38527777777777777</v>
      </c>
      <c r="N80">
        <v>9.2466666666666661</v>
      </c>
      <c r="O80">
        <v>34</v>
      </c>
      <c r="P80">
        <v>0.2719607843137255</v>
      </c>
      <c r="Q80">
        <v>0.70588235294117652</v>
      </c>
      <c r="R80" t="s">
        <v>82</v>
      </c>
    </row>
    <row r="81" spans="1:18" hidden="1" x14ac:dyDescent="0.3">
      <c r="A81" s="76">
        <v>79</v>
      </c>
      <c r="B81">
        <v>394</v>
      </c>
      <c r="C81" t="s">
        <v>83</v>
      </c>
      <c r="D81" t="s">
        <v>32</v>
      </c>
      <c r="E81" t="s">
        <v>38</v>
      </c>
      <c r="F81">
        <v>7.12</v>
      </c>
      <c r="G81" s="77">
        <v>43542</v>
      </c>
      <c r="H81" s="77">
        <v>43555</v>
      </c>
      <c r="I81">
        <v>3</v>
      </c>
      <c r="J81">
        <v>2003</v>
      </c>
      <c r="K81" t="s">
        <v>35</v>
      </c>
      <c r="L81">
        <v>12</v>
      </c>
      <c r="M81">
        <v>0.38333333333333341</v>
      </c>
      <c r="N81">
        <v>4.6000000000000014</v>
      </c>
      <c r="O81">
        <v>14</v>
      </c>
      <c r="P81">
        <v>0.32857142857142863</v>
      </c>
      <c r="Q81">
        <v>0.8571428571428571</v>
      </c>
      <c r="R81" t="s">
        <v>36</v>
      </c>
    </row>
    <row r="82" spans="1:18" hidden="1" x14ac:dyDescent="0.3">
      <c r="A82" s="76">
        <v>80</v>
      </c>
      <c r="B82">
        <v>394</v>
      </c>
      <c r="C82" t="s">
        <v>83</v>
      </c>
      <c r="D82" t="s">
        <v>32</v>
      </c>
      <c r="E82" t="s">
        <v>38</v>
      </c>
      <c r="F82">
        <v>7.12</v>
      </c>
      <c r="G82" s="77">
        <v>43542</v>
      </c>
      <c r="H82" s="77">
        <v>43555</v>
      </c>
      <c r="I82">
        <v>3</v>
      </c>
      <c r="J82">
        <v>2003</v>
      </c>
      <c r="K82" t="s">
        <v>35</v>
      </c>
      <c r="L82">
        <v>12</v>
      </c>
      <c r="M82">
        <v>0.38333333333333341</v>
      </c>
      <c r="N82">
        <v>4.6000000000000014</v>
      </c>
      <c r="O82">
        <v>14</v>
      </c>
      <c r="P82">
        <v>0.32857142857142863</v>
      </c>
      <c r="Q82">
        <v>0.8571428571428571</v>
      </c>
      <c r="R82" t="s">
        <v>40</v>
      </c>
    </row>
    <row r="83" spans="1:18" hidden="1" x14ac:dyDescent="0.3">
      <c r="A83" s="76">
        <v>81</v>
      </c>
      <c r="B83">
        <v>394</v>
      </c>
      <c r="C83" t="s">
        <v>83</v>
      </c>
      <c r="D83" t="s">
        <v>32</v>
      </c>
      <c r="E83" t="s">
        <v>38</v>
      </c>
      <c r="F83">
        <v>7.12</v>
      </c>
      <c r="G83" s="77">
        <v>43542</v>
      </c>
      <c r="H83" s="77">
        <v>43555</v>
      </c>
      <c r="I83">
        <v>3</v>
      </c>
      <c r="J83">
        <v>2003</v>
      </c>
      <c r="K83" t="s">
        <v>35</v>
      </c>
      <c r="L83">
        <v>12</v>
      </c>
      <c r="M83">
        <v>0.38333333333333341</v>
      </c>
      <c r="N83">
        <v>4.6000000000000014</v>
      </c>
      <c r="O83">
        <v>14</v>
      </c>
      <c r="P83">
        <v>0.32857142857142863</v>
      </c>
      <c r="Q83">
        <v>0.8571428571428571</v>
      </c>
      <c r="R83" t="s">
        <v>61</v>
      </c>
    </row>
    <row r="84" spans="1:18" hidden="1" x14ac:dyDescent="0.3">
      <c r="A84" s="76">
        <v>82</v>
      </c>
      <c r="B84">
        <v>394</v>
      </c>
      <c r="C84" t="s">
        <v>83</v>
      </c>
      <c r="D84" t="s">
        <v>32</v>
      </c>
      <c r="E84" t="s">
        <v>38</v>
      </c>
      <c r="F84">
        <v>7.12</v>
      </c>
      <c r="G84" s="77">
        <v>43542</v>
      </c>
      <c r="H84" s="77">
        <v>43555</v>
      </c>
      <c r="I84">
        <v>3</v>
      </c>
      <c r="J84">
        <v>2003</v>
      </c>
      <c r="K84" t="s">
        <v>35</v>
      </c>
      <c r="L84">
        <v>12</v>
      </c>
      <c r="M84">
        <v>0.38333333333333341</v>
      </c>
      <c r="N84">
        <v>4.6000000000000014</v>
      </c>
      <c r="O84">
        <v>14</v>
      </c>
      <c r="P84">
        <v>0.32857142857142863</v>
      </c>
      <c r="Q84">
        <v>0.8571428571428571</v>
      </c>
      <c r="R84" t="s">
        <v>57</v>
      </c>
    </row>
    <row r="85" spans="1:18" hidden="1" x14ac:dyDescent="0.3">
      <c r="A85" s="76">
        <v>83</v>
      </c>
      <c r="B85">
        <v>394</v>
      </c>
      <c r="C85" t="s">
        <v>83</v>
      </c>
      <c r="D85" t="s">
        <v>32</v>
      </c>
      <c r="E85" t="s">
        <v>38</v>
      </c>
      <c r="F85">
        <v>7.12</v>
      </c>
      <c r="G85" s="77">
        <v>43542</v>
      </c>
      <c r="H85" s="77">
        <v>43555</v>
      </c>
      <c r="I85">
        <v>3</v>
      </c>
      <c r="J85">
        <v>2003</v>
      </c>
      <c r="K85" t="s">
        <v>35</v>
      </c>
      <c r="L85">
        <v>12</v>
      </c>
      <c r="M85">
        <v>0.38333333333333341</v>
      </c>
      <c r="N85">
        <v>4.6000000000000014</v>
      </c>
      <c r="O85">
        <v>14</v>
      </c>
      <c r="P85">
        <v>0.32857142857142863</v>
      </c>
      <c r="Q85">
        <v>0.8571428571428571</v>
      </c>
      <c r="R85" t="s">
        <v>82</v>
      </c>
    </row>
    <row r="86" spans="1:18" hidden="1" x14ac:dyDescent="0.3">
      <c r="A86" s="76">
        <v>84</v>
      </c>
      <c r="B86">
        <v>50655</v>
      </c>
      <c r="C86" t="s">
        <v>84</v>
      </c>
      <c r="D86" t="s">
        <v>85</v>
      </c>
      <c r="E86" t="s">
        <v>20</v>
      </c>
      <c r="F86">
        <v>6.93</v>
      </c>
      <c r="G86" s="77">
        <v>44991</v>
      </c>
      <c r="H86" s="77">
        <v>44991</v>
      </c>
      <c r="I86">
        <v>6</v>
      </c>
      <c r="J86">
        <v>2021</v>
      </c>
      <c r="K86" t="s">
        <v>35</v>
      </c>
      <c r="L86">
        <v>1</v>
      </c>
      <c r="M86">
        <v>7.5833333333333336E-2</v>
      </c>
      <c r="N86">
        <v>7.5833333333333336E-2</v>
      </c>
      <c r="O86">
        <v>1</v>
      </c>
      <c r="P86">
        <v>7.5833333333333336E-2</v>
      </c>
      <c r="Q86">
        <v>1</v>
      </c>
      <c r="R86" t="s">
        <v>54</v>
      </c>
    </row>
    <row r="87" spans="1:18" hidden="1" x14ac:dyDescent="0.3">
      <c r="A87" s="76">
        <v>85</v>
      </c>
      <c r="B87">
        <v>50748</v>
      </c>
      <c r="C87" t="s">
        <v>86</v>
      </c>
      <c r="D87" t="s">
        <v>85</v>
      </c>
      <c r="E87" t="s">
        <v>52</v>
      </c>
      <c r="F87">
        <v>5.62</v>
      </c>
      <c r="G87" s="77">
        <v>44731</v>
      </c>
      <c r="H87" s="77">
        <v>44731</v>
      </c>
      <c r="I87">
        <v>4</v>
      </c>
      <c r="J87">
        <v>2021</v>
      </c>
      <c r="K87" t="s">
        <v>33</v>
      </c>
      <c r="L87">
        <v>1</v>
      </c>
      <c r="M87">
        <v>5.5555555555555552E-2</v>
      </c>
      <c r="N87">
        <v>5.5555555555555552E-2</v>
      </c>
      <c r="O87">
        <v>1</v>
      </c>
      <c r="P87">
        <v>5.5555555555555552E-2</v>
      </c>
      <c r="Q87">
        <v>1</v>
      </c>
      <c r="R87" t="s">
        <v>87</v>
      </c>
    </row>
    <row r="88" spans="1:18" hidden="1" x14ac:dyDescent="0.3">
      <c r="A88" s="76">
        <v>86</v>
      </c>
      <c r="B88">
        <v>50748</v>
      </c>
      <c r="C88" t="s">
        <v>86</v>
      </c>
      <c r="D88" t="s">
        <v>85</v>
      </c>
      <c r="E88" t="s">
        <v>52</v>
      </c>
      <c r="F88">
        <v>5.62</v>
      </c>
      <c r="G88" s="77">
        <v>44731</v>
      </c>
      <c r="H88" s="77">
        <v>44731</v>
      </c>
      <c r="I88">
        <v>4</v>
      </c>
      <c r="J88">
        <v>2021</v>
      </c>
      <c r="K88" t="s">
        <v>33</v>
      </c>
      <c r="L88">
        <v>1</v>
      </c>
      <c r="M88">
        <v>5.5555555555555552E-2</v>
      </c>
      <c r="N88">
        <v>5.5555555555555552E-2</v>
      </c>
      <c r="O88">
        <v>1</v>
      </c>
      <c r="P88">
        <v>5.5555555555555552E-2</v>
      </c>
      <c r="Q88">
        <v>1</v>
      </c>
      <c r="R88" t="s">
        <v>54</v>
      </c>
    </row>
    <row r="89" spans="1:18" hidden="1" x14ac:dyDescent="0.3">
      <c r="A89" s="76">
        <v>87</v>
      </c>
      <c r="B89">
        <v>48553</v>
      </c>
      <c r="C89" t="s">
        <v>88</v>
      </c>
      <c r="D89" t="s">
        <v>32</v>
      </c>
      <c r="E89" t="s">
        <v>78</v>
      </c>
      <c r="F89">
        <v>7.7</v>
      </c>
      <c r="G89" s="77">
        <v>45013</v>
      </c>
      <c r="H89" s="77">
        <v>45037</v>
      </c>
      <c r="I89">
        <v>7</v>
      </c>
      <c r="J89">
        <v>2022</v>
      </c>
      <c r="K89" t="s">
        <v>25</v>
      </c>
      <c r="L89">
        <v>12</v>
      </c>
      <c r="M89">
        <v>0.39444444444444438</v>
      </c>
      <c r="N89">
        <v>4.7333333333333334</v>
      </c>
      <c r="O89">
        <v>25</v>
      </c>
      <c r="P89">
        <v>0.1893333333333333</v>
      </c>
      <c r="Q89">
        <v>0.48</v>
      </c>
      <c r="R89" t="s">
        <v>89</v>
      </c>
    </row>
    <row r="90" spans="1:18" hidden="1" x14ac:dyDescent="0.3">
      <c r="A90" s="76">
        <v>88</v>
      </c>
      <c r="B90">
        <v>48553</v>
      </c>
      <c r="C90" t="s">
        <v>88</v>
      </c>
      <c r="D90" t="s">
        <v>32</v>
      </c>
      <c r="E90" t="s">
        <v>78</v>
      </c>
      <c r="F90">
        <v>7.7</v>
      </c>
      <c r="G90" s="77">
        <v>45013</v>
      </c>
      <c r="H90" s="77">
        <v>45037</v>
      </c>
      <c r="I90">
        <v>7</v>
      </c>
      <c r="J90">
        <v>2022</v>
      </c>
      <c r="K90" t="s">
        <v>25</v>
      </c>
      <c r="L90">
        <v>12</v>
      </c>
      <c r="M90">
        <v>0.39444444444444438</v>
      </c>
      <c r="N90">
        <v>4.7333333333333334</v>
      </c>
      <c r="O90">
        <v>25</v>
      </c>
      <c r="P90">
        <v>0.1893333333333333</v>
      </c>
      <c r="Q90">
        <v>0.48</v>
      </c>
      <c r="R90" t="s">
        <v>48</v>
      </c>
    </row>
    <row r="91" spans="1:18" hidden="1" x14ac:dyDescent="0.3">
      <c r="A91" s="76">
        <v>89</v>
      </c>
      <c r="B91">
        <v>48553</v>
      </c>
      <c r="C91" t="s">
        <v>88</v>
      </c>
      <c r="D91" t="s">
        <v>32</v>
      </c>
      <c r="E91" t="s">
        <v>78</v>
      </c>
      <c r="F91">
        <v>7.7</v>
      </c>
      <c r="G91" s="77">
        <v>45013</v>
      </c>
      <c r="H91" s="77">
        <v>45037</v>
      </c>
      <c r="I91">
        <v>7</v>
      </c>
      <c r="J91">
        <v>2022</v>
      </c>
      <c r="K91" t="s">
        <v>25</v>
      </c>
      <c r="L91">
        <v>12</v>
      </c>
      <c r="M91">
        <v>0.39444444444444438</v>
      </c>
      <c r="N91">
        <v>4.7333333333333334</v>
      </c>
      <c r="O91">
        <v>25</v>
      </c>
      <c r="P91">
        <v>0.1893333333333333</v>
      </c>
      <c r="Q91">
        <v>0.48</v>
      </c>
      <c r="R91" t="s">
        <v>22</v>
      </c>
    </row>
    <row r="92" spans="1:18" hidden="1" x14ac:dyDescent="0.3">
      <c r="A92" s="76">
        <v>90</v>
      </c>
      <c r="B92">
        <v>41433</v>
      </c>
      <c r="C92" t="s">
        <v>90</v>
      </c>
      <c r="D92" t="s">
        <v>32</v>
      </c>
      <c r="E92" t="s">
        <v>20</v>
      </c>
      <c r="F92">
        <v>7.6</v>
      </c>
      <c r="G92" s="77">
        <v>44411</v>
      </c>
      <c r="H92" s="77">
        <v>44424</v>
      </c>
      <c r="I92">
        <v>9</v>
      </c>
      <c r="J92">
        <v>2020</v>
      </c>
      <c r="K92" t="s">
        <v>35</v>
      </c>
      <c r="L92">
        <v>12</v>
      </c>
      <c r="M92">
        <v>0.40805555555555562</v>
      </c>
      <c r="N92">
        <v>4.8966666666666674</v>
      </c>
      <c r="O92">
        <v>14</v>
      </c>
      <c r="P92">
        <v>0.34976190476190477</v>
      </c>
      <c r="Q92">
        <v>0.8571428571428571</v>
      </c>
      <c r="R92" t="s">
        <v>39</v>
      </c>
    </row>
    <row r="93" spans="1:18" hidden="1" x14ac:dyDescent="0.3">
      <c r="A93" s="76">
        <v>91</v>
      </c>
      <c r="B93">
        <v>41433</v>
      </c>
      <c r="C93" t="s">
        <v>90</v>
      </c>
      <c r="D93" t="s">
        <v>32</v>
      </c>
      <c r="E93" t="s">
        <v>20</v>
      </c>
      <c r="F93">
        <v>7.6</v>
      </c>
      <c r="G93" s="77">
        <v>44411</v>
      </c>
      <c r="H93" s="77">
        <v>44424</v>
      </c>
      <c r="I93">
        <v>9</v>
      </c>
      <c r="J93">
        <v>2020</v>
      </c>
      <c r="K93" t="s">
        <v>35</v>
      </c>
      <c r="L93">
        <v>12</v>
      </c>
      <c r="M93">
        <v>0.40805555555555562</v>
      </c>
      <c r="N93">
        <v>4.8966666666666674</v>
      </c>
      <c r="O93">
        <v>14</v>
      </c>
      <c r="P93">
        <v>0.34976190476190477</v>
      </c>
      <c r="Q93">
        <v>0.8571428571428571</v>
      </c>
      <c r="R93" t="s">
        <v>91</v>
      </c>
    </row>
    <row r="94" spans="1:18" hidden="1" x14ac:dyDescent="0.3">
      <c r="A94" s="76">
        <v>92</v>
      </c>
      <c r="B94">
        <v>41433</v>
      </c>
      <c r="C94" t="s">
        <v>90</v>
      </c>
      <c r="D94" t="s">
        <v>32</v>
      </c>
      <c r="E94" t="s">
        <v>20</v>
      </c>
      <c r="F94">
        <v>7.6</v>
      </c>
      <c r="G94" s="77">
        <v>44411</v>
      </c>
      <c r="H94" s="77">
        <v>44424</v>
      </c>
      <c r="I94">
        <v>9</v>
      </c>
      <c r="J94">
        <v>2020</v>
      </c>
      <c r="K94" t="s">
        <v>35</v>
      </c>
      <c r="L94">
        <v>12</v>
      </c>
      <c r="M94">
        <v>0.40805555555555562</v>
      </c>
      <c r="N94">
        <v>4.8966666666666674</v>
      </c>
      <c r="O94">
        <v>14</v>
      </c>
      <c r="P94">
        <v>0.34976190476190477</v>
      </c>
      <c r="Q94">
        <v>0.8571428571428571</v>
      </c>
      <c r="R94" t="s">
        <v>68</v>
      </c>
    </row>
    <row r="95" spans="1:18" hidden="1" x14ac:dyDescent="0.3">
      <c r="A95" s="76">
        <v>93</v>
      </c>
      <c r="B95">
        <v>41433</v>
      </c>
      <c r="C95" t="s">
        <v>90</v>
      </c>
      <c r="D95" t="s">
        <v>32</v>
      </c>
      <c r="E95" t="s">
        <v>20</v>
      </c>
      <c r="F95">
        <v>7.6</v>
      </c>
      <c r="G95" s="77">
        <v>44411</v>
      </c>
      <c r="H95" s="77">
        <v>44424</v>
      </c>
      <c r="I95">
        <v>9</v>
      </c>
      <c r="J95">
        <v>2020</v>
      </c>
      <c r="K95" t="s">
        <v>35</v>
      </c>
      <c r="L95">
        <v>12</v>
      </c>
      <c r="M95">
        <v>0.40805555555555562</v>
      </c>
      <c r="N95">
        <v>4.8966666666666674</v>
      </c>
      <c r="O95">
        <v>14</v>
      </c>
      <c r="P95">
        <v>0.34976190476190477</v>
      </c>
      <c r="Q95">
        <v>0.8571428571428571</v>
      </c>
      <c r="R95" t="s">
        <v>29</v>
      </c>
    </row>
    <row r="96" spans="1:18" hidden="1" x14ac:dyDescent="0.3">
      <c r="A96" s="76">
        <v>94</v>
      </c>
      <c r="B96">
        <v>1177</v>
      </c>
      <c r="C96" t="s">
        <v>92</v>
      </c>
      <c r="D96" t="s">
        <v>66</v>
      </c>
      <c r="E96" t="s">
        <v>38</v>
      </c>
      <c r="F96">
        <v>6.71</v>
      </c>
      <c r="G96" s="77">
        <v>44149</v>
      </c>
      <c r="H96" s="77">
        <v>44153</v>
      </c>
      <c r="I96">
        <v>5</v>
      </c>
      <c r="J96">
        <v>2001</v>
      </c>
      <c r="K96" t="s">
        <v>33</v>
      </c>
      <c r="L96">
        <v>4</v>
      </c>
      <c r="M96">
        <v>0.47083333333333333</v>
      </c>
      <c r="N96">
        <v>1.8833333333333331</v>
      </c>
      <c r="O96">
        <v>5</v>
      </c>
      <c r="P96">
        <v>0.37666666666666659</v>
      </c>
      <c r="Q96">
        <v>0.8</v>
      </c>
      <c r="R96" t="s">
        <v>93</v>
      </c>
    </row>
    <row r="97" spans="1:18" hidden="1" x14ac:dyDescent="0.3">
      <c r="A97" s="76">
        <v>95</v>
      </c>
      <c r="B97">
        <v>1177</v>
      </c>
      <c r="C97" t="s">
        <v>92</v>
      </c>
      <c r="D97" t="s">
        <v>66</v>
      </c>
      <c r="E97" t="s">
        <v>38</v>
      </c>
      <c r="F97">
        <v>6.71</v>
      </c>
      <c r="G97" s="77">
        <v>44149</v>
      </c>
      <c r="H97" s="77">
        <v>44153</v>
      </c>
      <c r="I97">
        <v>5</v>
      </c>
      <c r="J97">
        <v>2001</v>
      </c>
      <c r="K97" t="s">
        <v>33</v>
      </c>
      <c r="L97">
        <v>4</v>
      </c>
      <c r="M97">
        <v>0.47083333333333333</v>
      </c>
      <c r="N97">
        <v>1.8833333333333331</v>
      </c>
      <c r="O97">
        <v>5</v>
      </c>
      <c r="P97">
        <v>0.37666666666666659</v>
      </c>
      <c r="Q97">
        <v>0.8</v>
      </c>
      <c r="R97" t="s">
        <v>63</v>
      </c>
    </row>
    <row r="98" spans="1:18" hidden="1" x14ac:dyDescent="0.3">
      <c r="A98" s="76">
        <v>96</v>
      </c>
      <c r="B98">
        <v>1177</v>
      </c>
      <c r="C98" t="s">
        <v>92</v>
      </c>
      <c r="D98" t="s">
        <v>66</v>
      </c>
      <c r="E98" t="s">
        <v>38</v>
      </c>
      <c r="F98">
        <v>6.71</v>
      </c>
      <c r="G98" s="77">
        <v>44149</v>
      </c>
      <c r="H98" s="77">
        <v>44153</v>
      </c>
      <c r="I98">
        <v>5</v>
      </c>
      <c r="J98">
        <v>2001</v>
      </c>
      <c r="K98" t="s">
        <v>33</v>
      </c>
      <c r="L98">
        <v>4</v>
      </c>
      <c r="M98">
        <v>0.47083333333333333</v>
      </c>
      <c r="N98">
        <v>1.8833333333333331</v>
      </c>
      <c r="O98">
        <v>5</v>
      </c>
      <c r="P98">
        <v>0.37666666666666659</v>
      </c>
      <c r="Q98">
        <v>0.8</v>
      </c>
      <c r="R98" t="s">
        <v>48</v>
      </c>
    </row>
    <row r="99" spans="1:18" hidden="1" x14ac:dyDescent="0.3">
      <c r="A99" s="76">
        <v>97</v>
      </c>
      <c r="B99">
        <v>1177</v>
      </c>
      <c r="C99" t="s">
        <v>92</v>
      </c>
      <c r="D99" t="s">
        <v>66</v>
      </c>
      <c r="E99" t="s">
        <v>38</v>
      </c>
      <c r="F99">
        <v>6.71</v>
      </c>
      <c r="G99" s="77">
        <v>44149</v>
      </c>
      <c r="H99" s="77">
        <v>44153</v>
      </c>
      <c r="I99">
        <v>5</v>
      </c>
      <c r="J99">
        <v>2001</v>
      </c>
      <c r="K99" t="s">
        <v>33</v>
      </c>
      <c r="L99">
        <v>4</v>
      </c>
      <c r="M99">
        <v>0.47083333333333333</v>
      </c>
      <c r="N99">
        <v>1.8833333333333331</v>
      </c>
      <c r="O99">
        <v>5</v>
      </c>
      <c r="P99">
        <v>0.37666666666666659</v>
      </c>
      <c r="Q99">
        <v>0.8</v>
      </c>
      <c r="R99" t="s">
        <v>29</v>
      </c>
    </row>
    <row r="100" spans="1:18" hidden="1" x14ac:dyDescent="0.3">
      <c r="A100" s="76">
        <v>98</v>
      </c>
      <c r="B100">
        <v>40517</v>
      </c>
      <c r="C100" t="s">
        <v>94</v>
      </c>
      <c r="D100" t="s">
        <v>19</v>
      </c>
      <c r="E100" t="s">
        <v>20</v>
      </c>
      <c r="F100">
        <v>5.88</v>
      </c>
      <c r="G100" s="77">
        <v>44042</v>
      </c>
      <c r="H100" s="77">
        <v>44042</v>
      </c>
      <c r="I100">
        <v>5</v>
      </c>
      <c r="J100">
        <v>2019</v>
      </c>
      <c r="K100" t="s">
        <v>35</v>
      </c>
      <c r="L100">
        <v>1</v>
      </c>
      <c r="M100">
        <v>0.1166666666666667</v>
      </c>
      <c r="N100">
        <v>0.1166666666666667</v>
      </c>
      <c r="O100">
        <v>1</v>
      </c>
      <c r="P100">
        <v>0.1166666666666667</v>
      </c>
      <c r="Q100">
        <v>1</v>
      </c>
      <c r="R100" t="s">
        <v>40</v>
      </c>
    </row>
    <row r="101" spans="1:18" hidden="1" x14ac:dyDescent="0.3">
      <c r="A101" s="76">
        <v>99</v>
      </c>
      <c r="B101">
        <v>40517</v>
      </c>
      <c r="C101" t="s">
        <v>94</v>
      </c>
      <c r="D101" t="s">
        <v>19</v>
      </c>
      <c r="E101" t="s">
        <v>20</v>
      </c>
      <c r="F101">
        <v>5.88</v>
      </c>
      <c r="G101" s="77">
        <v>44042</v>
      </c>
      <c r="H101" s="77">
        <v>44042</v>
      </c>
      <c r="I101">
        <v>5</v>
      </c>
      <c r="J101">
        <v>2019</v>
      </c>
      <c r="K101" t="s">
        <v>35</v>
      </c>
      <c r="L101">
        <v>1</v>
      </c>
      <c r="M101">
        <v>0.1166666666666667</v>
      </c>
      <c r="N101">
        <v>0.1166666666666667</v>
      </c>
      <c r="O101">
        <v>1</v>
      </c>
      <c r="P101">
        <v>0.1166666666666667</v>
      </c>
      <c r="Q101">
        <v>1</v>
      </c>
      <c r="R101" t="s">
        <v>29</v>
      </c>
    </row>
    <row r="102" spans="1:18" hidden="1" x14ac:dyDescent="0.3">
      <c r="A102" s="76">
        <v>100</v>
      </c>
      <c r="B102">
        <v>22415</v>
      </c>
      <c r="C102" t="s">
        <v>95</v>
      </c>
      <c r="D102" t="s">
        <v>85</v>
      </c>
      <c r="E102" t="s">
        <v>20</v>
      </c>
      <c r="F102">
        <v>4.41</v>
      </c>
      <c r="G102" s="77">
        <v>44120</v>
      </c>
      <c r="H102" s="77">
        <v>44120</v>
      </c>
      <c r="I102">
        <v>4</v>
      </c>
      <c r="J102">
        <v>2001</v>
      </c>
      <c r="K102" t="s">
        <v>25</v>
      </c>
      <c r="L102">
        <v>1</v>
      </c>
      <c r="M102">
        <v>2.9166666666666671E-2</v>
      </c>
      <c r="N102">
        <v>2.9166666666666671E-2</v>
      </c>
      <c r="O102">
        <v>1</v>
      </c>
      <c r="P102">
        <v>2.9166666666666671E-2</v>
      </c>
      <c r="Q102">
        <v>1</v>
      </c>
      <c r="R102" t="s">
        <v>27</v>
      </c>
    </row>
    <row r="103" spans="1:18" hidden="1" x14ac:dyDescent="0.3">
      <c r="A103" s="76">
        <v>101</v>
      </c>
      <c r="B103">
        <v>22415</v>
      </c>
      <c r="C103" t="s">
        <v>95</v>
      </c>
      <c r="D103" t="s">
        <v>85</v>
      </c>
      <c r="E103" t="s">
        <v>20</v>
      </c>
      <c r="F103">
        <v>4.41</v>
      </c>
      <c r="G103" s="77">
        <v>44120</v>
      </c>
      <c r="H103" s="77">
        <v>44120</v>
      </c>
      <c r="I103">
        <v>4</v>
      </c>
      <c r="J103">
        <v>2001</v>
      </c>
      <c r="K103" t="s">
        <v>25</v>
      </c>
      <c r="L103">
        <v>1</v>
      </c>
      <c r="M103">
        <v>2.9166666666666671E-2</v>
      </c>
      <c r="N103">
        <v>2.9166666666666671E-2</v>
      </c>
      <c r="O103">
        <v>1</v>
      </c>
      <c r="P103">
        <v>2.9166666666666671E-2</v>
      </c>
      <c r="Q103">
        <v>1</v>
      </c>
      <c r="R103" t="s">
        <v>54</v>
      </c>
    </row>
    <row r="104" spans="1:18" hidden="1" x14ac:dyDescent="0.3">
      <c r="A104" s="76">
        <v>102</v>
      </c>
      <c r="B104">
        <v>40532</v>
      </c>
      <c r="C104" t="s">
        <v>96</v>
      </c>
      <c r="D104" t="s">
        <v>32</v>
      </c>
      <c r="E104" t="s">
        <v>20</v>
      </c>
      <c r="F104">
        <v>7.26</v>
      </c>
      <c r="G104" s="77">
        <v>44173</v>
      </c>
      <c r="H104" s="77">
        <v>44194</v>
      </c>
      <c r="I104">
        <v>7</v>
      </c>
      <c r="J104">
        <v>2020</v>
      </c>
      <c r="K104" t="s">
        <v>33</v>
      </c>
      <c r="L104">
        <v>13</v>
      </c>
      <c r="M104">
        <v>0.3972222222222222</v>
      </c>
      <c r="N104">
        <v>5.1638888888888888</v>
      </c>
      <c r="O104">
        <v>22</v>
      </c>
      <c r="P104">
        <v>0.23472222222222219</v>
      </c>
      <c r="Q104">
        <v>0.59090909090909094</v>
      </c>
      <c r="R104" t="s">
        <v>91</v>
      </c>
    </row>
    <row r="105" spans="1:18" hidden="1" x14ac:dyDescent="0.3">
      <c r="A105" s="76">
        <v>103</v>
      </c>
      <c r="B105">
        <v>40532</v>
      </c>
      <c r="C105" t="s">
        <v>96</v>
      </c>
      <c r="D105" t="s">
        <v>32</v>
      </c>
      <c r="E105" t="s">
        <v>20</v>
      </c>
      <c r="F105">
        <v>7.26</v>
      </c>
      <c r="G105" s="77">
        <v>44173</v>
      </c>
      <c r="H105" s="77">
        <v>44194</v>
      </c>
      <c r="I105">
        <v>7</v>
      </c>
      <c r="J105">
        <v>2020</v>
      </c>
      <c r="K105" t="s">
        <v>33</v>
      </c>
      <c r="L105">
        <v>13</v>
      </c>
      <c r="M105">
        <v>0.3972222222222222</v>
      </c>
      <c r="N105">
        <v>5.1638888888888888</v>
      </c>
      <c r="O105">
        <v>22</v>
      </c>
      <c r="P105">
        <v>0.23472222222222219</v>
      </c>
      <c r="Q105">
        <v>0.59090909090909094</v>
      </c>
      <c r="R105" t="s">
        <v>36</v>
      </c>
    </row>
    <row r="106" spans="1:18" hidden="1" x14ac:dyDescent="0.3">
      <c r="A106" s="76">
        <v>104</v>
      </c>
      <c r="B106">
        <v>40532</v>
      </c>
      <c r="C106" t="s">
        <v>96</v>
      </c>
      <c r="D106" t="s">
        <v>32</v>
      </c>
      <c r="E106" t="s">
        <v>20</v>
      </c>
      <c r="F106">
        <v>7.26</v>
      </c>
      <c r="G106" s="77">
        <v>44173</v>
      </c>
      <c r="H106" s="77">
        <v>44194</v>
      </c>
      <c r="I106">
        <v>7</v>
      </c>
      <c r="J106">
        <v>2020</v>
      </c>
      <c r="K106" t="s">
        <v>33</v>
      </c>
      <c r="L106">
        <v>13</v>
      </c>
      <c r="M106">
        <v>0.3972222222222222</v>
      </c>
      <c r="N106">
        <v>5.1638888888888888</v>
      </c>
      <c r="O106">
        <v>22</v>
      </c>
      <c r="P106">
        <v>0.23472222222222219</v>
      </c>
      <c r="Q106">
        <v>0.59090909090909094</v>
      </c>
      <c r="R106" t="s">
        <v>97</v>
      </c>
    </row>
    <row r="107" spans="1:18" hidden="1" x14ac:dyDescent="0.3">
      <c r="A107" s="76">
        <v>105</v>
      </c>
      <c r="B107">
        <v>40532</v>
      </c>
      <c r="C107" t="s">
        <v>96</v>
      </c>
      <c r="D107" t="s">
        <v>32</v>
      </c>
      <c r="E107" t="s">
        <v>20</v>
      </c>
      <c r="F107">
        <v>7.26</v>
      </c>
      <c r="G107" s="77">
        <v>44173</v>
      </c>
      <c r="H107" s="77">
        <v>44194</v>
      </c>
      <c r="I107">
        <v>7</v>
      </c>
      <c r="J107">
        <v>2020</v>
      </c>
      <c r="K107" t="s">
        <v>33</v>
      </c>
      <c r="L107">
        <v>13</v>
      </c>
      <c r="M107">
        <v>0.3972222222222222</v>
      </c>
      <c r="N107">
        <v>5.1638888888888888</v>
      </c>
      <c r="O107">
        <v>22</v>
      </c>
      <c r="P107">
        <v>0.23472222222222219</v>
      </c>
      <c r="Q107">
        <v>0.59090909090909094</v>
      </c>
      <c r="R107" t="s">
        <v>98</v>
      </c>
    </row>
    <row r="108" spans="1:18" hidden="1" x14ac:dyDescent="0.3">
      <c r="A108" s="76">
        <v>106</v>
      </c>
      <c r="B108">
        <v>38753</v>
      </c>
      <c r="C108" t="s">
        <v>99</v>
      </c>
      <c r="D108" t="s">
        <v>32</v>
      </c>
      <c r="E108" t="s">
        <v>38</v>
      </c>
      <c r="F108">
        <v>7.34</v>
      </c>
      <c r="G108" s="77">
        <v>43762</v>
      </c>
      <c r="H108" s="77">
        <v>43765</v>
      </c>
      <c r="I108">
        <v>8</v>
      </c>
      <c r="J108">
        <v>2019</v>
      </c>
      <c r="K108" t="s">
        <v>21</v>
      </c>
      <c r="L108">
        <v>12</v>
      </c>
      <c r="M108">
        <v>0.40111111111111108</v>
      </c>
      <c r="N108">
        <v>4.8133333333333326</v>
      </c>
      <c r="O108">
        <v>4</v>
      </c>
      <c r="P108">
        <v>1.2033333333333329</v>
      </c>
      <c r="Q108">
        <v>3</v>
      </c>
      <c r="R108" t="s">
        <v>36</v>
      </c>
    </row>
    <row r="109" spans="1:18" hidden="1" x14ac:dyDescent="0.3">
      <c r="A109" s="76">
        <v>107</v>
      </c>
      <c r="B109">
        <v>38753</v>
      </c>
      <c r="C109" t="s">
        <v>99</v>
      </c>
      <c r="D109" t="s">
        <v>32</v>
      </c>
      <c r="E109" t="s">
        <v>38</v>
      </c>
      <c r="F109">
        <v>7.34</v>
      </c>
      <c r="G109" s="77">
        <v>43762</v>
      </c>
      <c r="H109" s="77">
        <v>43765</v>
      </c>
      <c r="I109">
        <v>8</v>
      </c>
      <c r="J109">
        <v>2019</v>
      </c>
      <c r="K109" t="s">
        <v>21</v>
      </c>
      <c r="L109">
        <v>12</v>
      </c>
      <c r="M109">
        <v>0.40111111111111108</v>
      </c>
      <c r="N109">
        <v>4.8133333333333326</v>
      </c>
      <c r="O109">
        <v>4</v>
      </c>
      <c r="P109">
        <v>1.2033333333333329</v>
      </c>
      <c r="Q109">
        <v>3</v>
      </c>
      <c r="R109" t="s">
        <v>40</v>
      </c>
    </row>
    <row r="110" spans="1:18" hidden="1" x14ac:dyDescent="0.3">
      <c r="A110" s="76">
        <v>108</v>
      </c>
      <c r="B110">
        <v>38753</v>
      </c>
      <c r="C110" t="s">
        <v>99</v>
      </c>
      <c r="D110" t="s">
        <v>32</v>
      </c>
      <c r="E110" t="s">
        <v>38</v>
      </c>
      <c r="F110">
        <v>7.34</v>
      </c>
      <c r="G110" s="77">
        <v>43762</v>
      </c>
      <c r="H110" s="77">
        <v>43765</v>
      </c>
      <c r="I110">
        <v>8</v>
      </c>
      <c r="J110">
        <v>2019</v>
      </c>
      <c r="K110" t="s">
        <v>21</v>
      </c>
      <c r="L110">
        <v>12</v>
      </c>
      <c r="M110">
        <v>0.40111111111111108</v>
      </c>
      <c r="N110">
        <v>4.8133333333333326</v>
      </c>
      <c r="O110">
        <v>4</v>
      </c>
      <c r="P110">
        <v>1.2033333333333329</v>
      </c>
      <c r="Q110">
        <v>3</v>
      </c>
      <c r="R110" t="s">
        <v>57</v>
      </c>
    </row>
    <row r="111" spans="1:18" hidden="1" x14ac:dyDescent="0.3">
      <c r="A111" s="76">
        <v>109</v>
      </c>
      <c r="B111">
        <v>38753</v>
      </c>
      <c r="C111" t="s">
        <v>99</v>
      </c>
      <c r="D111" t="s">
        <v>32</v>
      </c>
      <c r="E111" t="s">
        <v>38</v>
      </c>
      <c r="F111">
        <v>7.34</v>
      </c>
      <c r="G111" s="77">
        <v>43762</v>
      </c>
      <c r="H111" s="77">
        <v>43765</v>
      </c>
      <c r="I111">
        <v>8</v>
      </c>
      <c r="J111">
        <v>2019</v>
      </c>
      <c r="K111" t="s">
        <v>21</v>
      </c>
      <c r="L111">
        <v>12</v>
      </c>
      <c r="M111">
        <v>0.40111111111111108</v>
      </c>
      <c r="N111">
        <v>4.8133333333333326</v>
      </c>
      <c r="O111">
        <v>4</v>
      </c>
      <c r="P111">
        <v>1.2033333333333329</v>
      </c>
      <c r="Q111">
        <v>3</v>
      </c>
      <c r="R111" t="s">
        <v>48</v>
      </c>
    </row>
    <row r="112" spans="1:18" hidden="1" x14ac:dyDescent="0.3">
      <c r="A112" s="76">
        <v>110</v>
      </c>
      <c r="B112">
        <v>38753</v>
      </c>
      <c r="C112" t="s">
        <v>99</v>
      </c>
      <c r="D112" t="s">
        <v>32</v>
      </c>
      <c r="E112" t="s">
        <v>38</v>
      </c>
      <c r="F112">
        <v>7.34</v>
      </c>
      <c r="G112" s="77">
        <v>43762</v>
      </c>
      <c r="H112" s="77">
        <v>43765</v>
      </c>
      <c r="I112">
        <v>8</v>
      </c>
      <c r="J112">
        <v>2019</v>
      </c>
      <c r="K112" t="s">
        <v>21</v>
      </c>
      <c r="L112">
        <v>12</v>
      </c>
      <c r="M112">
        <v>0.40111111111111108</v>
      </c>
      <c r="N112">
        <v>4.8133333333333326</v>
      </c>
      <c r="O112">
        <v>4</v>
      </c>
      <c r="P112">
        <v>1.2033333333333329</v>
      </c>
      <c r="Q112">
        <v>3</v>
      </c>
      <c r="R112" t="s">
        <v>42</v>
      </c>
    </row>
    <row r="113" spans="1:18" hidden="1" x14ac:dyDescent="0.3">
      <c r="A113" s="76">
        <v>111</v>
      </c>
      <c r="B113">
        <v>1028</v>
      </c>
      <c r="C113" t="s">
        <v>100</v>
      </c>
      <c r="D113" t="s">
        <v>101</v>
      </c>
      <c r="E113" t="s">
        <v>47</v>
      </c>
      <c r="F113">
        <v>6.89</v>
      </c>
      <c r="G113" s="77">
        <v>44376</v>
      </c>
      <c r="H113" s="77">
        <v>44377</v>
      </c>
      <c r="I113">
        <v>6</v>
      </c>
      <c r="J113">
        <v>2001</v>
      </c>
      <c r="K113" t="s">
        <v>21</v>
      </c>
      <c r="L113">
        <v>1</v>
      </c>
      <c r="M113">
        <v>1.75</v>
      </c>
      <c r="N113">
        <v>1.75</v>
      </c>
      <c r="O113">
        <v>2</v>
      </c>
      <c r="P113">
        <v>0.875</v>
      </c>
      <c r="Q113">
        <v>0.5</v>
      </c>
      <c r="R113" t="s">
        <v>27</v>
      </c>
    </row>
    <row r="114" spans="1:18" hidden="1" x14ac:dyDescent="0.3">
      <c r="A114" s="76">
        <v>112</v>
      </c>
      <c r="B114">
        <v>285</v>
      </c>
      <c r="C114" t="s">
        <v>102</v>
      </c>
      <c r="D114" t="s">
        <v>32</v>
      </c>
      <c r="E114" t="s">
        <v>20</v>
      </c>
      <c r="F114">
        <v>6.76</v>
      </c>
      <c r="G114" s="77">
        <v>43606</v>
      </c>
      <c r="H114" s="77">
        <v>43616</v>
      </c>
      <c r="I114">
        <v>6</v>
      </c>
      <c r="J114">
        <v>2000</v>
      </c>
      <c r="K114" t="s">
        <v>35</v>
      </c>
      <c r="L114">
        <v>25</v>
      </c>
      <c r="M114">
        <v>0.41666666666666669</v>
      </c>
      <c r="N114">
        <v>10.41666666666667</v>
      </c>
      <c r="O114">
        <v>11</v>
      </c>
      <c r="P114">
        <v>0.94696969696969713</v>
      </c>
      <c r="Q114">
        <v>2.2727272727272729</v>
      </c>
      <c r="R114" t="s">
        <v>39</v>
      </c>
    </row>
    <row r="115" spans="1:18" hidden="1" x14ac:dyDescent="0.3">
      <c r="A115" s="76">
        <v>113</v>
      </c>
      <c r="B115">
        <v>285</v>
      </c>
      <c r="C115" t="s">
        <v>102</v>
      </c>
      <c r="D115" t="s">
        <v>32</v>
      </c>
      <c r="E115" t="s">
        <v>20</v>
      </c>
      <c r="F115">
        <v>6.76</v>
      </c>
      <c r="G115" s="77">
        <v>43606</v>
      </c>
      <c r="H115" s="77">
        <v>43616</v>
      </c>
      <c r="I115">
        <v>6</v>
      </c>
      <c r="J115">
        <v>2000</v>
      </c>
      <c r="K115" t="s">
        <v>35</v>
      </c>
      <c r="L115">
        <v>25</v>
      </c>
      <c r="M115">
        <v>0.41666666666666669</v>
      </c>
      <c r="N115">
        <v>10.41666666666667</v>
      </c>
      <c r="O115">
        <v>11</v>
      </c>
      <c r="P115">
        <v>0.94696969696969713</v>
      </c>
      <c r="Q115">
        <v>2.2727272727272729</v>
      </c>
      <c r="R115" t="s">
        <v>26</v>
      </c>
    </row>
    <row r="116" spans="1:18" hidden="1" x14ac:dyDescent="0.3">
      <c r="A116" s="76">
        <v>114</v>
      </c>
      <c r="B116">
        <v>285</v>
      </c>
      <c r="C116" t="s">
        <v>102</v>
      </c>
      <c r="D116" t="s">
        <v>32</v>
      </c>
      <c r="E116" t="s">
        <v>20</v>
      </c>
      <c r="F116">
        <v>6.76</v>
      </c>
      <c r="G116" s="77">
        <v>43606</v>
      </c>
      <c r="H116" s="77">
        <v>43616</v>
      </c>
      <c r="I116">
        <v>6</v>
      </c>
      <c r="J116">
        <v>2000</v>
      </c>
      <c r="K116" t="s">
        <v>35</v>
      </c>
      <c r="L116">
        <v>25</v>
      </c>
      <c r="M116">
        <v>0.41666666666666669</v>
      </c>
      <c r="N116">
        <v>10.41666666666667</v>
      </c>
      <c r="O116">
        <v>11</v>
      </c>
      <c r="P116">
        <v>0.94696969696969713</v>
      </c>
      <c r="Q116">
        <v>2.2727272727272729</v>
      </c>
      <c r="R116" t="s">
        <v>40</v>
      </c>
    </row>
    <row r="117" spans="1:18" hidden="1" x14ac:dyDescent="0.3">
      <c r="A117" s="76">
        <v>115</v>
      </c>
      <c r="B117">
        <v>285</v>
      </c>
      <c r="C117" t="s">
        <v>102</v>
      </c>
      <c r="D117" t="s">
        <v>32</v>
      </c>
      <c r="E117" t="s">
        <v>20</v>
      </c>
      <c r="F117">
        <v>6.76</v>
      </c>
      <c r="G117" s="77">
        <v>43606</v>
      </c>
      <c r="H117" s="77">
        <v>43616</v>
      </c>
      <c r="I117">
        <v>6</v>
      </c>
      <c r="J117">
        <v>2000</v>
      </c>
      <c r="K117" t="s">
        <v>35</v>
      </c>
      <c r="L117">
        <v>25</v>
      </c>
      <c r="M117">
        <v>0.41666666666666669</v>
      </c>
      <c r="N117">
        <v>10.41666666666667</v>
      </c>
      <c r="O117">
        <v>11</v>
      </c>
      <c r="P117">
        <v>0.94696969696969713</v>
      </c>
      <c r="Q117">
        <v>2.2727272727272729</v>
      </c>
      <c r="R117" t="s">
        <v>103</v>
      </c>
    </row>
    <row r="118" spans="1:18" hidden="1" x14ac:dyDescent="0.3">
      <c r="A118" s="76">
        <v>116</v>
      </c>
      <c r="B118">
        <v>285</v>
      </c>
      <c r="C118" t="s">
        <v>102</v>
      </c>
      <c r="D118" t="s">
        <v>32</v>
      </c>
      <c r="E118" t="s">
        <v>20</v>
      </c>
      <c r="F118">
        <v>6.76</v>
      </c>
      <c r="G118" s="77">
        <v>43606</v>
      </c>
      <c r="H118" s="77">
        <v>43616</v>
      </c>
      <c r="I118">
        <v>6</v>
      </c>
      <c r="J118">
        <v>2000</v>
      </c>
      <c r="K118" t="s">
        <v>35</v>
      </c>
      <c r="L118">
        <v>25</v>
      </c>
      <c r="M118">
        <v>0.41666666666666669</v>
      </c>
      <c r="N118">
        <v>10.41666666666667</v>
      </c>
      <c r="O118">
        <v>11</v>
      </c>
      <c r="P118">
        <v>0.94696969696969713</v>
      </c>
      <c r="Q118">
        <v>2.2727272727272729</v>
      </c>
      <c r="R118" t="s">
        <v>104</v>
      </c>
    </row>
    <row r="119" spans="1:18" hidden="1" x14ac:dyDescent="0.3">
      <c r="A119" s="76">
        <v>117</v>
      </c>
      <c r="B119">
        <v>285</v>
      </c>
      <c r="C119" t="s">
        <v>102</v>
      </c>
      <c r="D119" t="s">
        <v>32</v>
      </c>
      <c r="E119" t="s">
        <v>20</v>
      </c>
      <c r="F119">
        <v>6.76</v>
      </c>
      <c r="G119" s="77">
        <v>43606</v>
      </c>
      <c r="H119" s="77">
        <v>43616</v>
      </c>
      <c r="I119">
        <v>6</v>
      </c>
      <c r="J119">
        <v>2000</v>
      </c>
      <c r="K119" t="s">
        <v>35</v>
      </c>
      <c r="L119">
        <v>25</v>
      </c>
      <c r="M119">
        <v>0.41666666666666669</v>
      </c>
      <c r="N119">
        <v>10.41666666666667</v>
      </c>
      <c r="O119">
        <v>11</v>
      </c>
      <c r="P119">
        <v>0.94696969696969713</v>
      </c>
      <c r="Q119">
        <v>2.2727272727272729</v>
      </c>
      <c r="R119" t="s">
        <v>29</v>
      </c>
    </row>
    <row r="120" spans="1:18" hidden="1" x14ac:dyDescent="0.3">
      <c r="A120" s="76">
        <v>118</v>
      </c>
      <c r="B120">
        <v>1789</v>
      </c>
      <c r="C120" t="s">
        <v>105</v>
      </c>
      <c r="D120" t="s">
        <v>24</v>
      </c>
      <c r="E120" t="s">
        <v>20</v>
      </c>
      <c r="F120">
        <v>6.34</v>
      </c>
      <c r="G120" s="77">
        <v>43606</v>
      </c>
      <c r="H120" s="77">
        <v>43606</v>
      </c>
      <c r="I120">
        <v>5</v>
      </c>
      <c r="J120">
        <v>2002</v>
      </c>
      <c r="K120" t="s">
        <v>25</v>
      </c>
      <c r="L120">
        <v>1</v>
      </c>
      <c r="M120">
        <v>0.41666666666666669</v>
      </c>
      <c r="N120">
        <v>0.41666666666666669</v>
      </c>
      <c r="O120">
        <v>1</v>
      </c>
      <c r="P120">
        <v>0.41666666666666669</v>
      </c>
      <c r="Q120">
        <v>1</v>
      </c>
      <c r="R120" t="s">
        <v>39</v>
      </c>
    </row>
    <row r="121" spans="1:18" hidden="1" x14ac:dyDescent="0.3">
      <c r="A121" s="76">
        <v>119</v>
      </c>
      <c r="B121">
        <v>1789</v>
      </c>
      <c r="C121" t="s">
        <v>105</v>
      </c>
      <c r="D121" t="s">
        <v>24</v>
      </c>
      <c r="E121" t="s">
        <v>20</v>
      </c>
      <c r="F121">
        <v>6.34</v>
      </c>
      <c r="G121" s="77">
        <v>43606</v>
      </c>
      <c r="H121" s="77">
        <v>43606</v>
      </c>
      <c r="I121">
        <v>5</v>
      </c>
      <c r="J121">
        <v>2002</v>
      </c>
      <c r="K121" t="s">
        <v>25</v>
      </c>
      <c r="L121">
        <v>1</v>
      </c>
      <c r="M121">
        <v>0.41666666666666669</v>
      </c>
      <c r="N121">
        <v>0.41666666666666669</v>
      </c>
      <c r="O121">
        <v>1</v>
      </c>
      <c r="P121">
        <v>0.41666666666666669</v>
      </c>
      <c r="Q121">
        <v>1</v>
      </c>
      <c r="R121" t="s">
        <v>103</v>
      </c>
    </row>
    <row r="122" spans="1:18" hidden="1" x14ac:dyDescent="0.3">
      <c r="A122" s="76">
        <v>120</v>
      </c>
      <c r="B122">
        <v>1789</v>
      </c>
      <c r="C122" t="s">
        <v>105</v>
      </c>
      <c r="D122" t="s">
        <v>24</v>
      </c>
      <c r="E122" t="s">
        <v>20</v>
      </c>
      <c r="F122">
        <v>6.34</v>
      </c>
      <c r="G122" s="77">
        <v>43606</v>
      </c>
      <c r="H122" s="77">
        <v>43606</v>
      </c>
      <c r="I122">
        <v>5</v>
      </c>
      <c r="J122">
        <v>2002</v>
      </c>
      <c r="K122" t="s">
        <v>25</v>
      </c>
      <c r="L122">
        <v>1</v>
      </c>
      <c r="M122">
        <v>0.41666666666666669</v>
      </c>
      <c r="N122">
        <v>0.41666666666666669</v>
      </c>
      <c r="O122">
        <v>1</v>
      </c>
      <c r="P122">
        <v>0.41666666666666669</v>
      </c>
      <c r="Q122">
        <v>1</v>
      </c>
      <c r="R122" t="s">
        <v>29</v>
      </c>
    </row>
    <row r="123" spans="1:18" hidden="1" x14ac:dyDescent="0.3">
      <c r="A123" s="76">
        <v>121</v>
      </c>
      <c r="B123">
        <v>36882</v>
      </c>
      <c r="C123" t="s">
        <v>106</v>
      </c>
      <c r="D123" t="s">
        <v>32</v>
      </c>
      <c r="E123" t="s">
        <v>75</v>
      </c>
      <c r="F123">
        <v>6.69</v>
      </c>
      <c r="G123" s="77">
        <v>43745</v>
      </c>
      <c r="H123" s="77">
        <v>43747</v>
      </c>
      <c r="I123">
        <v>5</v>
      </c>
      <c r="J123">
        <v>2019</v>
      </c>
      <c r="K123" t="s">
        <v>21</v>
      </c>
      <c r="L123">
        <v>13</v>
      </c>
      <c r="M123">
        <v>0.39500000000000002</v>
      </c>
      <c r="N123">
        <v>5.1349999999999998</v>
      </c>
      <c r="O123">
        <v>3</v>
      </c>
      <c r="P123">
        <v>1.7116666666666669</v>
      </c>
      <c r="Q123">
        <v>4.333333333333333</v>
      </c>
      <c r="R123" t="s">
        <v>39</v>
      </c>
    </row>
    <row r="124" spans="1:18" hidden="1" x14ac:dyDescent="0.3">
      <c r="A124" s="76">
        <v>122</v>
      </c>
      <c r="B124">
        <v>36882</v>
      </c>
      <c r="C124" t="s">
        <v>106</v>
      </c>
      <c r="D124" t="s">
        <v>32</v>
      </c>
      <c r="E124" t="s">
        <v>75</v>
      </c>
      <c r="F124">
        <v>6.69</v>
      </c>
      <c r="G124" s="77">
        <v>43745</v>
      </c>
      <c r="H124" s="77">
        <v>43747</v>
      </c>
      <c r="I124">
        <v>5</v>
      </c>
      <c r="J124">
        <v>2019</v>
      </c>
      <c r="K124" t="s">
        <v>21</v>
      </c>
      <c r="L124">
        <v>13</v>
      </c>
      <c r="M124">
        <v>0.39500000000000002</v>
      </c>
      <c r="N124">
        <v>5.1349999999999998</v>
      </c>
      <c r="O124">
        <v>3</v>
      </c>
      <c r="P124">
        <v>1.7116666666666669</v>
      </c>
      <c r="Q124">
        <v>4.333333333333333</v>
      </c>
      <c r="R124" t="s">
        <v>26</v>
      </c>
    </row>
    <row r="125" spans="1:18" hidden="1" x14ac:dyDescent="0.3">
      <c r="A125" s="76">
        <v>123</v>
      </c>
      <c r="B125">
        <v>36882</v>
      </c>
      <c r="C125" t="s">
        <v>106</v>
      </c>
      <c r="D125" t="s">
        <v>32</v>
      </c>
      <c r="E125" t="s">
        <v>75</v>
      </c>
      <c r="F125">
        <v>6.69</v>
      </c>
      <c r="G125" s="77">
        <v>43745</v>
      </c>
      <c r="H125" s="77">
        <v>43747</v>
      </c>
      <c r="I125">
        <v>5</v>
      </c>
      <c r="J125">
        <v>2019</v>
      </c>
      <c r="K125" t="s">
        <v>21</v>
      </c>
      <c r="L125">
        <v>13</v>
      </c>
      <c r="M125">
        <v>0.39500000000000002</v>
      </c>
      <c r="N125">
        <v>5.1349999999999998</v>
      </c>
      <c r="O125">
        <v>3</v>
      </c>
      <c r="P125">
        <v>1.7116666666666669</v>
      </c>
      <c r="Q125">
        <v>4.333333333333333</v>
      </c>
      <c r="R125" t="s">
        <v>27</v>
      </c>
    </row>
    <row r="126" spans="1:18" hidden="1" x14ac:dyDescent="0.3">
      <c r="A126" s="76">
        <v>124</v>
      </c>
      <c r="B126">
        <v>36882</v>
      </c>
      <c r="C126" t="s">
        <v>106</v>
      </c>
      <c r="D126" t="s">
        <v>32</v>
      </c>
      <c r="E126" t="s">
        <v>75</v>
      </c>
      <c r="F126">
        <v>6.69</v>
      </c>
      <c r="G126" s="77">
        <v>43745</v>
      </c>
      <c r="H126" s="77">
        <v>43747</v>
      </c>
      <c r="I126">
        <v>5</v>
      </c>
      <c r="J126">
        <v>2019</v>
      </c>
      <c r="K126" t="s">
        <v>21</v>
      </c>
      <c r="L126">
        <v>13</v>
      </c>
      <c r="M126">
        <v>0.39500000000000002</v>
      </c>
      <c r="N126">
        <v>5.1349999999999998</v>
      </c>
      <c r="O126">
        <v>3</v>
      </c>
      <c r="P126">
        <v>1.7116666666666669</v>
      </c>
      <c r="Q126">
        <v>4.333333333333333</v>
      </c>
      <c r="R126" t="s">
        <v>61</v>
      </c>
    </row>
    <row r="127" spans="1:18" hidden="1" x14ac:dyDescent="0.3">
      <c r="A127" s="76">
        <v>125</v>
      </c>
      <c r="B127">
        <v>36882</v>
      </c>
      <c r="C127" t="s">
        <v>106</v>
      </c>
      <c r="D127" t="s">
        <v>32</v>
      </c>
      <c r="E127" t="s">
        <v>75</v>
      </c>
      <c r="F127">
        <v>6.69</v>
      </c>
      <c r="G127" s="77">
        <v>43745</v>
      </c>
      <c r="H127" s="77">
        <v>43747</v>
      </c>
      <c r="I127">
        <v>5</v>
      </c>
      <c r="J127">
        <v>2019</v>
      </c>
      <c r="K127" t="s">
        <v>21</v>
      </c>
      <c r="L127">
        <v>13</v>
      </c>
      <c r="M127">
        <v>0.39500000000000002</v>
      </c>
      <c r="N127">
        <v>5.1349999999999998</v>
      </c>
      <c r="O127">
        <v>3</v>
      </c>
      <c r="P127">
        <v>1.7116666666666669</v>
      </c>
      <c r="Q127">
        <v>4.333333333333333</v>
      </c>
      <c r="R127" t="s">
        <v>41</v>
      </c>
    </row>
    <row r="128" spans="1:18" hidden="1" x14ac:dyDescent="0.3">
      <c r="A128" s="76">
        <v>126</v>
      </c>
      <c r="B128">
        <v>40507</v>
      </c>
      <c r="C128" t="s">
        <v>107</v>
      </c>
      <c r="D128" t="s">
        <v>32</v>
      </c>
      <c r="E128" t="s">
        <v>75</v>
      </c>
      <c r="F128">
        <v>7.19</v>
      </c>
      <c r="G128" s="77">
        <v>45000</v>
      </c>
      <c r="H128" s="77">
        <v>45012</v>
      </c>
      <c r="I128">
        <v>5</v>
      </c>
      <c r="J128">
        <v>2022</v>
      </c>
      <c r="K128" t="s">
        <v>25</v>
      </c>
      <c r="L128">
        <v>12</v>
      </c>
      <c r="M128">
        <v>0.3963888888888889</v>
      </c>
      <c r="N128">
        <v>4.7566666666666668</v>
      </c>
      <c r="O128">
        <v>13</v>
      </c>
      <c r="P128">
        <v>0.3658974358974359</v>
      </c>
      <c r="Q128">
        <v>0.92307692307692313</v>
      </c>
      <c r="R128" t="s">
        <v>39</v>
      </c>
    </row>
    <row r="129" spans="1:18" hidden="1" x14ac:dyDescent="0.3">
      <c r="A129" s="76">
        <v>127</v>
      </c>
      <c r="B129">
        <v>40507</v>
      </c>
      <c r="C129" t="s">
        <v>107</v>
      </c>
      <c r="D129" t="s">
        <v>32</v>
      </c>
      <c r="E129" t="s">
        <v>75</v>
      </c>
      <c r="F129">
        <v>7.19</v>
      </c>
      <c r="G129" s="77">
        <v>45000</v>
      </c>
      <c r="H129" s="77">
        <v>45012</v>
      </c>
      <c r="I129">
        <v>5</v>
      </c>
      <c r="J129">
        <v>2022</v>
      </c>
      <c r="K129" t="s">
        <v>25</v>
      </c>
      <c r="L129">
        <v>12</v>
      </c>
      <c r="M129">
        <v>0.3963888888888889</v>
      </c>
      <c r="N129">
        <v>4.7566666666666668</v>
      </c>
      <c r="O129">
        <v>13</v>
      </c>
      <c r="P129">
        <v>0.3658974358974359</v>
      </c>
      <c r="Q129">
        <v>0.92307692307692313</v>
      </c>
      <c r="R129" t="s">
        <v>26</v>
      </c>
    </row>
    <row r="130" spans="1:18" hidden="1" x14ac:dyDescent="0.3">
      <c r="A130" s="76">
        <v>128</v>
      </c>
      <c r="B130">
        <v>40507</v>
      </c>
      <c r="C130" t="s">
        <v>107</v>
      </c>
      <c r="D130" t="s">
        <v>32</v>
      </c>
      <c r="E130" t="s">
        <v>75</v>
      </c>
      <c r="F130">
        <v>7.19</v>
      </c>
      <c r="G130" s="77">
        <v>45000</v>
      </c>
      <c r="H130" s="77">
        <v>45012</v>
      </c>
      <c r="I130">
        <v>5</v>
      </c>
      <c r="J130">
        <v>2022</v>
      </c>
      <c r="K130" t="s">
        <v>25</v>
      </c>
      <c r="L130">
        <v>12</v>
      </c>
      <c r="M130">
        <v>0.3963888888888889</v>
      </c>
      <c r="N130">
        <v>4.7566666666666668</v>
      </c>
      <c r="O130">
        <v>13</v>
      </c>
      <c r="P130">
        <v>0.3658974358974359</v>
      </c>
      <c r="Q130">
        <v>0.92307692307692313</v>
      </c>
      <c r="R130" t="s">
        <v>27</v>
      </c>
    </row>
    <row r="131" spans="1:18" hidden="1" x14ac:dyDescent="0.3">
      <c r="A131" s="76">
        <v>129</v>
      </c>
      <c r="B131">
        <v>40507</v>
      </c>
      <c r="C131" t="s">
        <v>107</v>
      </c>
      <c r="D131" t="s">
        <v>32</v>
      </c>
      <c r="E131" t="s">
        <v>75</v>
      </c>
      <c r="F131">
        <v>7.19</v>
      </c>
      <c r="G131" s="77">
        <v>45000</v>
      </c>
      <c r="H131" s="77">
        <v>45012</v>
      </c>
      <c r="I131">
        <v>5</v>
      </c>
      <c r="J131">
        <v>2022</v>
      </c>
      <c r="K131" t="s">
        <v>25</v>
      </c>
      <c r="L131">
        <v>12</v>
      </c>
      <c r="M131">
        <v>0.3963888888888889</v>
      </c>
      <c r="N131">
        <v>4.7566666666666668</v>
      </c>
      <c r="O131">
        <v>13</v>
      </c>
      <c r="P131">
        <v>0.3658974358974359</v>
      </c>
      <c r="Q131">
        <v>0.92307692307692313</v>
      </c>
      <c r="R131" t="s">
        <v>61</v>
      </c>
    </row>
    <row r="132" spans="1:18" hidden="1" x14ac:dyDescent="0.3">
      <c r="A132" s="76">
        <v>130</v>
      </c>
      <c r="B132">
        <v>40507</v>
      </c>
      <c r="C132" t="s">
        <v>107</v>
      </c>
      <c r="D132" t="s">
        <v>32</v>
      </c>
      <c r="E132" t="s">
        <v>75</v>
      </c>
      <c r="F132">
        <v>7.19</v>
      </c>
      <c r="G132" s="77">
        <v>45000</v>
      </c>
      <c r="H132" s="77">
        <v>45012</v>
      </c>
      <c r="I132">
        <v>5</v>
      </c>
      <c r="J132">
        <v>2022</v>
      </c>
      <c r="K132" t="s">
        <v>25</v>
      </c>
      <c r="L132">
        <v>12</v>
      </c>
      <c r="M132">
        <v>0.3963888888888889</v>
      </c>
      <c r="N132">
        <v>4.7566666666666668</v>
      </c>
      <c r="O132">
        <v>13</v>
      </c>
      <c r="P132">
        <v>0.3658974358974359</v>
      </c>
      <c r="Q132">
        <v>0.92307692307692313</v>
      </c>
      <c r="R132" t="s">
        <v>41</v>
      </c>
    </row>
    <row r="133" spans="1:18" hidden="1" x14ac:dyDescent="0.3">
      <c r="A133" s="76">
        <v>131</v>
      </c>
      <c r="B133">
        <v>40083</v>
      </c>
      <c r="C133" t="s">
        <v>108</v>
      </c>
      <c r="D133" t="s">
        <v>24</v>
      </c>
      <c r="E133" t="s">
        <v>75</v>
      </c>
      <c r="F133">
        <v>6.71</v>
      </c>
      <c r="G133" s="77">
        <v>45000</v>
      </c>
      <c r="H133" s="77">
        <v>45000</v>
      </c>
      <c r="I133">
        <v>5</v>
      </c>
      <c r="J133">
        <v>2019</v>
      </c>
      <c r="K133" t="s">
        <v>35</v>
      </c>
      <c r="L133">
        <v>2</v>
      </c>
      <c r="M133">
        <v>0.14833333333333329</v>
      </c>
      <c r="N133">
        <v>0.29666666666666669</v>
      </c>
      <c r="O133">
        <v>1</v>
      </c>
      <c r="P133">
        <v>0.29666666666666669</v>
      </c>
      <c r="Q133">
        <v>2</v>
      </c>
      <c r="R133" t="s">
        <v>39</v>
      </c>
    </row>
    <row r="134" spans="1:18" hidden="1" x14ac:dyDescent="0.3">
      <c r="A134" s="76">
        <v>132</v>
      </c>
      <c r="B134">
        <v>40083</v>
      </c>
      <c r="C134" t="s">
        <v>108</v>
      </c>
      <c r="D134" t="s">
        <v>24</v>
      </c>
      <c r="E134" t="s">
        <v>75</v>
      </c>
      <c r="F134">
        <v>6.71</v>
      </c>
      <c r="G134" s="77">
        <v>45000</v>
      </c>
      <c r="H134" s="77">
        <v>45000</v>
      </c>
      <c r="I134">
        <v>5</v>
      </c>
      <c r="J134">
        <v>2019</v>
      </c>
      <c r="K134" t="s">
        <v>35</v>
      </c>
      <c r="L134">
        <v>2</v>
      </c>
      <c r="M134">
        <v>0.14833333333333329</v>
      </c>
      <c r="N134">
        <v>0.29666666666666669</v>
      </c>
      <c r="O134">
        <v>1</v>
      </c>
      <c r="P134">
        <v>0.29666666666666669</v>
      </c>
      <c r="Q134">
        <v>2</v>
      </c>
      <c r="R134" t="s">
        <v>26</v>
      </c>
    </row>
    <row r="135" spans="1:18" hidden="1" x14ac:dyDescent="0.3">
      <c r="A135" s="76">
        <v>133</v>
      </c>
      <c r="B135">
        <v>40083</v>
      </c>
      <c r="C135" t="s">
        <v>108</v>
      </c>
      <c r="D135" t="s">
        <v>24</v>
      </c>
      <c r="E135" t="s">
        <v>75</v>
      </c>
      <c r="F135">
        <v>6.71</v>
      </c>
      <c r="G135" s="77">
        <v>45000</v>
      </c>
      <c r="H135" s="77">
        <v>45000</v>
      </c>
      <c r="I135">
        <v>5</v>
      </c>
      <c r="J135">
        <v>2019</v>
      </c>
      <c r="K135" t="s">
        <v>35</v>
      </c>
      <c r="L135">
        <v>2</v>
      </c>
      <c r="M135">
        <v>0.14833333333333329</v>
      </c>
      <c r="N135">
        <v>0.29666666666666669</v>
      </c>
      <c r="O135">
        <v>1</v>
      </c>
      <c r="P135">
        <v>0.29666666666666669</v>
      </c>
      <c r="Q135">
        <v>2</v>
      </c>
      <c r="R135" t="s">
        <v>27</v>
      </c>
    </row>
    <row r="136" spans="1:18" hidden="1" x14ac:dyDescent="0.3">
      <c r="A136" s="76">
        <v>134</v>
      </c>
      <c r="B136">
        <v>40083</v>
      </c>
      <c r="C136" t="s">
        <v>108</v>
      </c>
      <c r="D136" t="s">
        <v>24</v>
      </c>
      <c r="E136" t="s">
        <v>75</v>
      </c>
      <c r="F136">
        <v>6.71</v>
      </c>
      <c r="G136" s="77">
        <v>45000</v>
      </c>
      <c r="H136" s="77">
        <v>45000</v>
      </c>
      <c r="I136">
        <v>5</v>
      </c>
      <c r="J136">
        <v>2019</v>
      </c>
      <c r="K136" t="s">
        <v>35</v>
      </c>
      <c r="L136">
        <v>2</v>
      </c>
      <c r="M136">
        <v>0.14833333333333329</v>
      </c>
      <c r="N136">
        <v>0.29666666666666669</v>
      </c>
      <c r="O136">
        <v>1</v>
      </c>
      <c r="P136">
        <v>0.29666666666666669</v>
      </c>
      <c r="Q136">
        <v>2</v>
      </c>
      <c r="R136" t="s">
        <v>61</v>
      </c>
    </row>
    <row r="137" spans="1:18" hidden="1" x14ac:dyDescent="0.3">
      <c r="A137" s="76">
        <v>135</v>
      </c>
      <c r="B137">
        <v>40083</v>
      </c>
      <c r="C137" t="s">
        <v>108</v>
      </c>
      <c r="D137" t="s">
        <v>24</v>
      </c>
      <c r="E137" t="s">
        <v>75</v>
      </c>
      <c r="F137">
        <v>6.71</v>
      </c>
      <c r="G137" s="77">
        <v>45000</v>
      </c>
      <c r="H137" s="77">
        <v>45000</v>
      </c>
      <c r="I137">
        <v>5</v>
      </c>
      <c r="J137">
        <v>2019</v>
      </c>
      <c r="K137" t="s">
        <v>35</v>
      </c>
      <c r="L137">
        <v>2</v>
      </c>
      <c r="M137">
        <v>0.14833333333333329</v>
      </c>
      <c r="N137">
        <v>0.29666666666666669</v>
      </c>
      <c r="O137">
        <v>1</v>
      </c>
      <c r="P137">
        <v>0.29666666666666669</v>
      </c>
      <c r="Q137">
        <v>2</v>
      </c>
      <c r="R137" t="s">
        <v>41</v>
      </c>
    </row>
    <row r="138" spans="1:18" hidden="1" x14ac:dyDescent="0.3">
      <c r="A138" s="76">
        <v>136</v>
      </c>
      <c r="B138">
        <v>46971</v>
      </c>
      <c r="C138" t="s">
        <v>109</v>
      </c>
      <c r="D138" t="s">
        <v>19</v>
      </c>
      <c r="E138" t="s">
        <v>75</v>
      </c>
      <c r="F138">
        <v>6.64</v>
      </c>
      <c r="G138" s="77">
        <v>45000</v>
      </c>
      <c r="H138" s="77">
        <v>45000</v>
      </c>
      <c r="I138">
        <v>5</v>
      </c>
      <c r="J138">
        <v>2020</v>
      </c>
      <c r="K138" t="s">
        <v>25</v>
      </c>
      <c r="L138">
        <v>1</v>
      </c>
      <c r="M138">
        <v>0.12666666666666671</v>
      </c>
      <c r="N138">
        <v>0.12666666666666671</v>
      </c>
      <c r="O138">
        <v>1</v>
      </c>
      <c r="P138">
        <v>0.12666666666666671</v>
      </c>
      <c r="Q138">
        <v>1</v>
      </c>
      <c r="R138" t="s">
        <v>27</v>
      </c>
    </row>
    <row r="139" spans="1:18" hidden="1" x14ac:dyDescent="0.3">
      <c r="A139" s="76">
        <v>137</v>
      </c>
      <c r="B139">
        <v>46971</v>
      </c>
      <c r="C139" t="s">
        <v>109</v>
      </c>
      <c r="D139" t="s">
        <v>19</v>
      </c>
      <c r="E139" t="s">
        <v>75</v>
      </c>
      <c r="F139">
        <v>6.64</v>
      </c>
      <c r="G139" s="77">
        <v>45000</v>
      </c>
      <c r="H139" s="77">
        <v>45000</v>
      </c>
      <c r="I139">
        <v>5</v>
      </c>
      <c r="J139">
        <v>2020</v>
      </c>
      <c r="K139" t="s">
        <v>25</v>
      </c>
      <c r="L139">
        <v>1</v>
      </c>
      <c r="M139">
        <v>0.12666666666666671</v>
      </c>
      <c r="N139">
        <v>0.12666666666666671</v>
      </c>
      <c r="O139">
        <v>1</v>
      </c>
      <c r="P139">
        <v>0.12666666666666671</v>
      </c>
      <c r="Q139">
        <v>1</v>
      </c>
      <c r="R139" t="s">
        <v>41</v>
      </c>
    </row>
    <row r="140" spans="1:18" hidden="1" x14ac:dyDescent="0.3">
      <c r="A140" s="76">
        <v>138</v>
      </c>
      <c r="B140">
        <v>46971</v>
      </c>
      <c r="C140" t="s">
        <v>109</v>
      </c>
      <c r="D140" t="s">
        <v>19</v>
      </c>
      <c r="E140" t="s">
        <v>75</v>
      </c>
      <c r="F140">
        <v>6.64</v>
      </c>
      <c r="G140" s="77">
        <v>45000</v>
      </c>
      <c r="H140" s="77">
        <v>45000</v>
      </c>
      <c r="I140">
        <v>5</v>
      </c>
      <c r="J140">
        <v>2020</v>
      </c>
      <c r="K140" t="s">
        <v>25</v>
      </c>
      <c r="L140">
        <v>1</v>
      </c>
      <c r="M140">
        <v>0.12666666666666671</v>
      </c>
      <c r="N140">
        <v>0.12666666666666671</v>
      </c>
      <c r="O140">
        <v>1</v>
      </c>
      <c r="P140">
        <v>0.12666666666666671</v>
      </c>
      <c r="Q140">
        <v>1</v>
      </c>
      <c r="R140" t="s">
        <v>48</v>
      </c>
    </row>
    <row r="141" spans="1:18" hidden="1" x14ac:dyDescent="0.3">
      <c r="A141" s="76">
        <v>139</v>
      </c>
      <c r="B141">
        <v>1205</v>
      </c>
      <c r="C141" t="s">
        <v>110</v>
      </c>
      <c r="D141" t="s">
        <v>19</v>
      </c>
      <c r="E141" t="s">
        <v>20</v>
      </c>
      <c r="F141">
        <v>7.06</v>
      </c>
      <c r="G141" s="77">
        <v>44144</v>
      </c>
      <c r="H141" s="77">
        <v>44144</v>
      </c>
      <c r="I141">
        <v>6</v>
      </c>
      <c r="J141">
        <v>2003</v>
      </c>
      <c r="K141" t="s">
        <v>25</v>
      </c>
      <c r="L141">
        <v>6</v>
      </c>
      <c r="M141">
        <v>0.05</v>
      </c>
      <c r="N141">
        <v>0.3</v>
      </c>
      <c r="O141">
        <v>1</v>
      </c>
      <c r="P141">
        <v>0.3</v>
      </c>
      <c r="Q141">
        <v>6</v>
      </c>
      <c r="R141" t="s">
        <v>26</v>
      </c>
    </row>
    <row r="142" spans="1:18" hidden="1" x14ac:dyDescent="0.3">
      <c r="A142" s="76">
        <v>140</v>
      </c>
      <c r="B142">
        <v>1205</v>
      </c>
      <c r="C142" t="s">
        <v>110</v>
      </c>
      <c r="D142" t="s">
        <v>19</v>
      </c>
      <c r="E142" t="s">
        <v>20</v>
      </c>
      <c r="F142">
        <v>7.06</v>
      </c>
      <c r="G142" s="77">
        <v>44144</v>
      </c>
      <c r="H142" s="77">
        <v>44144</v>
      </c>
      <c r="I142">
        <v>6</v>
      </c>
      <c r="J142">
        <v>2003</v>
      </c>
      <c r="K142" t="s">
        <v>25</v>
      </c>
      <c r="L142">
        <v>6</v>
      </c>
      <c r="M142">
        <v>0.05</v>
      </c>
      <c r="N142">
        <v>0.3</v>
      </c>
      <c r="O142">
        <v>1</v>
      </c>
      <c r="P142">
        <v>0.3</v>
      </c>
      <c r="Q142">
        <v>6</v>
      </c>
      <c r="R142" t="s">
        <v>27</v>
      </c>
    </row>
    <row r="143" spans="1:18" hidden="1" x14ac:dyDescent="0.3">
      <c r="A143" s="76">
        <v>141</v>
      </c>
      <c r="B143">
        <v>38464</v>
      </c>
      <c r="C143" t="s">
        <v>111</v>
      </c>
      <c r="D143" t="s">
        <v>101</v>
      </c>
      <c r="E143" t="s">
        <v>20</v>
      </c>
      <c r="F143">
        <v>6.36</v>
      </c>
      <c r="G143" s="77">
        <v>44044</v>
      </c>
      <c r="H143" s="77">
        <v>44044</v>
      </c>
      <c r="I143">
        <v>6</v>
      </c>
      <c r="J143">
        <v>2019</v>
      </c>
      <c r="K143" t="s">
        <v>25</v>
      </c>
      <c r="L143">
        <v>1</v>
      </c>
      <c r="M143">
        <v>1.555833333333333</v>
      </c>
      <c r="N143">
        <v>1.555833333333333</v>
      </c>
      <c r="O143">
        <v>1</v>
      </c>
      <c r="P143">
        <v>1.555833333333333</v>
      </c>
      <c r="Q143">
        <v>1</v>
      </c>
      <c r="R143" t="s">
        <v>40</v>
      </c>
    </row>
    <row r="144" spans="1:18" hidden="1" x14ac:dyDescent="0.3">
      <c r="A144" s="76">
        <v>142</v>
      </c>
      <c r="B144">
        <v>38464</v>
      </c>
      <c r="C144" t="s">
        <v>111</v>
      </c>
      <c r="D144" t="s">
        <v>101</v>
      </c>
      <c r="E144" t="s">
        <v>20</v>
      </c>
      <c r="F144">
        <v>6.36</v>
      </c>
      <c r="G144" s="77">
        <v>44044</v>
      </c>
      <c r="H144" s="77">
        <v>44044</v>
      </c>
      <c r="I144">
        <v>6</v>
      </c>
      <c r="J144">
        <v>2019</v>
      </c>
      <c r="K144" t="s">
        <v>25</v>
      </c>
      <c r="L144">
        <v>1</v>
      </c>
      <c r="M144">
        <v>1.555833333333333</v>
      </c>
      <c r="N144">
        <v>1.555833333333333</v>
      </c>
      <c r="O144">
        <v>1</v>
      </c>
      <c r="P144">
        <v>1.555833333333333</v>
      </c>
      <c r="Q144">
        <v>1</v>
      </c>
      <c r="R144" t="s">
        <v>57</v>
      </c>
    </row>
    <row r="145" spans="1:18" hidden="1" x14ac:dyDescent="0.3">
      <c r="A145" s="76">
        <v>143</v>
      </c>
      <c r="B145">
        <v>38572</v>
      </c>
      <c r="C145" t="s">
        <v>112</v>
      </c>
      <c r="D145" t="s">
        <v>32</v>
      </c>
      <c r="E145" t="s">
        <v>75</v>
      </c>
      <c r="F145">
        <v>5.93</v>
      </c>
      <c r="G145" s="77">
        <v>43887</v>
      </c>
      <c r="H145" s="77">
        <v>43901</v>
      </c>
      <c r="I145">
        <v>4</v>
      </c>
      <c r="J145">
        <v>2019</v>
      </c>
      <c r="K145" t="s">
        <v>35</v>
      </c>
      <c r="L145">
        <v>12</v>
      </c>
      <c r="M145">
        <v>0.4</v>
      </c>
      <c r="N145">
        <v>4.8000000000000007</v>
      </c>
      <c r="O145">
        <v>15</v>
      </c>
      <c r="P145">
        <v>0.32000000000000012</v>
      </c>
      <c r="Q145">
        <v>0.8</v>
      </c>
      <c r="R145" t="s">
        <v>27</v>
      </c>
    </row>
    <row r="146" spans="1:18" hidden="1" x14ac:dyDescent="0.3">
      <c r="A146" s="76">
        <v>144</v>
      </c>
      <c r="B146">
        <v>40550</v>
      </c>
      <c r="C146" t="s">
        <v>113</v>
      </c>
      <c r="D146" t="s">
        <v>32</v>
      </c>
      <c r="E146" t="s">
        <v>114</v>
      </c>
      <c r="F146">
        <v>6.48</v>
      </c>
      <c r="G146" s="77">
        <v>44542</v>
      </c>
      <c r="H146" s="77">
        <v>44551</v>
      </c>
      <c r="I146">
        <v>5</v>
      </c>
      <c r="J146">
        <v>2020</v>
      </c>
      <c r="K146" t="s">
        <v>35</v>
      </c>
      <c r="L146">
        <v>12</v>
      </c>
      <c r="M146">
        <v>0.4</v>
      </c>
      <c r="N146">
        <v>4.8000000000000007</v>
      </c>
      <c r="O146">
        <v>10</v>
      </c>
      <c r="P146">
        <v>0.48000000000000009</v>
      </c>
      <c r="Q146">
        <v>1.2</v>
      </c>
      <c r="R146" t="s">
        <v>39</v>
      </c>
    </row>
    <row r="147" spans="1:18" hidden="1" x14ac:dyDescent="0.3">
      <c r="A147" s="76">
        <v>145</v>
      </c>
      <c r="B147">
        <v>40550</v>
      </c>
      <c r="C147" t="s">
        <v>113</v>
      </c>
      <c r="D147" t="s">
        <v>32</v>
      </c>
      <c r="E147" t="s">
        <v>114</v>
      </c>
      <c r="F147">
        <v>6.48</v>
      </c>
      <c r="G147" s="77">
        <v>44542</v>
      </c>
      <c r="H147" s="77">
        <v>44551</v>
      </c>
      <c r="I147">
        <v>5</v>
      </c>
      <c r="J147">
        <v>2020</v>
      </c>
      <c r="K147" t="s">
        <v>35</v>
      </c>
      <c r="L147">
        <v>12</v>
      </c>
      <c r="M147">
        <v>0.4</v>
      </c>
      <c r="N147">
        <v>4.8000000000000007</v>
      </c>
      <c r="O147">
        <v>10</v>
      </c>
      <c r="P147">
        <v>0.48000000000000009</v>
      </c>
      <c r="Q147">
        <v>1.2</v>
      </c>
      <c r="R147" t="s">
        <v>27</v>
      </c>
    </row>
    <row r="148" spans="1:18" hidden="1" x14ac:dyDescent="0.3">
      <c r="A148" s="76">
        <v>146</v>
      </c>
      <c r="B148">
        <v>1370</v>
      </c>
      <c r="C148" t="s">
        <v>115</v>
      </c>
      <c r="D148" t="s">
        <v>101</v>
      </c>
      <c r="E148" t="s">
        <v>52</v>
      </c>
      <c r="F148">
        <v>6.37</v>
      </c>
      <c r="G148" s="77">
        <v>44548</v>
      </c>
      <c r="H148" s="77">
        <v>44548</v>
      </c>
      <c r="I148">
        <v>7</v>
      </c>
      <c r="J148">
        <v>2002</v>
      </c>
      <c r="K148" t="s">
        <v>25</v>
      </c>
      <c r="L148">
        <v>1</v>
      </c>
      <c r="M148">
        <v>0.16666666666666671</v>
      </c>
      <c r="N148">
        <v>0.16666666666666671</v>
      </c>
      <c r="O148">
        <v>1</v>
      </c>
      <c r="P148">
        <v>0.16666666666666671</v>
      </c>
      <c r="Q148">
        <v>1</v>
      </c>
      <c r="R148" t="s">
        <v>87</v>
      </c>
    </row>
    <row r="149" spans="1:18" hidden="1" x14ac:dyDescent="0.3">
      <c r="A149" s="76">
        <v>147</v>
      </c>
      <c r="B149">
        <v>1370</v>
      </c>
      <c r="C149" t="s">
        <v>115</v>
      </c>
      <c r="D149" t="s">
        <v>101</v>
      </c>
      <c r="E149" t="s">
        <v>52</v>
      </c>
      <c r="F149">
        <v>6.37</v>
      </c>
      <c r="G149" s="77">
        <v>44548</v>
      </c>
      <c r="H149" s="77">
        <v>44548</v>
      </c>
      <c r="I149">
        <v>7</v>
      </c>
      <c r="J149">
        <v>2002</v>
      </c>
      <c r="K149" t="s">
        <v>25</v>
      </c>
      <c r="L149">
        <v>1</v>
      </c>
      <c r="M149">
        <v>0.16666666666666671</v>
      </c>
      <c r="N149">
        <v>0.16666666666666671</v>
      </c>
      <c r="O149">
        <v>1</v>
      </c>
      <c r="P149">
        <v>0.16666666666666671</v>
      </c>
      <c r="Q149">
        <v>1</v>
      </c>
      <c r="R149" t="s">
        <v>71</v>
      </c>
    </row>
    <row r="150" spans="1:18" hidden="1" x14ac:dyDescent="0.3">
      <c r="A150" s="76">
        <v>148</v>
      </c>
      <c r="B150">
        <v>1370</v>
      </c>
      <c r="C150" t="s">
        <v>115</v>
      </c>
      <c r="D150" t="s">
        <v>101</v>
      </c>
      <c r="E150" t="s">
        <v>52</v>
      </c>
      <c r="F150">
        <v>6.37</v>
      </c>
      <c r="G150" s="77">
        <v>44548</v>
      </c>
      <c r="H150" s="77">
        <v>44548</v>
      </c>
      <c r="I150">
        <v>7</v>
      </c>
      <c r="J150">
        <v>2002</v>
      </c>
      <c r="K150" t="s">
        <v>25</v>
      </c>
      <c r="L150">
        <v>1</v>
      </c>
      <c r="M150">
        <v>0.16666666666666671</v>
      </c>
      <c r="N150">
        <v>0.16666666666666671</v>
      </c>
      <c r="O150">
        <v>1</v>
      </c>
      <c r="P150">
        <v>0.16666666666666671</v>
      </c>
      <c r="Q150">
        <v>1</v>
      </c>
      <c r="R150" t="s">
        <v>36</v>
      </c>
    </row>
    <row r="151" spans="1:18" hidden="1" x14ac:dyDescent="0.3">
      <c r="A151" s="76">
        <v>149</v>
      </c>
      <c r="B151">
        <v>1370</v>
      </c>
      <c r="C151" t="s">
        <v>115</v>
      </c>
      <c r="D151" t="s">
        <v>101</v>
      </c>
      <c r="E151" t="s">
        <v>52</v>
      </c>
      <c r="F151">
        <v>6.37</v>
      </c>
      <c r="G151" s="77">
        <v>44548</v>
      </c>
      <c r="H151" s="77">
        <v>44548</v>
      </c>
      <c r="I151">
        <v>7</v>
      </c>
      <c r="J151">
        <v>2002</v>
      </c>
      <c r="K151" t="s">
        <v>25</v>
      </c>
      <c r="L151">
        <v>1</v>
      </c>
      <c r="M151">
        <v>0.16666666666666671</v>
      </c>
      <c r="N151">
        <v>0.16666666666666671</v>
      </c>
      <c r="O151">
        <v>1</v>
      </c>
      <c r="P151">
        <v>0.16666666666666671</v>
      </c>
      <c r="Q151">
        <v>1</v>
      </c>
      <c r="R151" t="s">
        <v>27</v>
      </c>
    </row>
    <row r="152" spans="1:18" hidden="1" x14ac:dyDescent="0.3">
      <c r="A152" s="76">
        <v>150</v>
      </c>
      <c r="B152">
        <v>1370</v>
      </c>
      <c r="C152" t="s">
        <v>115</v>
      </c>
      <c r="D152" t="s">
        <v>101</v>
      </c>
      <c r="E152" t="s">
        <v>52</v>
      </c>
      <c r="F152">
        <v>6.37</v>
      </c>
      <c r="G152" s="77">
        <v>44548</v>
      </c>
      <c r="H152" s="77">
        <v>44548</v>
      </c>
      <c r="I152">
        <v>7</v>
      </c>
      <c r="J152">
        <v>2002</v>
      </c>
      <c r="K152" t="s">
        <v>25</v>
      </c>
      <c r="L152">
        <v>1</v>
      </c>
      <c r="M152">
        <v>0.16666666666666671</v>
      </c>
      <c r="N152">
        <v>0.16666666666666671</v>
      </c>
      <c r="O152">
        <v>1</v>
      </c>
      <c r="P152">
        <v>0.16666666666666671</v>
      </c>
      <c r="Q152">
        <v>1</v>
      </c>
      <c r="R152" t="s">
        <v>63</v>
      </c>
    </row>
    <row r="153" spans="1:18" hidden="1" x14ac:dyDescent="0.3">
      <c r="A153" s="76">
        <v>151</v>
      </c>
      <c r="B153">
        <v>1370</v>
      </c>
      <c r="C153" t="s">
        <v>115</v>
      </c>
      <c r="D153" t="s">
        <v>101</v>
      </c>
      <c r="E153" t="s">
        <v>52</v>
      </c>
      <c r="F153">
        <v>6.37</v>
      </c>
      <c r="G153" s="77">
        <v>44548</v>
      </c>
      <c r="H153" s="77">
        <v>44548</v>
      </c>
      <c r="I153">
        <v>7</v>
      </c>
      <c r="J153">
        <v>2002</v>
      </c>
      <c r="K153" t="s">
        <v>25</v>
      </c>
      <c r="L153">
        <v>1</v>
      </c>
      <c r="M153">
        <v>0.16666666666666671</v>
      </c>
      <c r="N153">
        <v>0.16666666666666671</v>
      </c>
      <c r="O153">
        <v>1</v>
      </c>
      <c r="P153">
        <v>0.16666666666666671</v>
      </c>
      <c r="Q153">
        <v>1</v>
      </c>
      <c r="R153" t="s">
        <v>116</v>
      </c>
    </row>
    <row r="154" spans="1:18" hidden="1" x14ac:dyDescent="0.3">
      <c r="A154" s="76">
        <v>152</v>
      </c>
      <c r="B154">
        <v>104</v>
      </c>
      <c r="C154" t="s">
        <v>117</v>
      </c>
      <c r="D154" t="s">
        <v>32</v>
      </c>
      <c r="E154" t="s">
        <v>38</v>
      </c>
      <c r="F154">
        <v>7.19</v>
      </c>
      <c r="G154" s="77">
        <v>42957</v>
      </c>
      <c r="H154" s="77">
        <v>42983</v>
      </c>
      <c r="I154">
        <v>2</v>
      </c>
      <c r="J154">
        <v>2000</v>
      </c>
      <c r="K154" t="s">
        <v>33</v>
      </c>
      <c r="L154">
        <v>24</v>
      </c>
      <c r="M154">
        <v>0.35555555555555562</v>
      </c>
      <c r="N154">
        <v>8.5333333333333332</v>
      </c>
      <c r="O154">
        <v>27</v>
      </c>
      <c r="P154">
        <v>0.31604938271604938</v>
      </c>
      <c r="Q154">
        <v>0.88888888888888884</v>
      </c>
      <c r="R154" t="s">
        <v>26</v>
      </c>
    </row>
    <row r="155" spans="1:18" hidden="1" x14ac:dyDescent="0.3">
      <c r="A155" s="76">
        <v>153</v>
      </c>
      <c r="B155">
        <v>104</v>
      </c>
      <c r="C155" t="s">
        <v>117</v>
      </c>
      <c r="D155" t="s">
        <v>32</v>
      </c>
      <c r="E155" t="s">
        <v>38</v>
      </c>
      <c r="F155">
        <v>7.19</v>
      </c>
      <c r="G155" s="77">
        <v>42957</v>
      </c>
      <c r="H155" s="77">
        <v>42983</v>
      </c>
      <c r="I155">
        <v>2</v>
      </c>
      <c r="J155">
        <v>2000</v>
      </c>
      <c r="K155" t="s">
        <v>33</v>
      </c>
      <c r="L155">
        <v>24</v>
      </c>
      <c r="M155">
        <v>0.35555555555555562</v>
      </c>
      <c r="N155">
        <v>8.5333333333333332</v>
      </c>
      <c r="O155">
        <v>27</v>
      </c>
      <c r="P155">
        <v>0.31604938271604938</v>
      </c>
      <c r="Q155">
        <v>0.88888888888888884</v>
      </c>
      <c r="R155" t="s">
        <v>40</v>
      </c>
    </row>
    <row r="156" spans="1:18" hidden="1" x14ac:dyDescent="0.3">
      <c r="A156" s="76">
        <v>154</v>
      </c>
      <c r="B156">
        <v>104</v>
      </c>
      <c r="C156" t="s">
        <v>117</v>
      </c>
      <c r="D156" t="s">
        <v>32</v>
      </c>
      <c r="E156" t="s">
        <v>38</v>
      </c>
      <c r="F156">
        <v>7.19</v>
      </c>
      <c r="G156" s="77">
        <v>42957</v>
      </c>
      <c r="H156" s="77">
        <v>42983</v>
      </c>
      <c r="I156">
        <v>2</v>
      </c>
      <c r="J156">
        <v>2000</v>
      </c>
      <c r="K156" t="s">
        <v>33</v>
      </c>
      <c r="L156">
        <v>24</v>
      </c>
      <c r="M156">
        <v>0.35555555555555562</v>
      </c>
      <c r="N156">
        <v>8.5333333333333332</v>
      </c>
      <c r="O156">
        <v>27</v>
      </c>
      <c r="P156">
        <v>0.31604938271604938</v>
      </c>
      <c r="Q156">
        <v>0.88888888888888884</v>
      </c>
      <c r="R156" t="s">
        <v>93</v>
      </c>
    </row>
    <row r="157" spans="1:18" hidden="1" x14ac:dyDescent="0.3">
      <c r="A157" s="76">
        <v>155</v>
      </c>
      <c r="B157">
        <v>104</v>
      </c>
      <c r="C157" t="s">
        <v>117</v>
      </c>
      <c r="D157" t="s">
        <v>32</v>
      </c>
      <c r="E157" t="s">
        <v>38</v>
      </c>
      <c r="F157">
        <v>7.19</v>
      </c>
      <c r="G157" s="77">
        <v>42957</v>
      </c>
      <c r="H157" s="77">
        <v>42983</v>
      </c>
      <c r="I157">
        <v>2</v>
      </c>
      <c r="J157">
        <v>2000</v>
      </c>
      <c r="K157" t="s">
        <v>33</v>
      </c>
      <c r="L157">
        <v>24</v>
      </c>
      <c r="M157">
        <v>0.35555555555555562</v>
      </c>
      <c r="N157">
        <v>8.5333333333333332</v>
      </c>
      <c r="O157">
        <v>27</v>
      </c>
      <c r="P157">
        <v>0.31604938271604938</v>
      </c>
      <c r="Q157">
        <v>0.88888888888888884</v>
      </c>
      <c r="R157" t="s">
        <v>63</v>
      </c>
    </row>
    <row r="158" spans="1:18" hidden="1" x14ac:dyDescent="0.3">
      <c r="A158" s="76">
        <v>156</v>
      </c>
      <c r="B158">
        <v>104</v>
      </c>
      <c r="C158" t="s">
        <v>117</v>
      </c>
      <c r="D158" t="s">
        <v>32</v>
      </c>
      <c r="E158" t="s">
        <v>38</v>
      </c>
      <c r="F158">
        <v>7.19</v>
      </c>
      <c r="G158" s="77">
        <v>42957</v>
      </c>
      <c r="H158" s="77">
        <v>42983</v>
      </c>
      <c r="I158">
        <v>2</v>
      </c>
      <c r="J158">
        <v>2000</v>
      </c>
      <c r="K158" t="s">
        <v>33</v>
      </c>
      <c r="L158">
        <v>24</v>
      </c>
      <c r="M158">
        <v>0.35555555555555562</v>
      </c>
      <c r="N158">
        <v>8.5333333333333332</v>
      </c>
      <c r="O158">
        <v>27</v>
      </c>
      <c r="P158">
        <v>0.31604938271604938</v>
      </c>
      <c r="Q158">
        <v>0.88888888888888884</v>
      </c>
      <c r="R158" t="s">
        <v>118</v>
      </c>
    </row>
    <row r="159" spans="1:18" hidden="1" x14ac:dyDescent="0.3">
      <c r="A159" s="76">
        <v>157</v>
      </c>
      <c r="B159">
        <v>104</v>
      </c>
      <c r="C159" t="s">
        <v>117</v>
      </c>
      <c r="D159" t="s">
        <v>32</v>
      </c>
      <c r="E159" t="s">
        <v>38</v>
      </c>
      <c r="F159">
        <v>7.19</v>
      </c>
      <c r="G159" s="77">
        <v>42957</v>
      </c>
      <c r="H159" s="77">
        <v>42983</v>
      </c>
      <c r="I159">
        <v>2</v>
      </c>
      <c r="J159">
        <v>2000</v>
      </c>
      <c r="K159" t="s">
        <v>33</v>
      </c>
      <c r="L159">
        <v>24</v>
      </c>
      <c r="M159">
        <v>0.35555555555555562</v>
      </c>
      <c r="N159">
        <v>8.5333333333333332</v>
      </c>
      <c r="O159">
        <v>27</v>
      </c>
      <c r="P159">
        <v>0.31604938271604938</v>
      </c>
      <c r="Q159">
        <v>0.88888888888888884</v>
      </c>
      <c r="R159" t="s">
        <v>57</v>
      </c>
    </row>
    <row r="160" spans="1:18" hidden="1" x14ac:dyDescent="0.3">
      <c r="A160" s="76">
        <v>158</v>
      </c>
      <c r="B160">
        <v>104</v>
      </c>
      <c r="C160" t="s">
        <v>117</v>
      </c>
      <c r="D160" t="s">
        <v>32</v>
      </c>
      <c r="E160" t="s">
        <v>38</v>
      </c>
      <c r="F160">
        <v>7.19</v>
      </c>
      <c r="G160" s="77">
        <v>42957</v>
      </c>
      <c r="H160" s="77">
        <v>42983</v>
      </c>
      <c r="I160">
        <v>2</v>
      </c>
      <c r="J160">
        <v>2000</v>
      </c>
      <c r="K160" t="s">
        <v>33</v>
      </c>
      <c r="L160">
        <v>24</v>
      </c>
      <c r="M160">
        <v>0.35555555555555562</v>
      </c>
      <c r="N160">
        <v>8.5333333333333332</v>
      </c>
      <c r="O160">
        <v>27</v>
      </c>
      <c r="P160">
        <v>0.31604938271604938</v>
      </c>
      <c r="Q160">
        <v>0.88888888888888884</v>
      </c>
      <c r="R160" t="s">
        <v>58</v>
      </c>
    </row>
    <row r="161" spans="1:18" hidden="1" x14ac:dyDescent="0.3">
      <c r="A161" s="76">
        <v>159</v>
      </c>
      <c r="B161">
        <v>104</v>
      </c>
      <c r="C161" t="s">
        <v>117</v>
      </c>
      <c r="D161" t="s">
        <v>32</v>
      </c>
      <c r="E161" t="s">
        <v>38</v>
      </c>
      <c r="F161">
        <v>7.19</v>
      </c>
      <c r="G161" s="77">
        <v>42957</v>
      </c>
      <c r="H161" s="77">
        <v>42983</v>
      </c>
      <c r="I161">
        <v>2</v>
      </c>
      <c r="J161">
        <v>2000</v>
      </c>
      <c r="K161" t="s">
        <v>33</v>
      </c>
      <c r="L161">
        <v>24</v>
      </c>
      <c r="M161">
        <v>0.35555555555555562</v>
      </c>
      <c r="N161">
        <v>8.5333333333333332</v>
      </c>
      <c r="O161">
        <v>27</v>
      </c>
      <c r="P161">
        <v>0.31604938271604938</v>
      </c>
      <c r="Q161">
        <v>0.88888888888888884</v>
      </c>
      <c r="R161" t="s">
        <v>119</v>
      </c>
    </row>
    <row r="162" spans="1:18" hidden="1" x14ac:dyDescent="0.3">
      <c r="A162" s="76">
        <v>160</v>
      </c>
      <c r="B162">
        <v>104</v>
      </c>
      <c r="C162" t="s">
        <v>117</v>
      </c>
      <c r="D162" t="s">
        <v>32</v>
      </c>
      <c r="E162" t="s">
        <v>38</v>
      </c>
      <c r="F162">
        <v>7.19</v>
      </c>
      <c r="G162" s="77">
        <v>42957</v>
      </c>
      <c r="H162" s="77">
        <v>42983</v>
      </c>
      <c r="I162">
        <v>2</v>
      </c>
      <c r="J162">
        <v>2000</v>
      </c>
      <c r="K162" t="s">
        <v>33</v>
      </c>
      <c r="L162">
        <v>24</v>
      </c>
      <c r="M162">
        <v>0.35555555555555562</v>
      </c>
      <c r="N162">
        <v>8.5333333333333332</v>
      </c>
      <c r="O162">
        <v>27</v>
      </c>
      <c r="P162">
        <v>0.31604938271604938</v>
      </c>
      <c r="Q162">
        <v>0.88888888888888884</v>
      </c>
      <c r="R162" t="s">
        <v>116</v>
      </c>
    </row>
    <row r="163" spans="1:18" hidden="1" x14ac:dyDescent="0.3">
      <c r="A163" s="76">
        <v>161</v>
      </c>
      <c r="B163">
        <v>66</v>
      </c>
      <c r="C163" t="s">
        <v>120</v>
      </c>
      <c r="D163" t="s">
        <v>32</v>
      </c>
      <c r="E163" t="s">
        <v>121</v>
      </c>
      <c r="F163">
        <v>7.99</v>
      </c>
      <c r="G163" s="77">
        <v>43030</v>
      </c>
      <c r="H163" s="77">
        <v>43040</v>
      </c>
      <c r="I163">
        <v>7</v>
      </c>
      <c r="J163">
        <v>2002</v>
      </c>
      <c r="K163" t="s">
        <v>33</v>
      </c>
      <c r="L163">
        <v>26</v>
      </c>
      <c r="M163">
        <v>0.40305555555555561</v>
      </c>
      <c r="N163">
        <v>10.479444444444439</v>
      </c>
      <c r="O163">
        <v>11</v>
      </c>
      <c r="P163">
        <v>0.95267676767676768</v>
      </c>
      <c r="Q163">
        <v>2.3636363636363642</v>
      </c>
      <c r="R163" t="s">
        <v>89</v>
      </c>
    </row>
    <row r="164" spans="1:18" hidden="1" x14ac:dyDescent="0.3">
      <c r="A164" s="76">
        <v>162</v>
      </c>
      <c r="B164">
        <v>66</v>
      </c>
      <c r="C164" t="s">
        <v>120</v>
      </c>
      <c r="D164" t="s">
        <v>32</v>
      </c>
      <c r="E164" t="s">
        <v>121</v>
      </c>
      <c r="F164">
        <v>7.99</v>
      </c>
      <c r="G164" s="77">
        <v>43030</v>
      </c>
      <c r="H164" s="77">
        <v>43040</v>
      </c>
      <c r="I164">
        <v>7</v>
      </c>
      <c r="J164">
        <v>2002</v>
      </c>
      <c r="K164" t="s">
        <v>33</v>
      </c>
      <c r="L164">
        <v>26</v>
      </c>
      <c r="M164">
        <v>0.40305555555555561</v>
      </c>
      <c r="N164">
        <v>10.479444444444439</v>
      </c>
      <c r="O164">
        <v>11</v>
      </c>
      <c r="P164">
        <v>0.95267676767676768</v>
      </c>
      <c r="Q164">
        <v>2.3636363636363642</v>
      </c>
      <c r="R164" t="s">
        <v>36</v>
      </c>
    </row>
    <row r="165" spans="1:18" hidden="1" x14ac:dyDescent="0.3">
      <c r="A165" s="76">
        <v>163</v>
      </c>
      <c r="B165">
        <v>66</v>
      </c>
      <c r="C165" t="s">
        <v>120</v>
      </c>
      <c r="D165" t="s">
        <v>32</v>
      </c>
      <c r="E165" t="s">
        <v>121</v>
      </c>
      <c r="F165">
        <v>7.99</v>
      </c>
      <c r="G165" s="77">
        <v>43030</v>
      </c>
      <c r="H165" s="77">
        <v>43040</v>
      </c>
      <c r="I165">
        <v>7</v>
      </c>
      <c r="J165">
        <v>2002</v>
      </c>
      <c r="K165" t="s">
        <v>33</v>
      </c>
      <c r="L165">
        <v>26</v>
      </c>
      <c r="M165">
        <v>0.40305555555555561</v>
      </c>
      <c r="N165">
        <v>10.479444444444439</v>
      </c>
      <c r="O165">
        <v>11</v>
      </c>
      <c r="P165">
        <v>0.95267676767676768</v>
      </c>
      <c r="Q165">
        <v>2.3636363636363642</v>
      </c>
      <c r="R165" t="s">
        <v>122</v>
      </c>
    </row>
    <row r="166" spans="1:18" hidden="1" x14ac:dyDescent="0.3">
      <c r="A166" s="76">
        <v>164</v>
      </c>
      <c r="B166">
        <v>66</v>
      </c>
      <c r="C166" t="s">
        <v>120</v>
      </c>
      <c r="D166" t="s">
        <v>32</v>
      </c>
      <c r="E166" t="s">
        <v>121</v>
      </c>
      <c r="F166">
        <v>7.99</v>
      </c>
      <c r="G166" s="77">
        <v>43030</v>
      </c>
      <c r="H166" s="77">
        <v>43040</v>
      </c>
      <c r="I166">
        <v>7</v>
      </c>
      <c r="J166">
        <v>2002</v>
      </c>
      <c r="K166" t="s">
        <v>33</v>
      </c>
      <c r="L166">
        <v>26</v>
      </c>
      <c r="M166">
        <v>0.40305555555555561</v>
      </c>
      <c r="N166">
        <v>10.479444444444439</v>
      </c>
      <c r="O166">
        <v>11</v>
      </c>
      <c r="P166">
        <v>0.95267676767676768</v>
      </c>
      <c r="Q166">
        <v>2.3636363636363642</v>
      </c>
      <c r="R166" t="s">
        <v>48</v>
      </c>
    </row>
    <row r="167" spans="1:18" hidden="1" x14ac:dyDescent="0.3">
      <c r="A167" s="76">
        <v>165</v>
      </c>
      <c r="B167">
        <v>66</v>
      </c>
      <c r="C167" t="s">
        <v>120</v>
      </c>
      <c r="D167" t="s">
        <v>32</v>
      </c>
      <c r="E167" t="s">
        <v>121</v>
      </c>
      <c r="F167">
        <v>7.99</v>
      </c>
      <c r="G167" s="77">
        <v>43030</v>
      </c>
      <c r="H167" s="77">
        <v>43040</v>
      </c>
      <c r="I167">
        <v>7</v>
      </c>
      <c r="J167">
        <v>2002</v>
      </c>
      <c r="K167" t="s">
        <v>33</v>
      </c>
      <c r="L167">
        <v>26</v>
      </c>
      <c r="M167">
        <v>0.40305555555555561</v>
      </c>
      <c r="N167">
        <v>10.479444444444439</v>
      </c>
      <c r="O167">
        <v>11</v>
      </c>
      <c r="P167">
        <v>0.95267676767676768</v>
      </c>
      <c r="Q167">
        <v>2.3636363636363642</v>
      </c>
      <c r="R167" t="s">
        <v>22</v>
      </c>
    </row>
    <row r="168" spans="1:18" hidden="1" x14ac:dyDescent="0.3">
      <c r="A168" s="76">
        <v>166</v>
      </c>
      <c r="B168">
        <v>38328</v>
      </c>
      <c r="C168" t="s">
        <v>123</v>
      </c>
      <c r="D168" t="s">
        <v>32</v>
      </c>
      <c r="E168" t="s">
        <v>124</v>
      </c>
      <c r="F168">
        <v>6.29</v>
      </c>
      <c r="G168" s="77">
        <v>43973</v>
      </c>
      <c r="H168" s="77">
        <v>43975</v>
      </c>
      <c r="I168">
        <v>4</v>
      </c>
      <c r="J168">
        <v>2019</v>
      </c>
      <c r="K168" t="s">
        <v>35</v>
      </c>
      <c r="L168">
        <v>12</v>
      </c>
      <c r="M168">
        <v>0.39444444444444438</v>
      </c>
      <c r="N168">
        <v>4.7333333333333334</v>
      </c>
      <c r="O168">
        <v>3</v>
      </c>
      <c r="P168">
        <v>1.5777777777777779</v>
      </c>
      <c r="Q168">
        <v>4</v>
      </c>
      <c r="R168" t="s">
        <v>39</v>
      </c>
    </row>
    <row r="169" spans="1:18" hidden="1" x14ac:dyDescent="0.3">
      <c r="A169" s="76">
        <v>167</v>
      </c>
      <c r="B169">
        <v>38328</v>
      </c>
      <c r="C169" t="s">
        <v>123</v>
      </c>
      <c r="D169" t="s">
        <v>32</v>
      </c>
      <c r="E169" t="s">
        <v>124</v>
      </c>
      <c r="F169">
        <v>6.29</v>
      </c>
      <c r="G169" s="77">
        <v>43973</v>
      </c>
      <c r="H169" s="77">
        <v>43975</v>
      </c>
      <c r="I169">
        <v>4</v>
      </c>
      <c r="J169">
        <v>2019</v>
      </c>
      <c r="K169" t="s">
        <v>35</v>
      </c>
      <c r="L169">
        <v>12</v>
      </c>
      <c r="M169">
        <v>0.39444444444444438</v>
      </c>
      <c r="N169">
        <v>4.7333333333333334</v>
      </c>
      <c r="O169">
        <v>3</v>
      </c>
      <c r="P169">
        <v>1.5777777777777779</v>
      </c>
      <c r="Q169">
        <v>4</v>
      </c>
      <c r="R169" t="s">
        <v>104</v>
      </c>
    </row>
    <row r="170" spans="1:18" hidden="1" x14ac:dyDescent="0.3">
      <c r="A170" s="76">
        <v>168</v>
      </c>
      <c r="B170">
        <v>38328</v>
      </c>
      <c r="C170" t="s">
        <v>123</v>
      </c>
      <c r="D170" t="s">
        <v>32</v>
      </c>
      <c r="E170" t="s">
        <v>124</v>
      </c>
      <c r="F170">
        <v>6.29</v>
      </c>
      <c r="G170" s="77">
        <v>43973</v>
      </c>
      <c r="H170" s="77">
        <v>43975</v>
      </c>
      <c r="I170">
        <v>4</v>
      </c>
      <c r="J170">
        <v>2019</v>
      </c>
      <c r="K170" t="s">
        <v>35</v>
      </c>
      <c r="L170">
        <v>12</v>
      </c>
      <c r="M170">
        <v>0.39444444444444438</v>
      </c>
      <c r="N170">
        <v>4.7333333333333334</v>
      </c>
      <c r="O170">
        <v>3</v>
      </c>
      <c r="P170">
        <v>1.5777777777777779</v>
      </c>
      <c r="Q170">
        <v>4</v>
      </c>
      <c r="R170" t="s">
        <v>29</v>
      </c>
    </row>
    <row r="171" spans="1:18" hidden="1" x14ac:dyDescent="0.3">
      <c r="A171" s="76">
        <v>169</v>
      </c>
      <c r="B171">
        <v>37923</v>
      </c>
      <c r="C171" t="s">
        <v>125</v>
      </c>
      <c r="D171" t="s">
        <v>19</v>
      </c>
      <c r="E171" t="s">
        <v>20</v>
      </c>
      <c r="F171">
        <v>6.18</v>
      </c>
      <c r="G171" s="77">
        <v>44904</v>
      </c>
      <c r="H171" s="77">
        <v>44904</v>
      </c>
      <c r="I171">
        <v>6</v>
      </c>
      <c r="J171">
        <v>2012</v>
      </c>
      <c r="K171" t="s">
        <v>35</v>
      </c>
      <c r="L171">
        <v>1</v>
      </c>
      <c r="M171">
        <v>0.13750000000000001</v>
      </c>
      <c r="N171">
        <v>0.13750000000000001</v>
      </c>
      <c r="O171">
        <v>1</v>
      </c>
      <c r="P171">
        <v>0.13750000000000001</v>
      </c>
      <c r="Q171">
        <v>1</v>
      </c>
      <c r="R171" t="s">
        <v>22</v>
      </c>
    </row>
    <row r="172" spans="1:18" hidden="1" x14ac:dyDescent="0.3">
      <c r="A172" s="76">
        <v>170</v>
      </c>
      <c r="B172">
        <v>37525</v>
      </c>
      <c r="C172" t="s">
        <v>126</v>
      </c>
      <c r="D172" t="s">
        <v>32</v>
      </c>
      <c r="E172" t="s">
        <v>47</v>
      </c>
      <c r="F172">
        <v>6.75</v>
      </c>
      <c r="G172" s="77">
        <v>43955</v>
      </c>
      <c r="H172" s="77">
        <v>43961</v>
      </c>
      <c r="I172">
        <v>6</v>
      </c>
      <c r="J172">
        <v>2019</v>
      </c>
      <c r="K172" t="s">
        <v>35</v>
      </c>
      <c r="L172">
        <v>12</v>
      </c>
      <c r="M172">
        <v>0.4</v>
      </c>
      <c r="N172">
        <v>4.8000000000000007</v>
      </c>
      <c r="O172">
        <v>7</v>
      </c>
      <c r="P172">
        <v>0.68571428571428583</v>
      </c>
      <c r="Q172">
        <v>1.714285714285714</v>
      </c>
      <c r="R172" t="s">
        <v>91</v>
      </c>
    </row>
    <row r="173" spans="1:18" hidden="1" x14ac:dyDescent="0.3">
      <c r="A173" s="76">
        <v>171</v>
      </c>
      <c r="B173">
        <v>37525</v>
      </c>
      <c r="C173" t="s">
        <v>126</v>
      </c>
      <c r="D173" t="s">
        <v>32</v>
      </c>
      <c r="E173" t="s">
        <v>47</v>
      </c>
      <c r="F173">
        <v>6.75</v>
      </c>
      <c r="G173" s="77">
        <v>43955</v>
      </c>
      <c r="H173" s="77">
        <v>43961</v>
      </c>
      <c r="I173">
        <v>6</v>
      </c>
      <c r="J173">
        <v>2019</v>
      </c>
      <c r="K173" t="s">
        <v>35</v>
      </c>
      <c r="L173">
        <v>12</v>
      </c>
      <c r="M173">
        <v>0.4</v>
      </c>
      <c r="N173">
        <v>4.8000000000000007</v>
      </c>
      <c r="O173">
        <v>7</v>
      </c>
      <c r="P173">
        <v>0.68571428571428583</v>
      </c>
      <c r="Q173">
        <v>1.714285714285714</v>
      </c>
      <c r="R173" t="s">
        <v>67</v>
      </c>
    </row>
    <row r="174" spans="1:18" hidden="1" x14ac:dyDescent="0.3">
      <c r="A174" s="76">
        <v>172</v>
      </c>
      <c r="B174">
        <v>37525</v>
      </c>
      <c r="C174" t="s">
        <v>126</v>
      </c>
      <c r="D174" t="s">
        <v>32</v>
      </c>
      <c r="E174" t="s">
        <v>47</v>
      </c>
      <c r="F174">
        <v>6.75</v>
      </c>
      <c r="G174" s="77">
        <v>43955</v>
      </c>
      <c r="H174" s="77">
        <v>43961</v>
      </c>
      <c r="I174">
        <v>6</v>
      </c>
      <c r="J174">
        <v>2019</v>
      </c>
      <c r="K174" t="s">
        <v>35</v>
      </c>
      <c r="L174">
        <v>12</v>
      </c>
      <c r="M174">
        <v>0.4</v>
      </c>
      <c r="N174">
        <v>4.8000000000000007</v>
      </c>
      <c r="O174">
        <v>7</v>
      </c>
      <c r="P174">
        <v>0.68571428571428583</v>
      </c>
      <c r="Q174">
        <v>1.714285714285714</v>
      </c>
      <c r="R174" t="s">
        <v>28</v>
      </c>
    </row>
    <row r="175" spans="1:18" hidden="1" x14ac:dyDescent="0.3">
      <c r="A175" s="76">
        <v>173</v>
      </c>
      <c r="B175">
        <v>37525</v>
      </c>
      <c r="C175" t="s">
        <v>126</v>
      </c>
      <c r="D175" t="s">
        <v>32</v>
      </c>
      <c r="E175" t="s">
        <v>47</v>
      </c>
      <c r="F175">
        <v>6.75</v>
      </c>
      <c r="G175" s="77">
        <v>43955</v>
      </c>
      <c r="H175" s="77">
        <v>43961</v>
      </c>
      <c r="I175">
        <v>6</v>
      </c>
      <c r="J175">
        <v>2019</v>
      </c>
      <c r="K175" t="s">
        <v>35</v>
      </c>
      <c r="L175">
        <v>12</v>
      </c>
      <c r="M175">
        <v>0.4</v>
      </c>
      <c r="N175">
        <v>4.8000000000000007</v>
      </c>
      <c r="O175">
        <v>7</v>
      </c>
      <c r="P175">
        <v>0.68571428571428583</v>
      </c>
      <c r="Q175">
        <v>1.714285714285714</v>
      </c>
      <c r="R175" t="s">
        <v>63</v>
      </c>
    </row>
    <row r="176" spans="1:18" hidden="1" x14ac:dyDescent="0.3">
      <c r="A176" s="76">
        <v>174</v>
      </c>
      <c r="B176">
        <v>37525</v>
      </c>
      <c r="C176" t="s">
        <v>126</v>
      </c>
      <c r="D176" t="s">
        <v>32</v>
      </c>
      <c r="E176" t="s">
        <v>47</v>
      </c>
      <c r="F176">
        <v>6.75</v>
      </c>
      <c r="G176" s="77">
        <v>43955</v>
      </c>
      <c r="H176" s="77">
        <v>43961</v>
      </c>
      <c r="I176">
        <v>6</v>
      </c>
      <c r="J176">
        <v>2019</v>
      </c>
      <c r="K176" t="s">
        <v>35</v>
      </c>
      <c r="L176">
        <v>12</v>
      </c>
      <c r="M176">
        <v>0.4</v>
      </c>
      <c r="N176">
        <v>4.8000000000000007</v>
      </c>
      <c r="O176">
        <v>7</v>
      </c>
      <c r="P176">
        <v>0.68571428571428583</v>
      </c>
      <c r="Q176">
        <v>1.714285714285714</v>
      </c>
      <c r="R176" t="s">
        <v>116</v>
      </c>
    </row>
    <row r="177" spans="1:18" hidden="1" x14ac:dyDescent="0.3">
      <c r="A177" s="76">
        <v>175</v>
      </c>
      <c r="B177">
        <v>40964</v>
      </c>
      <c r="C177" t="s">
        <v>127</v>
      </c>
      <c r="D177" t="s">
        <v>32</v>
      </c>
      <c r="E177" t="s">
        <v>20</v>
      </c>
      <c r="F177">
        <v>6.32</v>
      </c>
      <c r="G177" s="77">
        <v>44454</v>
      </c>
      <c r="H177" s="77">
        <v>44488</v>
      </c>
      <c r="I177">
        <v>6</v>
      </c>
      <c r="J177">
        <v>2021</v>
      </c>
      <c r="K177" t="s">
        <v>25</v>
      </c>
      <c r="L177">
        <v>24</v>
      </c>
      <c r="M177">
        <v>0.39777777777777779</v>
      </c>
      <c r="N177">
        <v>9.5466666666666669</v>
      </c>
      <c r="O177">
        <v>35</v>
      </c>
      <c r="P177">
        <v>0.27276190476190482</v>
      </c>
      <c r="Q177">
        <v>0.68571428571428572</v>
      </c>
      <c r="R177" t="s">
        <v>39</v>
      </c>
    </row>
    <row r="178" spans="1:18" hidden="1" x14ac:dyDescent="0.3">
      <c r="A178" s="76">
        <v>176</v>
      </c>
      <c r="B178">
        <v>40964</v>
      </c>
      <c r="C178" t="s">
        <v>127</v>
      </c>
      <c r="D178" t="s">
        <v>32</v>
      </c>
      <c r="E178" t="s">
        <v>20</v>
      </c>
      <c r="F178">
        <v>6.32</v>
      </c>
      <c r="G178" s="77">
        <v>44454</v>
      </c>
      <c r="H178" s="77">
        <v>44488</v>
      </c>
      <c r="I178">
        <v>6</v>
      </c>
      <c r="J178">
        <v>2021</v>
      </c>
      <c r="K178" t="s">
        <v>25</v>
      </c>
      <c r="L178">
        <v>24</v>
      </c>
      <c r="M178">
        <v>0.39777777777777779</v>
      </c>
      <c r="N178">
        <v>9.5466666666666669</v>
      </c>
      <c r="O178">
        <v>35</v>
      </c>
      <c r="P178">
        <v>0.27276190476190482</v>
      </c>
      <c r="Q178">
        <v>0.68571428571428572</v>
      </c>
      <c r="R178" t="s">
        <v>27</v>
      </c>
    </row>
    <row r="179" spans="1:18" hidden="1" x14ac:dyDescent="0.3">
      <c r="A179" s="76">
        <v>177</v>
      </c>
      <c r="B179">
        <v>40964</v>
      </c>
      <c r="C179" t="s">
        <v>127</v>
      </c>
      <c r="D179" t="s">
        <v>32</v>
      </c>
      <c r="E179" t="s">
        <v>20</v>
      </c>
      <c r="F179">
        <v>6.32</v>
      </c>
      <c r="G179" s="77">
        <v>44454</v>
      </c>
      <c r="H179" s="77">
        <v>44488</v>
      </c>
      <c r="I179">
        <v>6</v>
      </c>
      <c r="J179">
        <v>2021</v>
      </c>
      <c r="K179" t="s">
        <v>25</v>
      </c>
      <c r="L179">
        <v>24</v>
      </c>
      <c r="M179">
        <v>0.39777777777777779</v>
      </c>
      <c r="N179">
        <v>9.5466666666666669</v>
      </c>
      <c r="O179">
        <v>35</v>
      </c>
      <c r="P179">
        <v>0.27276190476190482</v>
      </c>
      <c r="Q179">
        <v>0.68571428571428572</v>
      </c>
      <c r="R179" t="s">
        <v>103</v>
      </c>
    </row>
    <row r="180" spans="1:18" hidden="1" x14ac:dyDescent="0.3">
      <c r="A180" s="76">
        <v>178</v>
      </c>
      <c r="B180">
        <v>5081</v>
      </c>
      <c r="C180" t="s">
        <v>128</v>
      </c>
      <c r="D180" t="s">
        <v>32</v>
      </c>
      <c r="E180" t="s">
        <v>75</v>
      </c>
      <c r="F180">
        <v>8.33</v>
      </c>
      <c r="G180" s="77">
        <v>42522</v>
      </c>
      <c r="H180" s="77">
        <v>42525</v>
      </c>
      <c r="I180">
        <v>10</v>
      </c>
      <c r="J180">
        <v>2009</v>
      </c>
      <c r="K180" t="s">
        <v>21</v>
      </c>
      <c r="L180">
        <v>15</v>
      </c>
      <c r="M180">
        <v>0.41888888888888892</v>
      </c>
      <c r="N180">
        <v>6.2833333333333332</v>
      </c>
      <c r="O180">
        <v>4</v>
      </c>
      <c r="P180">
        <v>1.5708333333333331</v>
      </c>
      <c r="Q180">
        <v>3.75</v>
      </c>
      <c r="R180" t="s">
        <v>28</v>
      </c>
    </row>
    <row r="181" spans="1:18" hidden="1" x14ac:dyDescent="0.3">
      <c r="A181" s="76">
        <v>179</v>
      </c>
      <c r="B181">
        <v>5081</v>
      </c>
      <c r="C181" t="s">
        <v>128</v>
      </c>
      <c r="D181" t="s">
        <v>32</v>
      </c>
      <c r="E181" t="s">
        <v>75</v>
      </c>
      <c r="F181">
        <v>8.33</v>
      </c>
      <c r="G181" s="77">
        <v>42522</v>
      </c>
      <c r="H181" s="77">
        <v>42525</v>
      </c>
      <c r="I181">
        <v>10</v>
      </c>
      <c r="J181">
        <v>2009</v>
      </c>
      <c r="K181" t="s">
        <v>21</v>
      </c>
      <c r="L181">
        <v>15</v>
      </c>
      <c r="M181">
        <v>0.41888888888888892</v>
      </c>
      <c r="N181">
        <v>6.2833333333333332</v>
      </c>
      <c r="O181">
        <v>4</v>
      </c>
      <c r="P181">
        <v>1.5708333333333331</v>
      </c>
      <c r="Q181">
        <v>3.75</v>
      </c>
      <c r="R181" t="s">
        <v>57</v>
      </c>
    </row>
    <row r="182" spans="1:18" hidden="1" x14ac:dyDescent="0.3">
      <c r="A182" s="76">
        <v>180</v>
      </c>
      <c r="B182">
        <v>5081</v>
      </c>
      <c r="C182" t="s">
        <v>128</v>
      </c>
      <c r="D182" t="s">
        <v>32</v>
      </c>
      <c r="E182" t="s">
        <v>75</v>
      </c>
      <c r="F182">
        <v>8.33</v>
      </c>
      <c r="G182" s="77">
        <v>42522</v>
      </c>
      <c r="H182" s="77">
        <v>42525</v>
      </c>
      <c r="I182">
        <v>10</v>
      </c>
      <c r="J182">
        <v>2009</v>
      </c>
      <c r="K182" t="s">
        <v>21</v>
      </c>
      <c r="L182">
        <v>15</v>
      </c>
      <c r="M182">
        <v>0.41888888888888892</v>
      </c>
      <c r="N182">
        <v>6.2833333333333332</v>
      </c>
      <c r="O182">
        <v>4</v>
      </c>
      <c r="P182">
        <v>1.5708333333333331</v>
      </c>
      <c r="Q182">
        <v>3.75</v>
      </c>
      <c r="R182" t="s">
        <v>119</v>
      </c>
    </row>
    <row r="183" spans="1:18" hidden="1" x14ac:dyDescent="0.3">
      <c r="A183" s="76">
        <v>181</v>
      </c>
      <c r="B183">
        <v>5081</v>
      </c>
      <c r="C183" t="s">
        <v>128</v>
      </c>
      <c r="D183" t="s">
        <v>32</v>
      </c>
      <c r="E183" t="s">
        <v>75</v>
      </c>
      <c r="F183">
        <v>8.33</v>
      </c>
      <c r="G183" s="77">
        <v>42522</v>
      </c>
      <c r="H183" s="77">
        <v>42525</v>
      </c>
      <c r="I183">
        <v>10</v>
      </c>
      <c r="J183">
        <v>2009</v>
      </c>
      <c r="K183" t="s">
        <v>21</v>
      </c>
      <c r="L183">
        <v>15</v>
      </c>
      <c r="M183">
        <v>0.41888888888888892</v>
      </c>
      <c r="N183">
        <v>6.2833333333333332</v>
      </c>
      <c r="O183">
        <v>4</v>
      </c>
      <c r="P183">
        <v>1.5708333333333331</v>
      </c>
      <c r="Q183">
        <v>3.75</v>
      </c>
      <c r="R183" t="s">
        <v>129</v>
      </c>
    </row>
    <row r="184" spans="1:18" hidden="1" x14ac:dyDescent="0.3">
      <c r="A184" s="76">
        <v>182</v>
      </c>
      <c r="B184">
        <v>43756</v>
      </c>
      <c r="C184" t="s">
        <v>130</v>
      </c>
      <c r="D184" t="s">
        <v>32</v>
      </c>
      <c r="E184" t="s">
        <v>20</v>
      </c>
      <c r="F184">
        <v>7.53</v>
      </c>
      <c r="G184" s="77">
        <v>44724</v>
      </c>
      <c r="H184" s="77">
        <v>44731</v>
      </c>
      <c r="I184">
        <v>7</v>
      </c>
      <c r="J184">
        <v>2021</v>
      </c>
      <c r="K184" t="s">
        <v>33</v>
      </c>
      <c r="L184">
        <v>12</v>
      </c>
      <c r="M184">
        <v>0.38194444444444442</v>
      </c>
      <c r="N184">
        <v>4.583333333333333</v>
      </c>
      <c r="O184">
        <v>8</v>
      </c>
      <c r="P184">
        <v>0.57291666666666663</v>
      </c>
      <c r="Q184">
        <v>1.5</v>
      </c>
      <c r="R184" t="s">
        <v>131</v>
      </c>
    </row>
    <row r="185" spans="1:18" hidden="1" x14ac:dyDescent="0.3">
      <c r="A185" s="76">
        <v>183</v>
      </c>
      <c r="B185">
        <v>43756</v>
      </c>
      <c r="C185" t="s">
        <v>130</v>
      </c>
      <c r="D185" t="s">
        <v>32</v>
      </c>
      <c r="E185" t="s">
        <v>20</v>
      </c>
      <c r="F185">
        <v>7.53</v>
      </c>
      <c r="G185" s="77">
        <v>44724</v>
      </c>
      <c r="H185" s="77">
        <v>44731</v>
      </c>
      <c r="I185">
        <v>7</v>
      </c>
      <c r="J185">
        <v>2021</v>
      </c>
      <c r="K185" t="s">
        <v>33</v>
      </c>
      <c r="L185">
        <v>12</v>
      </c>
      <c r="M185">
        <v>0.38194444444444442</v>
      </c>
      <c r="N185">
        <v>4.583333333333333</v>
      </c>
      <c r="O185">
        <v>8</v>
      </c>
      <c r="P185">
        <v>0.57291666666666663</v>
      </c>
      <c r="Q185">
        <v>1.5</v>
      </c>
      <c r="R185" t="s">
        <v>49</v>
      </c>
    </row>
    <row r="186" spans="1:18" hidden="1" x14ac:dyDescent="0.3">
      <c r="A186" s="76">
        <v>184</v>
      </c>
      <c r="B186">
        <v>42892</v>
      </c>
      <c r="C186" t="s">
        <v>132</v>
      </c>
      <c r="D186" t="s">
        <v>32</v>
      </c>
      <c r="E186" t="s">
        <v>38</v>
      </c>
      <c r="F186">
        <v>6.32</v>
      </c>
      <c r="G186" s="77">
        <v>44946</v>
      </c>
      <c r="H186" s="77">
        <v>44973</v>
      </c>
      <c r="I186">
        <v>6</v>
      </c>
      <c r="J186">
        <v>2022</v>
      </c>
      <c r="K186" t="s">
        <v>25</v>
      </c>
      <c r="L186">
        <v>24</v>
      </c>
      <c r="M186">
        <v>0.39750000000000002</v>
      </c>
      <c r="N186">
        <v>9.5400000000000009</v>
      </c>
      <c r="O186">
        <v>28</v>
      </c>
      <c r="P186">
        <v>0.34071428571428569</v>
      </c>
      <c r="Q186">
        <v>0.8571428571428571</v>
      </c>
      <c r="R186" t="s">
        <v>39</v>
      </c>
    </row>
    <row r="187" spans="1:18" hidden="1" x14ac:dyDescent="0.3">
      <c r="A187" s="76">
        <v>185</v>
      </c>
      <c r="B187">
        <v>42892</v>
      </c>
      <c r="C187" t="s">
        <v>132</v>
      </c>
      <c r="D187" t="s">
        <v>32</v>
      </c>
      <c r="E187" t="s">
        <v>38</v>
      </c>
      <c r="F187">
        <v>6.32</v>
      </c>
      <c r="G187" s="77">
        <v>44946</v>
      </c>
      <c r="H187" s="77">
        <v>44973</v>
      </c>
      <c r="I187">
        <v>6</v>
      </c>
      <c r="J187">
        <v>2022</v>
      </c>
      <c r="K187" t="s">
        <v>25</v>
      </c>
      <c r="L187">
        <v>24</v>
      </c>
      <c r="M187">
        <v>0.39750000000000002</v>
      </c>
      <c r="N187">
        <v>9.5400000000000009</v>
      </c>
      <c r="O187">
        <v>28</v>
      </c>
      <c r="P187">
        <v>0.34071428571428569</v>
      </c>
      <c r="Q187">
        <v>0.8571428571428571</v>
      </c>
      <c r="R187" t="s">
        <v>40</v>
      </c>
    </row>
    <row r="188" spans="1:18" hidden="1" x14ac:dyDescent="0.3">
      <c r="A188" s="76">
        <v>186</v>
      </c>
      <c r="B188">
        <v>42892</v>
      </c>
      <c r="C188" t="s">
        <v>132</v>
      </c>
      <c r="D188" t="s">
        <v>32</v>
      </c>
      <c r="E188" t="s">
        <v>38</v>
      </c>
      <c r="F188">
        <v>6.32</v>
      </c>
      <c r="G188" s="77">
        <v>44946</v>
      </c>
      <c r="H188" s="77">
        <v>44973</v>
      </c>
      <c r="I188">
        <v>6</v>
      </c>
      <c r="J188">
        <v>2022</v>
      </c>
      <c r="K188" t="s">
        <v>25</v>
      </c>
      <c r="L188">
        <v>24</v>
      </c>
      <c r="M188">
        <v>0.39750000000000002</v>
      </c>
      <c r="N188">
        <v>9.5400000000000009</v>
      </c>
      <c r="O188">
        <v>28</v>
      </c>
      <c r="P188">
        <v>0.34071428571428569</v>
      </c>
      <c r="Q188">
        <v>0.8571428571428571</v>
      </c>
      <c r="R188" t="s">
        <v>97</v>
      </c>
    </row>
    <row r="189" spans="1:18" hidden="1" x14ac:dyDescent="0.3">
      <c r="A189" s="76">
        <v>187</v>
      </c>
      <c r="B189">
        <v>42892</v>
      </c>
      <c r="C189" t="s">
        <v>132</v>
      </c>
      <c r="D189" t="s">
        <v>32</v>
      </c>
      <c r="E189" t="s">
        <v>38</v>
      </c>
      <c r="F189">
        <v>6.32</v>
      </c>
      <c r="G189" s="77">
        <v>44946</v>
      </c>
      <c r="H189" s="77">
        <v>44973</v>
      </c>
      <c r="I189">
        <v>6</v>
      </c>
      <c r="J189">
        <v>2022</v>
      </c>
      <c r="K189" t="s">
        <v>25</v>
      </c>
      <c r="L189">
        <v>24</v>
      </c>
      <c r="M189">
        <v>0.39750000000000002</v>
      </c>
      <c r="N189">
        <v>9.5400000000000009</v>
      </c>
      <c r="O189">
        <v>28</v>
      </c>
      <c r="P189">
        <v>0.34071428571428569</v>
      </c>
      <c r="Q189">
        <v>0.8571428571428571</v>
      </c>
      <c r="R189" t="s">
        <v>58</v>
      </c>
    </row>
    <row r="190" spans="1:18" hidden="1" x14ac:dyDescent="0.3">
      <c r="A190" s="76">
        <v>188</v>
      </c>
      <c r="B190">
        <v>42892</v>
      </c>
      <c r="C190" t="s">
        <v>132</v>
      </c>
      <c r="D190" t="s">
        <v>32</v>
      </c>
      <c r="E190" t="s">
        <v>38</v>
      </c>
      <c r="F190">
        <v>6.32</v>
      </c>
      <c r="G190" s="77">
        <v>44946</v>
      </c>
      <c r="H190" s="77">
        <v>44973</v>
      </c>
      <c r="I190">
        <v>6</v>
      </c>
      <c r="J190">
        <v>2022</v>
      </c>
      <c r="K190" t="s">
        <v>25</v>
      </c>
      <c r="L190">
        <v>24</v>
      </c>
      <c r="M190">
        <v>0.39750000000000002</v>
      </c>
      <c r="N190">
        <v>9.5400000000000009</v>
      </c>
      <c r="O190">
        <v>28</v>
      </c>
      <c r="P190">
        <v>0.34071428571428569</v>
      </c>
      <c r="Q190">
        <v>0.8571428571428571</v>
      </c>
      <c r="R190" t="s">
        <v>119</v>
      </c>
    </row>
    <row r="191" spans="1:18" hidden="1" x14ac:dyDescent="0.3">
      <c r="A191" s="76">
        <v>189</v>
      </c>
      <c r="B191">
        <v>39221</v>
      </c>
      <c r="C191" t="s">
        <v>133</v>
      </c>
      <c r="D191" t="s">
        <v>32</v>
      </c>
      <c r="E191" t="s">
        <v>20</v>
      </c>
      <c r="F191">
        <v>6.06</v>
      </c>
      <c r="G191" s="77">
        <v>43915</v>
      </c>
      <c r="H191" s="77">
        <v>43922</v>
      </c>
      <c r="I191">
        <v>4</v>
      </c>
      <c r="J191">
        <v>2019</v>
      </c>
      <c r="K191" t="s">
        <v>21</v>
      </c>
      <c r="L191">
        <v>12</v>
      </c>
      <c r="M191">
        <v>0.40138888888888891</v>
      </c>
      <c r="N191">
        <v>4.8166666666666664</v>
      </c>
      <c r="O191">
        <v>8</v>
      </c>
      <c r="P191">
        <v>0.6020833333333333</v>
      </c>
      <c r="Q191">
        <v>1.5</v>
      </c>
      <c r="R191" t="s">
        <v>39</v>
      </c>
    </row>
    <row r="192" spans="1:18" hidden="1" x14ac:dyDescent="0.3">
      <c r="A192" s="76">
        <v>190</v>
      </c>
      <c r="B192">
        <v>39221</v>
      </c>
      <c r="C192" t="s">
        <v>133</v>
      </c>
      <c r="D192" t="s">
        <v>32</v>
      </c>
      <c r="E192" t="s">
        <v>20</v>
      </c>
      <c r="F192">
        <v>6.06</v>
      </c>
      <c r="G192" s="77">
        <v>43915</v>
      </c>
      <c r="H192" s="77">
        <v>43922</v>
      </c>
      <c r="I192">
        <v>4</v>
      </c>
      <c r="J192">
        <v>2019</v>
      </c>
      <c r="K192" t="s">
        <v>21</v>
      </c>
      <c r="L192">
        <v>12</v>
      </c>
      <c r="M192">
        <v>0.40138888888888891</v>
      </c>
      <c r="N192">
        <v>4.8166666666666664</v>
      </c>
      <c r="O192">
        <v>8</v>
      </c>
      <c r="P192">
        <v>0.6020833333333333</v>
      </c>
      <c r="Q192">
        <v>1.5</v>
      </c>
      <c r="R192" t="s">
        <v>134</v>
      </c>
    </row>
    <row r="193" spans="1:18" hidden="1" x14ac:dyDescent="0.3">
      <c r="A193" s="76">
        <v>191</v>
      </c>
      <c r="B193">
        <v>39221</v>
      </c>
      <c r="C193" t="s">
        <v>133</v>
      </c>
      <c r="D193" t="s">
        <v>32</v>
      </c>
      <c r="E193" t="s">
        <v>20</v>
      </c>
      <c r="F193">
        <v>6.06</v>
      </c>
      <c r="G193" s="77">
        <v>43915</v>
      </c>
      <c r="H193" s="77">
        <v>43922</v>
      </c>
      <c r="I193">
        <v>4</v>
      </c>
      <c r="J193">
        <v>2019</v>
      </c>
      <c r="K193" t="s">
        <v>21</v>
      </c>
      <c r="L193">
        <v>12</v>
      </c>
      <c r="M193">
        <v>0.40138888888888891</v>
      </c>
      <c r="N193">
        <v>4.8166666666666664</v>
      </c>
      <c r="O193">
        <v>8</v>
      </c>
      <c r="P193">
        <v>0.6020833333333333</v>
      </c>
      <c r="Q193">
        <v>1.5</v>
      </c>
      <c r="R193" t="s">
        <v>119</v>
      </c>
    </row>
    <row r="194" spans="1:18" hidden="1" x14ac:dyDescent="0.3">
      <c r="A194" s="76">
        <v>192</v>
      </c>
      <c r="B194">
        <v>42129</v>
      </c>
      <c r="C194" t="s">
        <v>135</v>
      </c>
      <c r="D194" t="s">
        <v>101</v>
      </c>
      <c r="E194" t="s">
        <v>20</v>
      </c>
      <c r="F194">
        <v>6.78</v>
      </c>
      <c r="G194" s="77">
        <v>44297</v>
      </c>
      <c r="H194" s="77">
        <v>44297</v>
      </c>
      <c r="I194">
        <v>5</v>
      </c>
      <c r="J194">
        <v>2020</v>
      </c>
      <c r="K194" t="s">
        <v>35</v>
      </c>
      <c r="L194">
        <v>1</v>
      </c>
      <c r="M194">
        <v>1.503333333333333</v>
      </c>
      <c r="N194">
        <v>1.503333333333333</v>
      </c>
      <c r="O194">
        <v>1</v>
      </c>
      <c r="P194">
        <v>1.503333333333333</v>
      </c>
      <c r="Q194">
        <v>1</v>
      </c>
      <c r="R194" t="s">
        <v>39</v>
      </c>
    </row>
    <row r="195" spans="1:18" hidden="1" x14ac:dyDescent="0.3">
      <c r="A195" s="76">
        <v>193</v>
      </c>
      <c r="B195">
        <v>42129</v>
      </c>
      <c r="C195" t="s">
        <v>135</v>
      </c>
      <c r="D195" t="s">
        <v>101</v>
      </c>
      <c r="E195" t="s">
        <v>20</v>
      </c>
      <c r="F195">
        <v>6.78</v>
      </c>
      <c r="G195" s="77">
        <v>44297</v>
      </c>
      <c r="H195" s="77">
        <v>44297</v>
      </c>
      <c r="I195">
        <v>5</v>
      </c>
      <c r="J195">
        <v>2020</v>
      </c>
      <c r="K195" t="s">
        <v>35</v>
      </c>
      <c r="L195">
        <v>1</v>
      </c>
      <c r="M195">
        <v>1.503333333333333</v>
      </c>
      <c r="N195">
        <v>1.503333333333333</v>
      </c>
      <c r="O195">
        <v>1</v>
      </c>
      <c r="P195">
        <v>1.503333333333333</v>
      </c>
      <c r="Q195">
        <v>1</v>
      </c>
      <c r="R195" t="s">
        <v>93</v>
      </c>
    </row>
    <row r="196" spans="1:18" hidden="1" x14ac:dyDescent="0.3">
      <c r="A196" s="76">
        <v>194</v>
      </c>
      <c r="B196">
        <v>42129</v>
      </c>
      <c r="C196" t="s">
        <v>135</v>
      </c>
      <c r="D196" t="s">
        <v>101</v>
      </c>
      <c r="E196" t="s">
        <v>20</v>
      </c>
      <c r="F196">
        <v>6.78</v>
      </c>
      <c r="G196" s="77">
        <v>44297</v>
      </c>
      <c r="H196" s="77">
        <v>44297</v>
      </c>
      <c r="I196">
        <v>5</v>
      </c>
      <c r="J196">
        <v>2020</v>
      </c>
      <c r="K196" t="s">
        <v>35</v>
      </c>
      <c r="L196">
        <v>1</v>
      </c>
      <c r="M196">
        <v>1.503333333333333</v>
      </c>
      <c r="N196">
        <v>1.503333333333333</v>
      </c>
      <c r="O196">
        <v>1</v>
      </c>
      <c r="P196">
        <v>1.503333333333333</v>
      </c>
      <c r="Q196">
        <v>1</v>
      </c>
      <c r="R196" t="s">
        <v>134</v>
      </c>
    </row>
    <row r="197" spans="1:18" hidden="1" x14ac:dyDescent="0.3">
      <c r="A197" s="76">
        <v>195</v>
      </c>
      <c r="B197">
        <v>42129</v>
      </c>
      <c r="C197" t="s">
        <v>135</v>
      </c>
      <c r="D197" t="s">
        <v>101</v>
      </c>
      <c r="E197" t="s">
        <v>20</v>
      </c>
      <c r="F197">
        <v>6.78</v>
      </c>
      <c r="G197" s="77">
        <v>44297</v>
      </c>
      <c r="H197" s="77">
        <v>44297</v>
      </c>
      <c r="I197">
        <v>5</v>
      </c>
      <c r="J197">
        <v>2020</v>
      </c>
      <c r="K197" t="s">
        <v>35</v>
      </c>
      <c r="L197">
        <v>1</v>
      </c>
      <c r="M197">
        <v>1.503333333333333</v>
      </c>
      <c r="N197">
        <v>1.503333333333333</v>
      </c>
      <c r="O197">
        <v>1</v>
      </c>
      <c r="P197">
        <v>1.503333333333333</v>
      </c>
      <c r="Q197">
        <v>1</v>
      </c>
      <c r="R197" t="s">
        <v>119</v>
      </c>
    </row>
    <row r="198" spans="1:18" hidden="1" x14ac:dyDescent="0.3">
      <c r="A198" s="76">
        <v>196</v>
      </c>
      <c r="B198">
        <v>39334</v>
      </c>
      <c r="C198" t="s">
        <v>136</v>
      </c>
      <c r="D198" t="s">
        <v>19</v>
      </c>
      <c r="E198" t="s">
        <v>20</v>
      </c>
      <c r="F198">
        <v>6.35</v>
      </c>
      <c r="G198" s="77">
        <v>44034</v>
      </c>
      <c r="H198" s="77">
        <v>44034</v>
      </c>
      <c r="I198">
        <v>5</v>
      </c>
      <c r="J198">
        <v>2019</v>
      </c>
      <c r="K198" t="s">
        <v>25</v>
      </c>
      <c r="L198">
        <v>1</v>
      </c>
      <c r="M198">
        <v>6.7222222222222225E-2</v>
      </c>
      <c r="N198">
        <v>6.7222222222222225E-2</v>
      </c>
      <c r="O198">
        <v>1</v>
      </c>
      <c r="P198">
        <v>6.7222222222222225E-2</v>
      </c>
      <c r="Q198">
        <v>1</v>
      </c>
      <c r="R198" t="s">
        <v>27</v>
      </c>
    </row>
    <row r="199" spans="1:18" hidden="1" x14ac:dyDescent="0.3">
      <c r="A199" s="76">
        <v>197</v>
      </c>
      <c r="B199">
        <v>38985</v>
      </c>
      <c r="C199" t="s">
        <v>137</v>
      </c>
      <c r="D199" t="s">
        <v>101</v>
      </c>
      <c r="E199" t="s">
        <v>138</v>
      </c>
      <c r="F199">
        <v>6.52</v>
      </c>
      <c r="G199" s="77">
        <v>43915</v>
      </c>
      <c r="H199" s="77">
        <v>43916</v>
      </c>
      <c r="I199">
        <v>6</v>
      </c>
      <c r="J199">
        <v>2019</v>
      </c>
      <c r="K199" t="s">
        <v>33</v>
      </c>
      <c r="L199">
        <v>1</v>
      </c>
      <c r="M199">
        <v>1.921944444444444</v>
      </c>
      <c r="N199">
        <v>1.921944444444444</v>
      </c>
      <c r="O199">
        <v>2</v>
      </c>
      <c r="P199">
        <v>0.96097222222222223</v>
      </c>
      <c r="Q199">
        <v>0.5</v>
      </c>
      <c r="R199" t="s">
        <v>26</v>
      </c>
    </row>
    <row r="200" spans="1:18" hidden="1" x14ac:dyDescent="0.3">
      <c r="A200" s="76">
        <v>198</v>
      </c>
      <c r="B200">
        <v>38985</v>
      </c>
      <c r="C200" t="s">
        <v>137</v>
      </c>
      <c r="D200" t="s">
        <v>101</v>
      </c>
      <c r="E200" t="s">
        <v>138</v>
      </c>
      <c r="F200">
        <v>6.52</v>
      </c>
      <c r="G200" s="77">
        <v>43915</v>
      </c>
      <c r="H200" s="77">
        <v>43916</v>
      </c>
      <c r="I200">
        <v>6</v>
      </c>
      <c r="J200">
        <v>2019</v>
      </c>
      <c r="K200" t="s">
        <v>33</v>
      </c>
      <c r="L200">
        <v>1</v>
      </c>
      <c r="M200">
        <v>1.921944444444444</v>
      </c>
      <c r="N200">
        <v>1.921944444444444</v>
      </c>
      <c r="O200">
        <v>2</v>
      </c>
      <c r="P200">
        <v>0.96097222222222223</v>
      </c>
      <c r="Q200">
        <v>0.5</v>
      </c>
      <c r="R200" t="s">
        <v>27</v>
      </c>
    </row>
    <row r="201" spans="1:18" hidden="1" x14ac:dyDescent="0.3">
      <c r="A201" s="76">
        <v>199</v>
      </c>
      <c r="B201">
        <v>40752</v>
      </c>
      <c r="C201" t="s">
        <v>139</v>
      </c>
      <c r="D201" t="s">
        <v>32</v>
      </c>
      <c r="E201" t="s">
        <v>47</v>
      </c>
      <c r="F201">
        <v>7.12</v>
      </c>
      <c r="G201" s="77">
        <v>44579</v>
      </c>
      <c r="H201" s="77">
        <v>44607</v>
      </c>
      <c r="I201">
        <v>7</v>
      </c>
      <c r="J201">
        <v>2021</v>
      </c>
      <c r="K201" t="s">
        <v>33</v>
      </c>
      <c r="L201">
        <v>12</v>
      </c>
      <c r="M201">
        <v>0.3972222222222222</v>
      </c>
      <c r="N201">
        <v>4.7666666666666666</v>
      </c>
      <c r="O201">
        <v>29</v>
      </c>
      <c r="P201">
        <v>0.164367816091954</v>
      </c>
      <c r="Q201">
        <v>0.41379310344827591</v>
      </c>
      <c r="R201" t="s">
        <v>140</v>
      </c>
    </row>
    <row r="202" spans="1:18" hidden="1" x14ac:dyDescent="0.3">
      <c r="A202" s="76">
        <v>200</v>
      </c>
      <c r="B202">
        <v>40752</v>
      </c>
      <c r="C202" t="s">
        <v>139</v>
      </c>
      <c r="D202" t="s">
        <v>32</v>
      </c>
      <c r="E202" t="s">
        <v>47</v>
      </c>
      <c r="F202">
        <v>7.12</v>
      </c>
      <c r="G202" s="77">
        <v>44579</v>
      </c>
      <c r="H202" s="77">
        <v>44607</v>
      </c>
      <c r="I202">
        <v>7</v>
      </c>
      <c r="J202">
        <v>2021</v>
      </c>
      <c r="K202" t="s">
        <v>33</v>
      </c>
      <c r="L202">
        <v>12</v>
      </c>
      <c r="M202">
        <v>0.3972222222222222</v>
      </c>
      <c r="N202">
        <v>4.7666666666666666</v>
      </c>
      <c r="O202">
        <v>29</v>
      </c>
      <c r="P202">
        <v>0.164367816091954</v>
      </c>
      <c r="Q202">
        <v>0.41379310344827591</v>
      </c>
      <c r="R202" t="s">
        <v>28</v>
      </c>
    </row>
    <row r="203" spans="1:18" hidden="1" x14ac:dyDescent="0.3">
      <c r="A203" s="76">
        <v>201</v>
      </c>
      <c r="B203">
        <v>40752</v>
      </c>
      <c r="C203" t="s">
        <v>139</v>
      </c>
      <c r="D203" t="s">
        <v>32</v>
      </c>
      <c r="E203" t="s">
        <v>47</v>
      </c>
      <c r="F203">
        <v>7.12</v>
      </c>
      <c r="G203" s="77">
        <v>44579</v>
      </c>
      <c r="H203" s="77">
        <v>44607</v>
      </c>
      <c r="I203">
        <v>7</v>
      </c>
      <c r="J203">
        <v>2021</v>
      </c>
      <c r="K203" t="s">
        <v>33</v>
      </c>
      <c r="L203">
        <v>12</v>
      </c>
      <c r="M203">
        <v>0.3972222222222222</v>
      </c>
      <c r="N203">
        <v>4.7666666666666666</v>
      </c>
      <c r="O203">
        <v>29</v>
      </c>
      <c r="P203">
        <v>0.164367816091954</v>
      </c>
      <c r="Q203">
        <v>0.41379310344827591</v>
      </c>
      <c r="R203" t="s">
        <v>48</v>
      </c>
    </row>
    <row r="204" spans="1:18" hidden="1" x14ac:dyDescent="0.3">
      <c r="A204" s="76">
        <v>202</v>
      </c>
      <c r="B204">
        <v>40752</v>
      </c>
      <c r="C204" t="s">
        <v>139</v>
      </c>
      <c r="D204" t="s">
        <v>32</v>
      </c>
      <c r="E204" t="s">
        <v>47</v>
      </c>
      <c r="F204">
        <v>7.12</v>
      </c>
      <c r="G204" s="77">
        <v>44579</v>
      </c>
      <c r="H204" s="77">
        <v>44607</v>
      </c>
      <c r="I204">
        <v>7</v>
      </c>
      <c r="J204">
        <v>2021</v>
      </c>
      <c r="K204" t="s">
        <v>33</v>
      </c>
      <c r="L204">
        <v>12</v>
      </c>
      <c r="M204">
        <v>0.3972222222222222</v>
      </c>
      <c r="N204">
        <v>4.7666666666666666</v>
      </c>
      <c r="O204">
        <v>29</v>
      </c>
      <c r="P204">
        <v>0.164367816091954</v>
      </c>
      <c r="Q204">
        <v>0.41379310344827591</v>
      </c>
      <c r="R204" t="s">
        <v>141</v>
      </c>
    </row>
    <row r="205" spans="1:18" hidden="1" x14ac:dyDescent="0.3">
      <c r="A205" s="76">
        <v>203</v>
      </c>
      <c r="B205">
        <v>37498</v>
      </c>
      <c r="C205" t="s">
        <v>142</v>
      </c>
      <c r="D205" t="s">
        <v>101</v>
      </c>
      <c r="E205" t="s">
        <v>20</v>
      </c>
      <c r="F205">
        <v>6.7</v>
      </c>
      <c r="G205" s="77">
        <v>44116</v>
      </c>
      <c r="H205" s="77">
        <v>44116</v>
      </c>
      <c r="I205">
        <v>6</v>
      </c>
      <c r="J205">
        <v>2019</v>
      </c>
      <c r="K205" t="s">
        <v>35</v>
      </c>
      <c r="L205">
        <v>1</v>
      </c>
      <c r="M205">
        <v>1.5</v>
      </c>
      <c r="N205">
        <v>1.5</v>
      </c>
      <c r="O205">
        <v>1</v>
      </c>
      <c r="P205">
        <v>1.5</v>
      </c>
      <c r="Q205">
        <v>1</v>
      </c>
      <c r="R205" t="s">
        <v>39</v>
      </c>
    </row>
    <row r="206" spans="1:18" hidden="1" x14ac:dyDescent="0.3">
      <c r="A206" s="76">
        <v>204</v>
      </c>
      <c r="B206">
        <v>405</v>
      </c>
      <c r="C206" t="s">
        <v>143</v>
      </c>
      <c r="D206" t="s">
        <v>101</v>
      </c>
      <c r="E206" t="s">
        <v>20</v>
      </c>
      <c r="F206">
        <v>6.88</v>
      </c>
      <c r="G206" s="77">
        <v>42975</v>
      </c>
      <c r="H206" s="77">
        <v>42975</v>
      </c>
      <c r="I206">
        <v>6</v>
      </c>
      <c r="J206">
        <v>2000</v>
      </c>
      <c r="K206" t="s">
        <v>35</v>
      </c>
      <c r="L206">
        <v>1</v>
      </c>
      <c r="M206">
        <v>0.8</v>
      </c>
      <c r="N206">
        <v>0.8</v>
      </c>
      <c r="O206">
        <v>1</v>
      </c>
      <c r="P206">
        <v>0.8</v>
      </c>
      <c r="Q206">
        <v>1</v>
      </c>
      <c r="R206" t="s">
        <v>71</v>
      </c>
    </row>
    <row r="207" spans="1:18" hidden="1" x14ac:dyDescent="0.3">
      <c r="A207" s="76">
        <v>205</v>
      </c>
      <c r="B207">
        <v>405</v>
      </c>
      <c r="C207" t="s">
        <v>143</v>
      </c>
      <c r="D207" t="s">
        <v>101</v>
      </c>
      <c r="E207" t="s">
        <v>20</v>
      </c>
      <c r="F207">
        <v>6.88</v>
      </c>
      <c r="G207" s="77">
        <v>42975</v>
      </c>
      <c r="H207" s="77">
        <v>42975</v>
      </c>
      <c r="I207">
        <v>6</v>
      </c>
      <c r="J207">
        <v>2000</v>
      </c>
      <c r="K207" t="s">
        <v>35</v>
      </c>
      <c r="L207">
        <v>1</v>
      </c>
      <c r="M207">
        <v>0.8</v>
      </c>
      <c r="N207">
        <v>0.8</v>
      </c>
      <c r="O207">
        <v>1</v>
      </c>
      <c r="P207">
        <v>0.8</v>
      </c>
      <c r="Q207">
        <v>1</v>
      </c>
      <c r="R207" t="s">
        <v>68</v>
      </c>
    </row>
    <row r="208" spans="1:18" hidden="1" x14ac:dyDescent="0.3">
      <c r="A208" s="76">
        <v>206</v>
      </c>
      <c r="B208">
        <v>405</v>
      </c>
      <c r="C208" t="s">
        <v>143</v>
      </c>
      <c r="D208" t="s">
        <v>101</v>
      </c>
      <c r="E208" t="s">
        <v>20</v>
      </c>
      <c r="F208">
        <v>6.88</v>
      </c>
      <c r="G208" s="77">
        <v>42975</v>
      </c>
      <c r="H208" s="77">
        <v>42975</v>
      </c>
      <c r="I208">
        <v>6</v>
      </c>
      <c r="J208">
        <v>2000</v>
      </c>
      <c r="K208" t="s">
        <v>35</v>
      </c>
      <c r="L208">
        <v>1</v>
      </c>
      <c r="M208">
        <v>0.8</v>
      </c>
      <c r="N208">
        <v>0.8</v>
      </c>
      <c r="O208">
        <v>1</v>
      </c>
      <c r="P208">
        <v>0.8</v>
      </c>
      <c r="Q208">
        <v>1</v>
      </c>
      <c r="R208" t="s">
        <v>93</v>
      </c>
    </row>
    <row r="209" spans="1:18" hidden="1" x14ac:dyDescent="0.3">
      <c r="A209" s="76">
        <v>207</v>
      </c>
      <c r="B209">
        <v>405</v>
      </c>
      <c r="C209" t="s">
        <v>143</v>
      </c>
      <c r="D209" t="s">
        <v>101</v>
      </c>
      <c r="E209" t="s">
        <v>20</v>
      </c>
      <c r="F209">
        <v>6.88</v>
      </c>
      <c r="G209" s="77">
        <v>42975</v>
      </c>
      <c r="H209" s="77">
        <v>42975</v>
      </c>
      <c r="I209">
        <v>6</v>
      </c>
      <c r="J209">
        <v>2000</v>
      </c>
      <c r="K209" t="s">
        <v>35</v>
      </c>
      <c r="L209">
        <v>1</v>
      </c>
      <c r="M209">
        <v>0.8</v>
      </c>
      <c r="N209">
        <v>0.8</v>
      </c>
      <c r="O209">
        <v>1</v>
      </c>
      <c r="P209">
        <v>0.8</v>
      </c>
      <c r="Q209">
        <v>1</v>
      </c>
      <c r="R209" t="s">
        <v>119</v>
      </c>
    </row>
    <row r="210" spans="1:18" hidden="1" x14ac:dyDescent="0.3">
      <c r="A210" s="76">
        <v>208</v>
      </c>
      <c r="B210">
        <v>405</v>
      </c>
      <c r="C210" t="s">
        <v>143</v>
      </c>
      <c r="D210" t="s">
        <v>101</v>
      </c>
      <c r="E210" t="s">
        <v>20</v>
      </c>
      <c r="F210">
        <v>6.88</v>
      </c>
      <c r="G210" s="77">
        <v>42975</v>
      </c>
      <c r="H210" s="77">
        <v>42975</v>
      </c>
      <c r="I210">
        <v>6</v>
      </c>
      <c r="J210">
        <v>2000</v>
      </c>
      <c r="K210" t="s">
        <v>35</v>
      </c>
      <c r="L210">
        <v>1</v>
      </c>
      <c r="M210">
        <v>0.8</v>
      </c>
      <c r="N210">
        <v>0.8</v>
      </c>
      <c r="O210">
        <v>1</v>
      </c>
      <c r="P210">
        <v>0.8</v>
      </c>
      <c r="Q210">
        <v>1</v>
      </c>
      <c r="R210" t="s">
        <v>129</v>
      </c>
    </row>
    <row r="211" spans="1:18" hidden="1" x14ac:dyDescent="0.3">
      <c r="A211" s="76">
        <v>209</v>
      </c>
      <c r="B211">
        <v>41339</v>
      </c>
      <c r="C211" t="s">
        <v>144</v>
      </c>
      <c r="D211" t="s">
        <v>19</v>
      </c>
      <c r="E211" t="s">
        <v>20</v>
      </c>
      <c r="F211">
        <v>5.8</v>
      </c>
      <c r="G211" s="77">
        <v>44192</v>
      </c>
      <c r="H211" s="77">
        <v>44192</v>
      </c>
      <c r="I211">
        <v>5</v>
      </c>
      <c r="J211">
        <v>2020</v>
      </c>
      <c r="K211" t="s">
        <v>25</v>
      </c>
      <c r="L211">
        <v>1</v>
      </c>
      <c r="M211">
        <v>3.0833333333333331E-2</v>
      </c>
      <c r="N211">
        <v>3.0833333333333331E-2</v>
      </c>
      <c r="O211">
        <v>1</v>
      </c>
      <c r="P211">
        <v>3.0833333333333331E-2</v>
      </c>
      <c r="Q211">
        <v>1</v>
      </c>
      <c r="R211" t="s">
        <v>40</v>
      </c>
    </row>
    <row r="212" spans="1:18" hidden="1" x14ac:dyDescent="0.3">
      <c r="A212" s="76">
        <v>210</v>
      </c>
      <c r="B212">
        <v>41339</v>
      </c>
      <c r="C212" t="s">
        <v>144</v>
      </c>
      <c r="D212" t="s">
        <v>19</v>
      </c>
      <c r="E212" t="s">
        <v>20</v>
      </c>
      <c r="F212">
        <v>5.8</v>
      </c>
      <c r="G212" s="77">
        <v>44192</v>
      </c>
      <c r="H212" s="77">
        <v>44192</v>
      </c>
      <c r="I212">
        <v>5</v>
      </c>
      <c r="J212">
        <v>2020</v>
      </c>
      <c r="K212" t="s">
        <v>25</v>
      </c>
      <c r="L212">
        <v>1</v>
      </c>
      <c r="M212">
        <v>3.0833333333333331E-2</v>
      </c>
      <c r="N212">
        <v>3.0833333333333331E-2</v>
      </c>
      <c r="O212">
        <v>1</v>
      </c>
      <c r="P212">
        <v>3.0833333333333331E-2</v>
      </c>
      <c r="Q212">
        <v>1</v>
      </c>
      <c r="R212" t="s">
        <v>22</v>
      </c>
    </row>
    <row r="213" spans="1:18" hidden="1" x14ac:dyDescent="0.3">
      <c r="A213" s="76">
        <v>211</v>
      </c>
      <c r="B213">
        <v>40060</v>
      </c>
      <c r="C213" t="s">
        <v>145</v>
      </c>
      <c r="D213" t="s">
        <v>32</v>
      </c>
      <c r="E213" t="s">
        <v>20</v>
      </c>
      <c r="F213">
        <v>7.36</v>
      </c>
      <c r="G213" s="77">
        <v>44348</v>
      </c>
      <c r="H213" s="77">
        <v>44349</v>
      </c>
      <c r="I213">
        <v>7</v>
      </c>
      <c r="J213">
        <v>2020</v>
      </c>
      <c r="K213" t="s">
        <v>33</v>
      </c>
      <c r="L213">
        <v>12</v>
      </c>
      <c r="M213">
        <v>0.38111111111111112</v>
      </c>
      <c r="N213">
        <v>4.5733333333333333</v>
      </c>
      <c r="O213">
        <v>2</v>
      </c>
      <c r="P213">
        <v>2.2866666666666671</v>
      </c>
      <c r="Q213">
        <v>6</v>
      </c>
      <c r="R213" t="s">
        <v>39</v>
      </c>
    </row>
    <row r="214" spans="1:18" hidden="1" x14ac:dyDescent="0.3">
      <c r="A214" s="76">
        <v>212</v>
      </c>
      <c r="B214">
        <v>40060</v>
      </c>
      <c r="C214" t="s">
        <v>145</v>
      </c>
      <c r="D214" t="s">
        <v>32</v>
      </c>
      <c r="E214" t="s">
        <v>20</v>
      </c>
      <c r="F214">
        <v>7.36</v>
      </c>
      <c r="G214" s="77">
        <v>44348</v>
      </c>
      <c r="H214" s="77">
        <v>44349</v>
      </c>
      <c r="I214">
        <v>7</v>
      </c>
      <c r="J214">
        <v>2020</v>
      </c>
      <c r="K214" t="s">
        <v>33</v>
      </c>
      <c r="L214">
        <v>12</v>
      </c>
      <c r="M214">
        <v>0.38111111111111112</v>
      </c>
      <c r="N214">
        <v>4.5733333333333333</v>
      </c>
      <c r="O214">
        <v>2</v>
      </c>
      <c r="P214">
        <v>2.2866666666666671</v>
      </c>
      <c r="Q214">
        <v>6</v>
      </c>
      <c r="R214" t="s">
        <v>79</v>
      </c>
    </row>
    <row r="215" spans="1:18" hidden="1" x14ac:dyDescent="0.3">
      <c r="A215" s="76">
        <v>213</v>
      </c>
      <c r="B215">
        <v>40060</v>
      </c>
      <c r="C215" t="s">
        <v>145</v>
      </c>
      <c r="D215" t="s">
        <v>32</v>
      </c>
      <c r="E215" t="s">
        <v>20</v>
      </c>
      <c r="F215">
        <v>7.36</v>
      </c>
      <c r="G215" s="77">
        <v>44348</v>
      </c>
      <c r="H215" s="77">
        <v>44349</v>
      </c>
      <c r="I215">
        <v>7</v>
      </c>
      <c r="J215">
        <v>2020</v>
      </c>
      <c r="K215" t="s">
        <v>33</v>
      </c>
      <c r="L215">
        <v>12</v>
      </c>
      <c r="M215">
        <v>0.38111111111111112</v>
      </c>
      <c r="N215">
        <v>4.5733333333333333</v>
      </c>
      <c r="O215">
        <v>2</v>
      </c>
      <c r="P215">
        <v>2.2866666666666671</v>
      </c>
      <c r="Q215">
        <v>6</v>
      </c>
      <c r="R215" t="s">
        <v>27</v>
      </c>
    </row>
    <row r="216" spans="1:18" hidden="1" x14ac:dyDescent="0.3">
      <c r="A216" s="76">
        <v>214</v>
      </c>
      <c r="B216">
        <v>40060</v>
      </c>
      <c r="C216" t="s">
        <v>145</v>
      </c>
      <c r="D216" t="s">
        <v>32</v>
      </c>
      <c r="E216" t="s">
        <v>20</v>
      </c>
      <c r="F216">
        <v>7.36</v>
      </c>
      <c r="G216" s="77">
        <v>44348</v>
      </c>
      <c r="H216" s="77">
        <v>44349</v>
      </c>
      <c r="I216">
        <v>7</v>
      </c>
      <c r="J216">
        <v>2020</v>
      </c>
      <c r="K216" t="s">
        <v>33</v>
      </c>
      <c r="L216">
        <v>12</v>
      </c>
      <c r="M216">
        <v>0.38111111111111112</v>
      </c>
      <c r="N216">
        <v>4.5733333333333333</v>
      </c>
      <c r="O216">
        <v>2</v>
      </c>
      <c r="P216">
        <v>2.2866666666666671</v>
      </c>
      <c r="Q216">
        <v>6</v>
      </c>
      <c r="R216" t="s">
        <v>146</v>
      </c>
    </row>
    <row r="217" spans="1:18" hidden="1" x14ac:dyDescent="0.3">
      <c r="A217" s="76">
        <v>215</v>
      </c>
      <c r="B217">
        <v>38302</v>
      </c>
      <c r="C217" t="s">
        <v>147</v>
      </c>
      <c r="D217" t="s">
        <v>32</v>
      </c>
      <c r="E217" t="s">
        <v>38</v>
      </c>
      <c r="F217">
        <v>6.65</v>
      </c>
      <c r="G217" s="77">
        <v>44065</v>
      </c>
      <c r="H217" s="77">
        <v>44073</v>
      </c>
      <c r="I217">
        <v>6</v>
      </c>
      <c r="J217">
        <v>2020</v>
      </c>
      <c r="K217" t="s">
        <v>25</v>
      </c>
      <c r="L217">
        <v>12</v>
      </c>
      <c r="M217">
        <v>0.39444444444444438</v>
      </c>
      <c r="N217">
        <v>4.7333333333333334</v>
      </c>
      <c r="O217">
        <v>9</v>
      </c>
      <c r="P217">
        <v>0.52592592592592591</v>
      </c>
      <c r="Q217">
        <v>1.333333333333333</v>
      </c>
      <c r="R217" t="s">
        <v>36</v>
      </c>
    </row>
    <row r="218" spans="1:18" hidden="1" x14ac:dyDescent="0.3">
      <c r="A218" s="76">
        <v>216</v>
      </c>
      <c r="B218">
        <v>38302</v>
      </c>
      <c r="C218" t="s">
        <v>147</v>
      </c>
      <c r="D218" t="s">
        <v>32</v>
      </c>
      <c r="E218" t="s">
        <v>38</v>
      </c>
      <c r="F218">
        <v>6.65</v>
      </c>
      <c r="G218" s="77">
        <v>44065</v>
      </c>
      <c r="H218" s="77">
        <v>44073</v>
      </c>
      <c r="I218">
        <v>6</v>
      </c>
      <c r="J218">
        <v>2020</v>
      </c>
      <c r="K218" t="s">
        <v>25</v>
      </c>
      <c r="L218">
        <v>12</v>
      </c>
      <c r="M218">
        <v>0.39444444444444438</v>
      </c>
      <c r="N218">
        <v>4.7333333333333334</v>
      </c>
      <c r="O218">
        <v>9</v>
      </c>
      <c r="P218">
        <v>0.52592592592592591</v>
      </c>
      <c r="Q218">
        <v>1.333333333333333</v>
      </c>
      <c r="R218" t="s">
        <v>148</v>
      </c>
    </row>
    <row r="219" spans="1:18" hidden="1" x14ac:dyDescent="0.3">
      <c r="A219" s="76">
        <v>217</v>
      </c>
      <c r="B219">
        <v>38302</v>
      </c>
      <c r="C219" t="s">
        <v>147</v>
      </c>
      <c r="D219" t="s">
        <v>32</v>
      </c>
      <c r="E219" t="s">
        <v>38</v>
      </c>
      <c r="F219">
        <v>6.65</v>
      </c>
      <c r="G219" s="77">
        <v>44065</v>
      </c>
      <c r="H219" s="77">
        <v>44073</v>
      </c>
      <c r="I219">
        <v>6</v>
      </c>
      <c r="J219">
        <v>2020</v>
      </c>
      <c r="K219" t="s">
        <v>25</v>
      </c>
      <c r="L219">
        <v>12</v>
      </c>
      <c r="M219">
        <v>0.39444444444444438</v>
      </c>
      <c r="N219">
        <v>4.7333333333333334</v>
      </c>
      <c r="O219">
        <v>9</v>
      </c>
      <c r="P219">
        <v>0.52592592592592591</v>
      </c>
      <c r="Q219">
        <v>1.333333333333333</v>
      </c>
      <c r="R219" t="s">
        <v>48</v>
      </c>
    </row>
    <row r="220" spans="1:18" hidden="1" x14ac:dyDescent="0.3">
      <c r="A220" s="76">
        <v>218</v>
      </c>
      <c r="B220">
        <v>38302</v>
      </c>
      <c r="C220" t="s">
        <v>147</v>
      </c>
      <c r="D220" t="s">
        <v>32</v>
      </c>
      <c r="E220" t="s">
        <v>38</v>
      </c>
      <c r="F220">
        <v>6.65</v>
      </c>
      <c r="G220" s="77">
        <v>44065</v>
      </c>
      <c r="H220" s="77">
        <v>44073</v>
      </c>
      <c r="I220">
        <v>6</v>
      </c>
      <c r="J220">
        <v>2020</v>
      </c>
      <c r="K220" t="s">
        <v>25</v>
      </c>
      <c r="L220">
        <v>12</v>
      </c>
      <c r="M220">
        <v>0.39444444444444438</v>
      </c>
      <c r="N220">
        <v>4.7333333333333334</v>
      </c>
      <c r="O220">
        <v>9</v>
      </c>
      <c r="P220">
        <v>0.52592592592592591</v>
      </c>
      <c r="Q220">
        <v>1.333333333333333</v>
      </c>
      <c r="R220" t="s">
        <v>22</v>
      </c>
    </row>
    <row r="221" spans="1:18" hidden="1" x14ac:dyDescent="0.3">
      <c r="A221" s="76">
        <v>219</v>
      </c>
      <c r="B221">
        <v>39065</v>
      </c>
      <c r="C221" t="s">
        <v>149</v>
      </c>
      <c r="D221" t="s">
        <v>85</v>
      </c>
      <c r="E221" t="s">
        <v>20</v>
      </c>
      <c r="F221">
        <v>7.47</v>
      </c>
      <c r="G221" s="77">
        <v>44120</v>
      </c>
      <c r="H221" s="77">
        <v>44120</v>
      </c>
      <c r="I221">
        <v>7</v>
      </c>
      <c r="J221">
        <v>2019</v>
      </c>
      <c r="K221" t="s">
        <v>25</v>
      </c>
      <c r="L221">
        <v>1</v>
      </c>
      <c r="M221">
        <v>8.3888888888888888E-2</v>
      </c>
      <c r="N221">
        <v>8.3888888888888888E-2</v>
      </c>
      <c r="O221">
        <v>1</v>
      </c>
      <c r="P221">
        <v>8.3888888888888888E-2</v>
      </c>
      <c r="Q221">
        <v>1</v>
      </c>
      <c r="R221" t="s">
        <v>54</v>
      </c>
    </row>
    <row r="222" spans="1:18" hidden="1" x14ac:dyDescent="0.3">
      <c r="A222" s="76">
        <v>220</v>
      </c>
      <c r="B222">
        <v>37828</v>
      </c>
      <c r="C222" t="s">
        <v>150</v>
      </c>
      <c r="D222" t="s">
        <v>101</v>
      </c>
      <c r="E222" t="s">
        <v>47</v>
      </c>
      <c r="F222">
        <v>6.65</v>
      </c>
      <c r="G222" s="77">
        <v>44098</v>
      </c>
      <c r="H222" s="77">
        <v>44098</v>
      </c>
      <c r="I222">
        <v>7</v>
      </c>
      <c r="J222">
        <v>2019</v>
      </c>
      <c r="K222" t="s">
        <v>35</v>
      </c>
      <c r="L222">
        <v>1</v>
      </c>
      <c r="M222">
        <v>1.459444444444445</v>
      </c>
      <c r="N222">
        <v>1.459444444444445</v>
      </c>
      <c r="O222">
        <v>1</v>
      </c>
      <c r="P222">
        <v>1.459444444444445</v>
      </c>
      <c r="Q222">
        <v>1</v>
      </c>
      <c r="R222" t="s">
        <v>39</v>
      </c>
    </row>
    <row r="223" spans="1:18" hidden="1" x14ac:dyDescent="0.3">
      <c r="A223" s="76">
        <v>221</v>
      </c>
      <c r="B223">
        <v>37828</v>
      </c>
      <c r="C223" t="s">
        <v>150</v>
      </c>
      <c r="D223" t="s">
        <v>101</v>
      </c>
      <c r="E223" t="s">
        <v>47</v>
      </c>
      <c r="F223">
        <v>6.65</v>
      </c>
      <c r="G223" s="77">
        <v>44098</v>
      </c>
      <c r="H223" s="77">
        <v>44098</v>
      </c>
      <c r="I223">
        <v>7</v>
      </c>
      <c r="J223">
        <v>2019</v>
      </c>
      <c r="K223" t="s">
        <v>35</v>
      </c>
      <c r="L223">
        <v>1</v>
      </c>
      <c r="M223">
        <v>1.459444444444445</v>
      </c>
      <c r="N223">
        <v>1.459444444444445</v>
      </c>
      <c r="O223">
        <v>1</v>
      </c>
      <c r="P223">
        <v>1.459444444444445</v>
      </c>
      <c r="Q223">
        <v>1</v>
      </c>
      <c r="R223" t="s">
        <v>36</v>
      </c>
    </row>
    <row r="224" spans="1:18" hidden="1" x14ac:dyDescent="0.3">
      <c r="A224" s="76">
        <v>222</v>
      </c>
      <c r="B224">
        <v>37828</v>
      </c>
      <c r="C224" t="s">
        <v>150</v>
      </c>
      <c r="D224" t="s">
        <v>101</v>
      </c>
      <c r="E224" t="s">
        <v>47</v>
      </c>
      <c r="F224">
        <v>6.65</v>
      </c>
      <c r="G224" s="77">
        <v>44098</v>
      </c>
      <c r="H224" s="77">
        <v>44098</v>
      </c>
      <c r="I224">
        <v>7</v>
      </c>
      <c r="J224">
        <v>2019</v>
      </c>
      <c r="K224" t="s">
        <v>35</v>
      </c>
      <c r="L224">
        <v>1</v>
      </c>
      <c r="M224">
        <v>1.459444444444445</v>
      </c>
      <c r="N224">
        <v>1.459444444444445</v>
      </c>
      <c r="O224">
        <v>1</v>
      </c>
      <c r="P224">
        <v>1.459444444444445</v>
      </c>
      <c r="Q224">
        <v>1</v>
      </c>
      <c r="R224" t="s">
        <v>40</v>
      </c>
    </row>
    <row r="225" spans="1:18" hidden="1" x14ac:dyDescent="0.3">
      <c r="A225" s="76">
        <v>223</v>
      </c>
      <c r="B225">
        <v>38186</v>
      </c>
      <c r="C225" t="s">
        <v>151</v>
      </c>
      <c r="D225" t="s">
        <v>32</v>
      </c>
      <c r="E225" t="s">
        <v>38</v>
      </c>
      <c r="F225">
        <v>7.28</v>
      </c>
      <c r="G225" s="77">
        <v>43684</v>
      </c>
      <c r="H225" s="77">
        <v>43689</v>
      </c>
      <c r="I225">
        <v>7</v>
      </c>
      <c r="J225">
        <v>2019</v>
      </c>
      <c r="K225" t="s">
        <v>33</v>
      </c>
      <c r="L225">
        <v>13</v>
      </c>
      <c r="M225">
        <v>0.39444444444444438</v>
      </c>
      <c r="N225">
        <v>5.1277777777777773</v>
      </c>
      <c r="O225">
        <v>6</v>
      </c>
      <c r="P225">
        <v>0.85462962962962952</v>
      </c>
      <c r="Q225">
        <v>2.166666666666667</v>
      </c>
      <c r="R225" t="s">
        <v>36</v>
      </c>
    </row>
    <row r="226" spans="1:18" hidden="1" x14ac:dyDescent="0.3">
      <c r="A226" s="76">
        <v>224</v>
      </c>
      <c r="B226">
        <v>38186</v>
      </c>
      <c r="C226" t="s">
        <v>151</v>
      </c>
      <c r="D226" t="s">
        <v>32</v>
      </c>
      <c r="E226" t="s">
        <v>38</v>
      </c>
      <c r="F226">
        <v>7.28</v>
      </c>
      <c r="G226" s="77">
        <v>43684</v>
      </c>
      <c r="H226" s="77">
        <v>43689</v>
      </c>
      <c r="I226">
        <v>7</v>
      </c>
      <c r="J226">
        <v>2019</v>
      </c>
      <c r="K226" t="s">
        <v>33</v>
      </c>
      <c r="L226">
        <v>13</v>
      </c>
      <c r="M226">
        <v>0.39444444444444438</v>
      </c>
      <c r="N226">
        <v>5.1277777777777773</v>
      </c>
      <c r="O226">
        <v>6</v>
      </c>
      <c r="P226">
        <v>0.85462962962962952</v>
      </c>
      <c r="Q226">
        <v>2.166666666666667</v>
      </c>
      <c r="R226" t="s">
        <v>61</v>
      </c>
    </row>
    <row r="227" spans="1:18" hidden="1" x14ac:dyDescent="0.3">
      <c r="A227" s="76">
        <v>225</v>
      </c>
      <c r="B227">
        <v>38186</v>
      </c>
      <c r="C227" t="s">
        <v>151</v>
      </c>
      <c r="D227" t="s">
        <v>32</v>
      </c>
      <c r="E227" t="s">
        <v>38</v>
      </c>
      <c r="F227">
        <v>7.28</v>
      </c>
      <c r="G227" s="77">
        <v>43684</v>
      </c>
      <c r="H227" s="77">
        <v>43689</v>
      </c>
      <c r="I227">
        <v>7</v>
      </c>
      <c r="J227">
        <v>2019</v>
      </c>
      <c r="K227" t="s">
        <v>33</v>
      </c>
      <c r="L227">
        <v>13</v>
      </c>
      <c r="M227">
        <v>0.39444444444444438</v>
      </c>
      <c r="N227">
        <v>5.1277777777777773</v>
      </c>
      <c r="O227">
        <v>6</v>
      </c>
      <c r="P227">
        <v>0.85462962962962952</v>
      </c>
      <c r="Q227">
        <v>2.166666666666667</v>
      </c>
      <c r="R227" t="s">
        <v>57</v>
      </c>
    </row>
    <row r="228" spans="1:18" hidden="1" x14ac:dyDescent="0.3">
      <c r="A228" s="76">
        <v>226</v>
      </c>
      <c r="B228">
        <v>38186</v>
      </c>
      <c r="C228" t="s">
        <v>151</v>
      </c>
      <c r="D228" t="s">
        <v>32</v>
      </c>
      <c r="E228" t="s">
        <v>38</v>
      </c>
      <c r="F228">
        <v>7.28</v>
      </c>
      <c r="G228" s="77">
        <v>43684</v>
      </c>
      <c r="H228" s="77">
        <v>43689</v>
      </c>
      <c r="I228">
        <v>7</v>
      </c>
      <c r="J228">
        <v>2019</v>
      </c>
      <c r="K228" t="s">
        <v>33</v>
      </c>
      <c r="L228">
        <v>13</v>
      </c>
      <c r="M228">
        <v>0.39444444444444438</v>
      </c>
      <c r="N228">
        <v>5.1277777777777773</v>
      </c>
      <c r="O228">
        <v>6</v>
      </c>
      <c r="P228">
        <v>0.85462962962962952</v>
      </c>
      <c r="Q228">
        <v>2.166666666666667</v>
      </c>
      <c r="R228" t="s">
        <v>48</v>
      </c>
    </row>
    <row r="229" spans="1:18" hidden="1" x14ac:dyDescent="0.3">
      <c r="A229" s="76">
        <v>227</v>
      </c>
      <c r="B229">
        <v>38186</v>
      </c>
      <c r="C229" t="s">
        <v>151</v>
      </c>
      <c r="D229" t="s">
        <v>32</v>
      </c>
      <c r="E229" t="s">
        <v>38</v>
      </c>
      <c r="F229">
        <v>7.28</v>
      </c>
      <c r="G229" s="77">
        <v>43684</v>
      </c>
      <c r="H229" s="77">
        <v>43689</v>
      </c>
      <c r="I229">
        <v>7</v>
      </c>
      <c r="J229">
        <v>2019</v>
      </c>
      <c r="K229" t="s">
        <v>33</v>
      </c>
      <c r="L229">
        <v>13</v>
      </c>
      <c r="M229">
        <v>0.39444444444444438</v>
      </c>
      <c r="N229">
        <v>5.1277777777777773</v>
      </c>
      <c r="O229">
        <v>6</v>
      </c>
      <c r="P229">
        <v>0.85462962962962952</v>
      </c>
      <c r="Q229">
        <v>2.166666666666667</v>
      </c>
      <c r="R229" t="s">
        <v>42</v>
      </c>
    </row>
    <row r="230" spans="1:18" hidden="1" x14ac:dyDescent="0.3">
      <c r="A230" s="76">
        <v>228</v>
      </c>
      <c r="B230">
        <v>40004</v>
      </c>
      <c r="C230" t="s">
        <v>152</v>
      </c>
      <c r="D230" t="s">
        <v>32</v>
      </c>
      <c r="E230" t="s">
        <v>38</v>
      </c>
      <c r="F230">
        <v>7.34</v>
      </c>
      <c r="G230" s="77">
        <v>44017</v>
      </c>
      <c r="H230" s="77">
        <v>44026</v>
      </c>
      <c r="I230">
        <v>6</v>
      </c>
      <c r="J230">
        <v>2019</v>
      </c>
      <c r="K230" t="s">
        <v>35</v>
      </c>
      <c r="L230">
        <v>13</v>
      </c>
      <c r="M230">
        <v>0.39444444444444438</v>
      </c>
      <c r="N230">
        <v>5.1277777777777773</v>
      </c>
      <c r="O230">
        <v>10</v>
      </c>
      <c r="P230">
        <v>0.51277777777777778</v>
      </c>
      <c r="Q230">
        <v>1.3</v>
      </c>
      <c r="R230" t="s">
        <v>36</v>
      </c>
    </row>
    <row r="231" spans="1:18" hidden="1" x14ac:dyDescent="0.3">
      <c r="A231" s="76">
        <v>229</v>
      </c>
      <c r="B231">
        <v>40004</v>
      </c>
      <c r="C231" t="s">
        <v>152</v>
      </c>
      <c r="D231" t="s">
        <v>32</v>
      </c>
      <c r="E231" t="s">
        <v>38</v>
      </c>
      <c r="F231">
        <v>7.34</v>
      </c>
      <c r="G231" s="77">
        <v>44017</v>
      </c>
      <c r="H231" s="77">
        <v>44026</v>
      </c>
      <c r="I231">
        <v>6</v>
      </c>
      <c r="J231">
        <v>2019</v>
      </c>
      <c r="K231" t="s">
        <v>35</v>
      </c>
      <c r="L231">
        <v>13</v>
      </c>
      <c r="M231">
        <v>0.39444444444444438</v>
      </c>
      <c r="N231">
        <v>5.1277777777777773</v>
      </c>
      <c r="O231">
        <v>10</v>
      </c>
      <c r="P231">
        <v>0.51277777777777778</v>
      </c>
      <c r="Q231">
        <v>1.3</v>
      </c>
      <c r="R231" t="s">
        <v>61</v>
      </c>
    </row>
    <row r="232" spans="1:18" hidden="1" x14ac:dyDescent="0.3">
      <c r="A232" s="76">
        <v>230</v>
      </c>
      <c r="B232">
        <v>40004</v>
      </c>
      <c r="C232" t="s">
        <v>152</v>
      </c>
      <c r="D232" t="s">
        <v>32</v>
      </c>
      <c r="E232" t="s">
        <v>38</v>
      </c>
      <c r="F232">
        <v>7.34</v>
      </c>
      <c r="G232" s="77">
        <v>44017</v>
      </c>
      <c r="H232" s="77">
        <v>44026</v>
      </c>
      <c r="I232">
        <v>6</v>
      </c>
      <c r="J232">
        <v>2019</v>
      </c>
      <c r="K232" t="s">
        <v>35</v>
      </c>
      <c r="L232">
        <v>13</v>
      </c>
      <c r="M232">
        <v>0.39444444444444438</v>
      </c>
      <c r="N232">
        <v>5.1277777777777773</v>
      </c>
      <c r="O232">
        <v>10</v>
      </c>
      <c r="P232">
        <v>0.51277777777777778</v>
      </c>
      <c r="Q232">
        <v>1.3</v>
      </c>
      <c r="R232" t="s">
        <v>57</v>
      </c>
    </row>
    <row r="233" spans="1:18" hidden="1" x14ac:dyDescent="0.3">
      <c r="A233" s="76">
        <v>231</v>
      </c>
      <c r="B233">
        <v>40004</v>
      </c>
      <c r="C233" t="s">
        <v>152</v>
      </c>
      <c r="D233" t="s">
        <v>32</v>
      </c>
      <c r="E233" t="s">
        <v>38</v>
      </c>
      <c r="F233">
        <v>7.34</v>
      </c>
      <c r="G233" s="77">
        <v>44017</v>
      </c>
      <c r="H233" s="77">
        <v>44026</v>
      </c>
      <c r="I233">
        <v>6</v>
      </c>
      <c r="J233">
        <v>2019</v>
      </c>
      <c r="K233" t="s">
        <v>35</v>
      </c>
      <c r="L233">
        <v>13</v>
      </c>
      <c r="M233">
        <v>0.39444444444444438</v>
      </c>
      <c r="N233">
        <v>5.1277777777777773</v>
      </c>
      <c r="O233">
        <v>10</v>
      </c>
      <c r="P233">
        <v>0.51277777777777778</v>
      </c>
      <c r="Q233">
        <v>1.3</v>
      </c>
      <c r="R233" t="s">
        <v>48</v>
      </c>
    </row>
    <row r="234" spans="1:18" hidden="1" x14ac:dyDescent="0.3">
      <c r="A234" s="76">
        <v>232</v>
      </c>
      <c r="B234">
        <v>40004</v>
      </c>
      <c r="C234" t="s">
        <v>152</v>
      </c>
      <c r="D234" t="s">
        <v>32</v>
      </c>
      <c r="E234" t="s">
        <v>38</v>
      </c>
      <c r="F234">
        <v>7.34</v>
      </c>
      <c r="G234" s="77">
        <v>44017</v>
      </c>
      <c r="H234" s="77">
        <v>44026</v>
      </c>
      <c r="I234">
        <v>6</v>
      </c>
      <c r="J234">
        <v>2019</v>
      </c>
      <c r="K234" t="s">
        <v>35</v>
      </c>
      <c r="L234">
        <v>13</v>
      </c>
      <c r="M234">
        <v>0.39444444444444438</v>
      </c>
      <c r="N234">
        <v>5.1277777777777773</v>
      </c>
      <c r="O234">
        <v>10</v>
      </c>
      <c r="P234">
        <v>0.51277777777777778</v>
      </c>
      <c r="Q234">
        <v>1.3</v>
      </c>
      <c r="R234" t="s">
        <v>42</v>
      </c>
    </row>
    <row r="235" spans="1:18" hidden="1" x14ac:dyDescent="0.3">
      <c r="A235" s="76">
        <v>233</v>
      </c>
      <c r="B235">
        <v>39819</v>
      </c>
      <c r="C235" t="s">
        <v>153</v>
      </c>
      <c r="D235" t="s">
        <v>66</v>
      </c>
      <c r="E235" t="s">
        <v>38</v>
      </c>
      <c r="F235">
        <v>7.28</v>
      </c>
      <c r="G235" s="77">
        <v>44026</v>
      </c>
      <c r="H235" s="77">
        <v>44027</v>
      </c>
      <c r="I235">
        <v>7</v>
      </c>
      <c r="J235">
        <v>2019</v>
      </c>
      <c r="K235" t="s">
        <v>35</v>
      </c>
      <c r="L235">
        <v>1</v>
      </c>
      <c r="M235">
        <v>0.41666666666666669</v>
      </c>
      <c r="N235">
        <v>0.41666666666666669</v>
      </c>
      <c r="O235">
        <v>2</v>
      </c>
      <c r="P235">
        <v>0.20833333333333329</v>
      </c>
      <c r="Q235">
        <v>0.5</v>
      </c>
      <c r="R235" t="s">
        <v>36</v>
      </c>
    </row>
    <row r="236" spans="1:18" hidden="1" x14ac:dyDescent="0.3">
      <c r="A236" s="76">
        <v>234</v>
      </c>
      <c r="B236">
        <v>39819</v>
      </c>
      <c r="C236" t="s">
        <v>153</v>
      </c>
      <c r="D236" t="s">
        <v>66</v>
      </c>
      <c r="E236" t="s">
        <v>38</v>
      </c>
      <c r="F236">
        <v>7.28</v>
      </c>
      <c r="G236" s="77">
        <v>44026</v>
      </c>
      <c r="H236" s="77">
        <v>44027</v>
      </c>
      <c r="I236">
        <v>7</v>
      </c>
      <c r="J236">
        <v>2019</v>
      </c>
      <c r="K236" t="s">
        <v>35</v>
      </c>
      <c r="L236">
        <v>1</v>
      </c>
      <c r="M236">
        <v>0.41666666666666669</v>
      </c>
      <c r="N236">
        <v>0.41666666666666669</v>
      </c>
      <c r="O236">
        <v>2</v>
      </c>
      <c r="P236">
        <v>0.20833333333333329</v>
      </c>
      <c r="Q236">
        <v>0.5</v>
      </c>
      <c r="R236" t="s">
        <v>61</v>
      </c>
    </row>
    <row r="237" spans="1:18" hidden="1" x14ac:dyDescent="0.3">
      <c r="A237" s="76">
        <v>235</v>
      </c>
      <c r="B237">
        <v>39819</v>
      </c>
      <c r="C237" t="s">
        <v>153</v>
      </c>
      <c r="D237" t="s">
        <v>66</v>
      </c>
      <c r="E237" t="s">
        <v>38</v>
      </c>
      <c r="F237">
        <v>7.28</v>
      </c>
      <c r="G237" s="77">
        <v>44026</v>
      </c>
      <c r="H237" s="77">
        <v>44027</v>
      </c>
      <c r="I237">
        <v>7</v>
      </c>
      <c r="J237">
        <v>2019</v>
      </c>
      <c r="K237" t="s">
        <v>35</v>
      </c>
      <c r="L237">
        <v>1</v>
      </c>
      <c r="M237">
        <v>0.41666666666666669</v>
      </c>
      <c r="N237">
        <v>0.41666666666666669</v>
      </c>
      <c r="O237">
        <v>2</v>
      </c>
      <c r="P237">
        <v>0.20833333333333329</v>
      </c>
      <c r="Q237">
        <v>0.5</v>
      </c>
      <c r="R237" t="s">
        <v>57</v>
      </c>
    </row>
    <row r="238" spans="1:18" hidden="1" x14ac:dyDescent="0.3">
      <c r="A238" s="76">
        <v>236</v>
      </c>
      <c r="B238">
        <v>39819</v>
      </c>
      <c r="C238" t="s">
        <v>153</v>
      </c>
      <c r="D238" t="s">
        <v>66</v>
      </c>
      <c r="E238" t="s">
        <v>38</v>
      </c>
      <c r="F238">
        <v>7.28</v>
      </c>
      <c r="G238" s="77">
        <v>44026</v>
      </c>
      <c r="H238" s="77">
        <v>44027</v>
      </c>
      <c r="I238">
        <v>7</v>
      </c>
      <c r="J238">
        <v>2019</v>
      </c>
      <c r="K238" t="s">
        <v>35</v>
      </c>
      <c r="L238">
        <v>1</v>
      </c>
      <c r="M238">
        <v>0.41666666666666669</v>
      </c>
      <c r="N238">
        <v>0.41666666666666669</v>
      </c>
      <c r="O238">
        <v>2</v>
      </c>
      <c r="P238">
        <v>0.20833333333333329</v>
      </c>
      <c r="Q238">
        <v>0.5</v>
      </c>
      <c r="R238" t="s">
        <v>48</v>
      </c>
    </row>
    <row r="239" spans="1:18" hidden="1" x14ac:dyDescent="0.3">
      <c r="A239" s="76">
        <v>237</v>
      </c>
      <c r="B239">
        <v>39819</v>
      </c>
      <c r="C239" t="s">
        <v>153</v>
      </c>
      <c r="D239" t="s">
        <v>66</v>
      </c>
      <c r="E239" t="s">
        <v>38</v>
      </c>
      <c r="F239">
        <v>7.28</v>
      </c>
      <c r="G239" s="77">
        <v>44026</v>
      </c>
      <c r="H239" s="77">
        <v>44027</v>
      </c>
      <c r="I239">
        <v>7</v>
      </c>
      <c r="J239">
        <v>2019</v>
      </c>
      <c r="K239" t="s">
        <v>35</v>
      </c>
      <c r="L239">
        <v>1</v>
      </c>
      <c r="M239">
        <v>0.41666666666666669</v>
      </c>
      <c r="N239">
        <v>0.41666666666666669</v>
      </c>
      <c r="O239">
        <v>2</v>
      </c>
      <c r="P239">
        <v>0.20833333333333329</v>
      </c>
      <c r="Q239">
        <v>0.5</v>
      </c>
      <c r="R239" t="s">
        <v>42</v>
      </c>
    </row>
    <row r="240" spans="1:18" hidden="1" x14ac:dyDescent="0.3">
      <c r="A240" s="76">
        <v>238</v>
      </c>
      <c r="B240">
        <v>369</v>
      </c>
      <c r="C240" t="s">
        <v>154</v>
      </c>
      <c r="D240" t="s">
        <v>32</v>
      </c>
      <c r="E240" t="s">
        <v>75</v>
      </c>
      <c r="F240">
        <v>7.15</v>
      </c>
      <c r="G240" s="77">
        <v>43160</v>
      </c>
      <c r="H240" s="77">
        <v>43539</v>
      </c>
      <c r="I240">
        <v>7</v>
      </c>
      <c r="J240">
        <v>2000</v>
      </c>
      <c r="K240" t="s">
        <v>25</v>
      </c>
      <c r="L240">
        <v>12</v>
      </c>
      <c r="M240">
        <v>0.4</v>
      </c>
      <c r="N240">
        <v>4.8000000000000007</v>
      </c>
      <c r="O240">
        <v>380</v>
      </c>
      <c r="P240">
        <v>1.2631578947368421E-2</v>
      </c>
      <c r="Q240">
        <v>3.1578947368421047E-2</v>
      </c>
      <c r="R240" t="s">
        <v>87</v>
      </c>
    </row>
    <row r="241" spans="1:18" hidden="1" x14ac:dyDescent="0.3">
      <c r="A241" s="76">
        <v>239</v>
      </c>
      <c r="B241">
        <v>369</v>
      </c>
      <c r="C241" t="s">
        <v>154</v>
      </c>
      <c r="D241" t="s">
        <v>32</v>
      </c>
      <c r="E241" t="s">
        <v>75</v>
      </c>
      <c r="F241">
        <v>7.15</v>
      </c>
      <c r="G241" s="77">
        <v>43160</v>
      </c>
      <c r="H241" s="77">
        <v>43539</v>
      </c>
      <c r="I241">
        <v>7</v>
      </c>
      <c r="J241">
        <v>2000</v>
      </c>
      <c r="K241" t="s">
        <v>25</v>
      </c>
      <c r="L241">
        <v>12</v>
      </c>
      <c r="M241">
        <v>0.4</v>
      </c>
      <c r="N241">
        <v>4.8000000000000007</v>
      </c>
      <c r="O241">
        <v>380</v>
      </c>
      <c r="P241">
        <v>1.2631578947368421E-2</v>
      </c>
      <c r="Q241">
        <v>3.1578947368421047E-2</v>
      </c>
      <c r="R241" t="s">
        <v>40</v>
      </c>
    </row>
    <row r="242" spans="1:18" hidden="1" x14ac:dyDescent="0.3">
      <c r="A242" s="76">
        <v>240</v>
      </c>
      <c r="B242">
        <v>369</v>
      </c>
      <c r="C242" t="s">
        <v>154</v>
      </c>
      <c r="D242" t="s">
        <v>32</v>
      </c>
      <c r="E242" t="s">
        <v>75</v>
      </c>
      <c r="F242">
        <v>7.15</v>
      </c>
      <c r="G242" s="77">
        <v>43160</v>
      </c>
      <c r="H242" s="77">
        <v>43539</v>
      </c>
      <c r="I242">
        <v>7</v>
      </c>
      <c r="J242">
        <v>2000</v>
      </c>
      <c r="K242" t="s">
        <v>25</v>
      </c>
      <c r="L242">
        <v>12</v>
      </c>
      <c r="M242">
        <v>0.4</v>
      </c>
      <c r="N242">
        <v>4.8000000000000007</v>
      </c>
      <c r="O242">
        <v>380</v>
      </c>
      <c r="P242">
        <v>1.2631578947368421E-2</v>
      </c>
      <c r="Q242">
        <v>3.1578947368421047E-2</v>
      </c>
      <c r="R242" t="s">
        <v>93</v>
      </c>
    </row>
    <row r="243" spans="1:18" hidden="1" x14ac:dyDescent="0.3">
      <c r="A243" s="76">
        <v>241</v>
      </c>
      <c r="B243">
        <v>369</v>
      </c>
      <c r="C243" t="s">
        <v>154</v>
      </c>
      <c r="D243" t="s">
        <v>32</v>
      </c>
      <c r="E243" t="s">
        <v>75</v>
      </c>
      <c r="F243">
        <v>7.15</v>
      </c>
      <c r="G243" s="77">
        <v>43160</v>
      </c>
      <c r="H243" s="77">
        <v>43539</v>
      </c>
      <c r="I243">
        <v>7</v>
      </c>
      <c r="J243">
        <v>2000</v>
      </c>
      <c r="K243" t="s">
        <v>25</v>
      </c>
      <c r="L243">
        <v>12</v>
      </c>
      <c r="M243">
        <v>0.4</v>
      </c>
      <c r="N243">
        <v>4.8000000000000007</v>
      </c>
      <c r="O243">
        <v>380</v>
      </c>
      <c r="P243">
        <v>1.2631578947368421E-2</v>
      </c>
      <c r="Q243">
        <v>3.1578947368421047E-2</v>
      </c>
      <c r="R243" t="s">
        <v>28</v>
      </c>
    </row>
    <row r="244" spans="1:18" hidden="1" x14ac:dyDescent="0.3">
      <c r="A244" s="76">
        <v>242</v>
      </c>
      <c r="B244">
        <v>369</v>
      </c>
      <c r="C244" t="s">
        <v>154</v>
      </c>
      <c r="D244" t="s">
        <v>32</v>
      </c>
      <c r="E244" t="s">
        <v>75</v>
      </c>
      <c r="F244">
        <v>7.15</v>
      </c>
      <c r="G244" s="77">
        <v>43160</v>
      </c>
      <c r="H244" s="77">
        <v>43539</v>
      </c>
      <c r="I244">
        <v>7</v>
      </c>
      <c r="J244">
        <v>2000</v>
      </c>
      <c r="K244" t="s">
        <v>25</v>
      </c>
      <c r="L244">
        <v>12</v>
      </c>
      <c r="M244">
        <v>0.4</v>
      </c>
      <c r="N244">
        <v>4.8000000000000007</v>
      </c>
      <c r="O244">
        <v>380</v>
      </c>
      <c r="P244">
        <v>1.2631578947368421E-2</v>
      </c>
      <c r="Q244">
        <v>3.1578947368421047E-2</v>
      </c>
      <c r="R244" t="s">
        <v>63</v>
      </c>
    </row>
    <row r="245" spans="1:18" hidden="1" x14ac:dyDescent="0.3">
      <c r="A245" s="76">
        <v>243</v>
      </c>
      <c r="B245">
        <v>369</v>
      </c>
      <c r="C245" t="s">
        <v>154</v>
      </c>
      <c r="D245" t="s">
        <v>32</v>
      </c>
      <c r="E245" t="s">
        <v>75</v>
      </c>
      <c r="F245">
        <v>7.15</v>
      </c>
      <c r="G245" s="77">
        <v>43160</v>
      </c>
      <c r="H245" s="77">
        <v>43539</v>
      </c>
      <c r="I245">
        <v>7</v>
      </c>
      <c r="J245">
        <v>2000</v>
      </c>
      <c r="K245" t="s">
        <v>25</v>
      </c>
      <c r="L245">
        <v>12</v>
      </c>
      <c r="M245">
        <v>0.4</v>
      </c>
      <c r="N245">
        <v>4.8000000000000007</v>
      </c>
      <c r="O245">
        <v>380</v>
      </c>
      <c r="P245">
        <v>1.2631578947368421E-2</v>
      </c>
      <c r="Q245">
        <v>3.1578947368421047E-2</v>
      </c>
      <c r="R245" t="s">
        <v>119</v>
      </c>
    </row>
    <row r="246" spans="1:18" hidden="1" x14ac:dyDescent="0.3">
      <c r="A246" s="76">
        <v>244</v>
      </c>
      <c r="B246">
        <v>37451</v>
      </c>
      <c r="C246" t="s">
        <v>155</v>
      </c>
      <c r="D246" t="s">
        <v>32</v>
      </c>
      <c r="E246" t="s">
        <v>75</v>
      </c>
      <c r="F246">
        <v>7.07</v>
      </c>
      <c r="G246" s="77">
        <v>44136</v>
      </c>
      <c r="H246" s="77">
        <v>44141</v>
      </c>
      <c r="I246">
        <v>8</v>
      </c>
      <c r="J246">
        <v>2019</v>
      </c>
      <c r="K246" t="s">
        <v>25</v>
      </c>
      <c r="L246">
        <v>18</v>
      </c>
      <c r="M246">
        <v>0.39444444444444438</v>
      </c>
      <c r="N246">
        <v>7.1</v>
      </c>
      <c r="O246">
        <v>6</v>
      </c>
      <c r="P246">
        <v>1.1833333333333329</v>
      </c>
      <c r="Q246">
        <v>3</v>
      </c>
      <c r="R246" t="s">
        <v>87</v>
      </c>
    </row>
    <row r="247" spans="1:18" hidden="1" x14ac:dyDescent="0.3">
      <c r="A247" s="76">
        <v>245</v>
      </c>
      <c r="B247">
        <v>37451</v>
      </c>
      <c r="C247" t="s">
        <v>155</v>
      </c>
      <c r="D247" t="s">
        <v>32</v>
      </c>
      <c r="E247" t="s">
        <v>75</v>
      </c>
      <c r="F247">
        <v>7.07</v>
      </c>
      <c r="G247" s="77">
        <v>44136</v>
      </c>
      <c r="H247" s="77">
        <v>44141</v>
      </c>
      <c r="I247">
        <v>8</v>
      </c>
      <c r="J247">
        <v>2019</v>
      </c>
      <c r="K247" t="s">
        <v>25</v>
      </c>
      <c r="L247">
        <v>18</v>
      </c>
      <c r="M247">
        <v>0.39444444444444438</v>
      </c>
      <c r="N247">
        <v>7.1</v>
      </c>
      <c r="O247">
        <v>6</v>
      </c>
      <c r="P247">
        <v>1.1833333333333329</v>
      </c>
      <c r="Q247">
        <v>3</v>
      </c>
      <c r="R247" t="s">
        <v>40</v>
      </c>
    </row>
    <row r="248" spans="1:18" hidden="1" x14ac:dyDescent="0.3">
      <c r="A248" s="76">
        <v>246</v>
      </c>
      <c r="B248">
        <v>37451</v>
      </c>
      <c r="C248" t="s">
        <v>155</v>
      </c>
      <c r="D248" t="s">
        <v>32</v>
      </c>
      <c r="E248" t="s">
        <v>75</v>
      </c>
      <c r="F248">
        <v>7.07</v>
      </c>
      <c r="G248" s="77">
        <v>44136</v>
      </c>
      <c r="H248" s="77">
        <v>44141</v>
      </c>
      <c r="I248">
        <v>8</v>
      </c>
      <c r="J248">
        <v>2019</v>
      </c>
      <c r="K248" t="s">
        <v>25</v>
      </c>
      <c r="L248">
        <v>18</v>
      </c>
      <c r="M248">
        <v>0.39444444444444438</v>
      </c>
      <c r="N248">
        <v>7.1</v>
      </c>
      <c r="O248">
        <v>6</v>
      </c>
      <c r="P248">
        <v>1.1833333333333329</v>
      </c>
      <c r="Q248">
        <v>3</v>
      </c>
      <c r="R248" t="s">
        <v>93</v>
      </c>
    </row>
    <row r="249" spans="1:18" hidden="1" x14ac:dyDescent="0.3">
      <c r="A249" s="76">
        <v>247</v>
      </c>
      <c r="B249">
        <v>37451</v>
      </c>
      <c r="C249" t="s">
        <v>155</v>
      </c>
      <c r="D249" t="s">
        <v>32</v>
      </c>
      <c r="E249" t="s">
        <v>75</v>
      </c>
      <c r="F249">
        <v>7.07</v>
      </c>
      <c r="G249" s="77">
        <v>44136</v>
      </c>
      <c r="H249" s="77">
        <v>44141</v>
      </c>
      <c r="I249">
        <v>8</v>
      </c>
      <c r="J249">
        <v>2019</v>
      </c>
      <c r="K249" t="s">
        <v>25</v>
      </c>
      <c r="L249">
        <v>18</v>
      </c>
      <c r="M249">
        <v>0.39444444444444438</v>
      </c>
      <c r="N249">
        <v>7.1</v>
      </c>
      <c r="O249">
        <v>6</v>
      </c>
      <c r="P249">
        <v>1.1833333333333329</v>
      </c>
      <c r="Q249">
        <v>3</v>
      </c>
      <c r="R249" t="s">
        <v>28</v>
      </c>
    </row>
    <row r="250" spans="1:18" hidden="1" x14ac:dyDescent="0.3">
      <c r="A250" s="76">
        <v>248</v>
      </c>
      <c r="B250">
        <v>37451</v>
      </c>
      <c r="C250" t="s">
        <v>155</v>
      </c>
      <c r="D250" t="s">
        <v>32</v>
      </c>
      <c r="E250" t="s">
        <v>75</v>
      </c>
      <c r="F250">
        <v>7.07</v>
      </c>
      <c r="G250" s="77">
        <v>44136</v>
      </c>
      <c r="H250" s="77">
        <v>44141</v>
      </c>
      <c r="I250">
        <v>8</v>
      </c>
      <c r="J250">
        <v>2019</v>
      </c>
      <c r="K250" t="s">
        <v>25</v>
      </c>
      <c r="L250">
        <v>18</v>
      </c>
      <c r="M250">
        <v>0.39444444444444438</v>
      </c>
      <c r="N250">
        <v>7.1</v>
      </c>
      <c r="O250">
        <v>6</v>
      </c>
      <c r="P250">
        <v>1.1833333333333329</v>
      </c>
      <c r="Q250">
        <v>3</v>
      </c>
      <c r="R250" t="s">
        <v>63</v>
      </c>
    </row>
    <row r="251" spans="1:18" hidden="1" x14ac:dyDescent="0.3">
      <c r="A251" s="76">
        <v>249</v>
      </c>
      <c r="B251">
        <v>37451</v>
      </c>
      <c r="C251" t="s">
        <v>155</v>
      </c>
      <c r="D251" t="s">
        <v>32</v>
      </c>
      <c r="E251" t="s">
        <v>75</v>
      </c>
      <c r="F251">
        <v>7.07</v>
      </c>
      <c r="G251" s="77">
        <v>44136</v>
      </c>
      <c r="H251" s="77">
        <v>44141</v>
      </c>
      <c r="I251">
        <v>8</v>
      </c>
      <c r="J251">
        <v>2019</v>
      </c>
      <c r="K251" t="s">
        <v>25</v>
      </c>
      <c r="L251">
        <v>18</v>
      </c>
      <c r="M251">
        <v>0.39444444444444438</v>
      </c>
      <c r="N251">
        <v>7.1</v>
      </c>
      <c r="O251">
        <v>6</v>
      </c>
      <c r="P251">
        <v>1.1833333333333329</v>
      </c>
      <c r="Q251">
        <v>3</v>
      </c>
      <c r="R251" t="s">
        <v>119</v>
      </c>
    </row>
    <row r="252" spans="1:18" hidden="1" x14ac:dyDescent="0.3">
      <c r="A252" s="76">
        <v>250</v>
      </c>
      <c r="B252">
        <v>48439</v>
      </c>
      <c r="C252" t="s">
        <v>156</v>
      </c>
      <c r="D252" t="s">
        <v>85</v>
      </c>
      <c r="E252" t="s">
        <v>20</v>
      </c>
      <c r="F252">
        <v>6.69</v>
      </c>
      <c r="G252" s="77">
        <v>44787</v>
      </c>
      <c r="H252" s="77">
        <v>44787</v>
      </c>
      <c r="I252">
        <v>6</v>
      </c>
      <c r="J252">
        <v>2021</v>
      </c>
      <c r="K252" t="s">
        <v>25</v>
      </c>
      <c r="L252">
        <v>1</v>
      </c>
      <c r="M252">
        <v>8.7777777777777774E-2</v>
      </c>
      <c r="N252">
        <v>8.7777777777777774E-2</v>
      </c>
      <c r="O252">
        <v>1</v>
      </c>
      <c r="P252">
        <v>8.7777777777777774E-2</v>
      </c>
      <c r="Q252">
        <v>1</v>
      </c>
      <c r="R252" t="s">
        <v>54</v>
      </c>
    </row>
    <row r="253" spans="1:18" hidden="1" x14ac:dyDescent="0.3">
      <c r="A253" s="76">
        <v>251</v>
      </c>
      <c r="B253">
        <v>105</v>
      </c>
      <c r="C253" t="s">
        <v>157</v>
      </c>
      <c r="D253" t="s">
        <v>32</v>
      </c>
      <c r="E253" t="s">
        <v>38</v>
      </c>
      <c r="F253">
        <v>6.4</v>
      </c>
      <c r="G253" s="77">
        <v>43827</v>
      </c>
      <c r="H253" s="77">
        <v>43837</v>
      </c>
      <c r="I253">
        <v>6</v>
      </c>
      <c r="J253">
        <v>2000</v>
      </c>
      <c r="K253" t="s">
        <v>33</v>
      </c>
      <c r="L253">
        <v>13</v>
      </c>
      <c r="M253">
        <v>0.38333333333333341</v>
      </c>
      <c r="N253">
        <v>4.9833333333333334</v>
      </c>
      <c r="O253">
        <v>11</v>
      </c>
      <c r="P253">
        <v>0.45303030303030312</v>
      </c>
      <c r="Q253">
        <v>1.1818181818181821</v>
      </c>
      <c r="R253" t="s">
        <v>36</v>
      </c>
    </row>
    <row r="254" spans="1:18" hidden="1" x14ac:dyDescent="0.3">
      <c r="A254" s="76">
        <v>252</v>
      </c>
      <c r="B254">
        <v>105</v>
      </c>
      <c r="C254" t="s">
        <v>157</v>
      </c>
      <c r="D254" t="s">
        <v>32</v>
      </c>
      <c r="E254" t="s">
        <v>38</v>
      </c>
      <c r="F254">
        <v>6.4</v>
      </c>
      <c r="G254" s="77">
        <v>43827</v>
      </c>
      <c r="H254" s="77">
        <v>43837</v>
      </c>
      <c r="I254">
        <v>6</v>
      </c>
      <c r="J254">
        <v>2000</v>
      </c>
      <c r="K254" t="s">
        <v>33</v>
      </c>
      <c r="L254">
        <v>13</v>
      </c>
      <c r="M254">
        <v>0.38333333333333341</v>
      </c>
      <c r="N254">
        <v>4.9833333333333334</v>
      </c>
      <c r="O254">
        <v>11</v>
      </c>
      <c r="P254">
        <v>0.45303030303030312</v>
      </c>
      <c r="Q254">
        <v>1.1818181818181821</v>
      </c>
      <c r="R254" t="s">
        <v>57</v>
      </c>
    </row>
    <row r="255" spans="1:18" hidden="1" x14ac:dyDescent="0.3">
      <c r="A255" s="76">
        <v>253</v>
      </c>
      <c r="B255">
        <v>105</v>
      </c>
      <c r="C255" t="s">
        <v>157</v>
      </c>
      <c r="D255" t="s">
        <v>32</v>
      </c>
      <c r="E255" t="s">
        <v>38</v>
      </c>
      <c r="F255">
        <v>6.4</v>
      </c>
      <c r="G255" s="77">
        <v>43827</v>
      </c>
      <c r="H255" s="77">
        <v>43837</v>
      </c>
      <c r="I255">
        <v>6</v>
      </c>
      <c r="J255">
        <v>2000</v>
      </c>
      <c r="K255" t="s">
        <v>33</v>
      </c>
      <c r="L255">
        <v>13</v>
      </c>
      <c r="M255">
        <v>0.38333333333333341</v>
      </c>
      <c r="N255">
        <v>4.9833333333333334</v>
      </c>
      <c r="O255">
        <v>11</v>
      </c>
      <c r="P255">
        <v>0.45303030303030312</v>
      </c>
      <c r="Q255">
        <v>1.1818181818181821</v>
      </c>
      <c r="R255" t="s">
        <v>42</v>
      </c>
    </row>
    <row r="256" spans="1:18" hidden="1" x14ac:dyDescent="0.3">
      <c r="A256" s="76">
        <v>254</v>
      </c>
      <c r="B256">
        <v>105</v>
      </c>
      <c r="C256" t="s">
        <v>157</v>
      </c>
      <c r="D256" t="s">
        <v>32</v>
      </c>
      <c r="E256" t="s">
        <v>38</v>
      </c>
      <c r="F256">
        <v>6.4</v>
      </c>
      <c r="G256" s="77">
        <v>43827</v>
      </c>
      <c r="H256" s="77">
        <v>43837</v>
      </c>
      <c r="I256">
        <v>6</v>
      </c>
      <c r="J256">
        <v>2000</v>
      </c>
      <c r="K256" t="s">
        <v>33</v>
      </c>
      <c r="L256">
        <v>13</v>
      </c>
      <c r="M256">
        <v>0.38333333333333341</v>
      </c>
      <c r="N256">
        <v>4.9833333333333334</v>
      </c>
      <c r="O256">
        <v>11</v>
      </c>
      <c r="P256">
        <v>0.45303030303030312</v>
      </c>
      <c r="Q256">
        <v>1.1818181818181821</v>
      </c>
      <c r="R256" t="s">
        <v>22</v>
      </c>
    </row>
    <row r="257" spans="1:18" hidden="1" x14ac:dyDescent="0.3">
      <c r="A257" s="76">
        <v>255</v>
      </c>
      <c r="B257">
        <v>40850</v>
      </c>
      <c r="C257" t="s">
        <v>158</v>
      </c>
      <c r="D257" t="s">
        <v>32</v>
      </c>
      <c r="E257" t="s">
        <v>20</v>
      </c>
      <c r="F257">
        <v>6.34</v>
      </c>
      <c r="G257" s="77">
        <v>44802</v>
      </c>
      <c r="H257" s="77">
        <v>44802</v>
      </c>
      <c r="I257">
        <v>5</v>
      </c>
      <c r="J257">
        <v>2020</v>
      </c>
      <c r="K257" t="s">
        <v>25</v>
      </c>
      <c r="L257">
        <v>16</v>
      </c>
      <c r="M257">
        <v>0.1333333333333333</v>
      </c>
      <c r="N257">
        <v>2.1333333333333329</v>
      </c>
      <c r="O257">
        <v>1</v>
      </c>
      <c r="P257">
        <v>2.1333333333333329</v>
      </c>
      <c r="Q257">
        <v>16</v>
      </c>
      <c r="R257" t="s">
        <v>49</v>
      </c>
    </row>
    <row r="258" spans="1:18" hidden="1" x14ac:dyDescent="0.3">
      <c r="A258" s="76">
        <v>256</v>
      </c>
      <c r="B258">
        <v>40850</v>
      </c>
      <c r="C258" t="s">
        <v>158</v>
      </c>
      <c r="D258" t="s">
        <v>32</v>
      </c>
      <c r="E258" t="s">
        <v>20</v>
      </c>
      <c r="F258">
        <v>6.34</v>
      </c>
      <c r="G258" s="77">
        <v>44802</v>
      </c>
      <c r="H258" s="77">
        <v>44802</v>
      </c>
      <c r="I258">
        <v>5</v>
      </c>
      <c r="J258">
        <v>2020</v>
      </c>
      <c r="K258" t="s">
        <v>25</v>
      </c>
      <c r="L258">
        <v>16</v>
      </c>
      <c r="M258">
        <v>0.1333333333333333</v>
      </c>
      <c r="N258">
        <v>2.1333333333333329</v>
      </c>
      <c r="O258">
        <v>1</v>
      </c>
      <c r="P258">
        <v>2.1333333333333329</v>
      </c>
      <c r="Q258">
        <v>16</v>
      </c>
      <c r="R258" t="s">
        <v>50</v>
      </c>
    </row>
    <row r="259" spans="1:18" hidden="1" x14ac:dyDescent="0.3">
      <c r="A259" s="76">
        <v>257</v>
      </c>
      <c r="B259">
        <v>1450</v>
      </c>
      <c r="C259" t="s">
        <v>159</v>
      </c>
      <c r="D259" t="s">
        <v>32</v>
      </c>
      <c r="E259" t="s">
        <v>20</v>
      </c>
      <c r="F259">
        <v>7.26</v>
      </c>
      <c r="G259" s="77">
        <v>43851</v>
      </c>
      <c r="H259" s="77">
        <v>43915</v>
      </c>
      <c r="I259">
        <v>5</v>
      </c>
      <c r="J259">
        <v>2000</v>
      </c>
      <c r="K259" t="s">
        <v>21</v>
      </c>
      <c r="L259">
        <v>26</v>
      </c>
      <c r="M259">
        <v>0.4</v>
      </c>
      <c r="N259">
        <v>10.4</v>
      </c>
      <c r="O259">
        <v>65</v>
      </c>
      <c r="P259">
        <v>0.16</v>
      </c>
      <c r="Q259">
        <v>0.4</v>
      </c>
      <c r="R259" t="s">
        <v>26</v>
      </c>
    </row>
    <row r="260" spans="1:18" hidden="1" x14ac:dyDescent="0.3">
      <c r="A260" s="76">
        <v>258</v>
      </c>
      <c r="B260">
        <v>1450</v>
      </c>
      <c r="C260" t="s">
        <v>159</v>
      </c>
      <c r="D260" t="s">
        <v>32</v>
      </c>
      <c r="E260" t="s">
        <v>20</v>
      </c>
      <c r="F260">
        <v>7.26</v>
      </c>
      <c r="G260" s="77">
        <v>43851</v>
      </c>
      <c r="H260" s="77">
        <v>43915</v>
      </c>
      <c r="I260">
        <v>5</v>
      </c>
      <c r="J260">
        <v>2000</v>
      </c>
      <c r="K260" t="s">
        <v>21</v>
      </c>
      <c r="L260">
        <v>26</v>
      </c>
      <c r="M260">
        <v>0.4</v>
      </c>
      <c r="N260">
        <v>10.4</v>
      </c>
      <c r="O260">
        <v>65</v>
      </c>
      <c r="P260">
        <v>0.16</v>
      </c>
      <c r="Q260">
        <v>0.4</v>
      </c>
      <c r="R260" t="s">
        <v>36</v>
      </c>
    </row>
    <row r="261" spans="1:18" hidden="1" x14ac:dyDescent="0.3">
      <c r="A261" s="76">
        <v>259</v>
      </c>
      <c r="B261">
        <v>1450</v>
      </c>
      <c r="C261" t="s">
        <v>159</v>
      </c>
      <c r="D261" t="s">
        <v>32</v>
      </c>
      <c r="E261" t="s">
        <v>20</v>
      </c>
      <c r="F261">
        <v>7.26</v>
      </c>
      <c r="G261" s="77">
        <v>43851</v>
      </c>
      <c r="H261" s="77">
        <v>43915</v>
      </c>
      <c r="I261">
        <v>5</v>
      </c>
      <c r="J261">
        <v>2000</v>
      </c>
      <c r="K261" t="s">
        <v>21</v>
      </c>
      <c r="L261">
        <v>26</v>
      </c>
      <c r="M261">
        <v>0.4</v>
      </c>
      <c r="N261">
        <v>10.4</v>
      </c>
      <c r="O261">
        <v>65</v>
      </c>
      <c r="P261">
        <v>0.16</v>
      </c>
      <c r="Q261">
        <v>0.4</v>
      </c>
      <c r="R261" t="s">
        <v>40</v>
      </c>
    </row>
    <row r="262" spans="1:18" hidden="1" x14ac:dyDescent="0.3">
      <c r="A262" s="76">
        <v>260</v>
      </c>
      <c r="B262">
        <v>1450</v>
      </c>
      <c r="C262" t="s">
        <v>159</v>
      </c>
      <c r="D262" t="s">
        <v>32</v>
      </c>
      <c r="E262" t="s">
        <v>20</v>
      </c>
      <c r="F262">
        <v>7.26</v>
      </c>
      <c r="G262" s="77">
        <v>43851</v>
      </c>
      <c r="H262" s="77">
        <v>43915</v>
      </c>
      <c r="I262">
        <v>5</v>
      </c>
      <c r="J262">
        <v>2000</v>
      </c>
      <c r="K262" t="s">
        <v>21</v>
      </c>
      <c r="L262">
        <v>26</v>
      </c>
      <c r="M262">
        <v>0.4</v>
      </c>
      <c r="N262">
        <v>10.4</v>
      </c>
      <c r="O262">
        <v>65</v>
      </c>
      <c r="P262">
        <v>0.16</v>
      </c>
      <c r="Q262">
        <v>0.4</v>
      </c>
      <c r="R262" t="s">
        <v>103</v>
      </c>
    </row>
    <row r="263" spans="1:18" hidden="1" x14ac:dyDescent="0.3">
      <c r="A263" s="76">
        <v>261</v>
      </c>
      <c r="B263">
        <v>1450</v>
      </c>
      <c r="C263" t="s">
        <v>159</v>
      </c>
      <c r="D263" t="s">
        <v>32</v>
      </c>
      <c r="E263" t="s">
        <v>20</v>
      </c>
      <c r="F263">
        <v>7.26</v>
      </c>
      <c r="G263" s="77">
        <v>43851</v>
      </c>
      <c r="H263" s="77">
        <v>43915</v>
      </c>
      <c r="I263">
        <v>5</v>
      </c>
      <c r="J263">
        <v>2000</v>
      </c>
      <c r="K263" t="s">
        <v>21</v>
      </c>
      <c r="L263">
        <v>26</v>
      </c>
      <c r="M263">
        <v>0.4</v>
      </c>
      <c r="N263">
        <v>10.4</v>
      </c>
      <c r="O263">
        <v>65</v>
      </c>
      <c r="P263">
        <v>0.16</v>
      </c>
      <c r="Q263">
        <v>0.4</v>
      </c>
      <c r="R263" t="s">
        <v>29</v>
      </c>
    </row>
    <row r="264" spans="1:18" hidden="1" x14ac:dyDescent="0.3">
      <c r="A264" s="76">
        <v>262</v>
      </c>
      <c r="B264">
        <v>48776</v>
      </c>
      <c r="C264" t="s">
        <v>160</v>
      </c>
      <c r="D264" t="s">
        <v>32</v>
      </c>
      <c r="E264" t="s">
        <v>114</v>
      </c>
      <c r="F264">
        <v>6.39</v>
      </c>
      <c r="G264" s="77">
        <v>44744</v>
      </c>
      <c r="H264" s="77">
        <v>44751</v>
      </c>
      <c r="I264">
        <v>6</v>
      </c>
      <c r="J264">
        <v>2021</v>
      </c>
      <c r="K264" t="s">
        <v>35</v>
      </c>
      <c r="L264">
        <v>12</v>
      </c>
      <c r="M264">
        <v>0.39444444444444438</v>
      </c>
      <c r="N264">
        <v>4.7333333333333334</v>
      </c>
      <c r="O264">
        <v>8</v>
      </c>
      <c r="P264">
        <v>0.59166666666666667</v>
      </c>
      <c r="Q264">
        <v>1.5</v>
      </c>
      <c r="R264" t="s">
        <v>27</v>
      </c>
    </row>
    <row r="265" spans="1:18" hidden="1" x14ac:dyDescent="0.3">
      <c r="A265" s="76">
        <v>263</v>
      </c>
      <c r="B265">
        <v>48776</v>
      </c>
      <c r="C265" t="s">
        <v>160</v>
      </c>
      <c r="D265" t="s">
        <v>32</v>
      </c>
      <c r="E265" t="s">
        <v>114</v>
      </c>
      <c r="F265">
        <v>6.39</v>
      </c>
      <c r="G265" s="77">
        <v>44744</v>
      </c>
      <c r="H265" s="77">
        <v>44751</v>
      </c>
      <c r="I265">
        <v>6</v>
      </c>
      <c r="J265">
        <v>2021</v>
      </c>
      <c r="K265" t="s">
        <v>35</v>
      </c>
      <c r="L265">
        <v>12</v>
      </c>
      <c r="M265">
        <v>0.39444444444444438</v>
      </c>
      <c r="N265">
        <v>4.7333333333333334</v>
      </c>
      <c r="O265">
        <v>8</v>
      </c>
      <c r="P265">
        <v>0.59166666666666667</v>
      </c>
      <c r="Q265">
        <v>1.5</v>
      </c>
      <c r="R265" t="s">
        <v>161</v>
      </c>
    </row>
    <row r="266" spans="1:18" hidden="1" x14ac:dyDescent="0.3">
      <c r="A266" s="76">
        <v>264</v>
      </c>
      <c r="B266">
        <v>48777</v>
      </c>
      <c r="C266" t="s">
        <v>162</v>
      </c>
      <c r="D266" t="s">
        <v>32</v>
      </c>
      <c r="E266" t="s">
        <v>114</v>
      </c>
      <c r="F266">
        <v>6.64</v>
      </c>
      <c r="G266" s="77">
        <v>44906</v>
      </c>
      <c r="H266" s="77">
        <v>44908</v>
      </c>
      <c r="I266">
        <v>5</v>
      </c>
      <c r="J266">
        <v>2022</v>
      </c>
      <c r="K266" t="s">
        <v>33</v>
      </c>
      <c r="L266">
        <v>12</v>
      </c>
      <c r="M266">
        <v>0.39444444444444438</v>
      </c>
      <c r="N266">
        <v>4.7333333333333334</v>
      </c>
      <c r="O266">
        <v>3</v>
      </c>
      <c r="P266">
        <v>1.5777777777777779</v>
      </c>
      <c r="Q266">
        <v>4</v>
      </c>
      <c r="R266" t="s">
        <v>27</v>
      </c>
    </row>
    <row r="267" spans="1:18" hidden="1" x14ac:dyDescent="0.3">
      <c r="A267" s="76">
        <v>265</v>
      </c>
      <c r="B267">
        <v>48777</v>
      </c>
      <c r="C267" t="s">
        <v>162</v>
      </c>
      <c r="D267" t="s">
        <v>32</v>
      </c>
      <c r="E267" t="s">
        <v>114</v>
      </c>
      <c r="F267">
        <v>6.64</v>
      </c>
      <c r="G267" s="77">
        <v>44906</v>
      </c>
      <c r="H267" s="77">
        <v>44908</v>
      </c>
      <c r="I267">
        <v>5</v>
      </c>
      <c r="J267">
        <v>2022</v>
      </c>
      <c r="K267" t="s">
        <v>33</v>
      </c>
      <c r="L267">
        <v>12</v>
      </c>
      <c r="M267">
        <v>0.39444444444444438</v>
      </c>
      <c r="N267">
        <v>4.7333333333333334</v>
      </c>
      <c r="O267">
        <v>3</v>
      </c>
      <c r="P267">
        <v>1.5777777777777779</v>
      </c>
      <c r="Q267">
        <v>4</v>
      </c>
      <c r="R267" t="s">
        <v>161</v>
      </c>
    </row>
    <row r="268" spans="1:18" hidden="1" x14ac:dyDescent="0.3">
      <c r="A268" s="76">
        <v>266</v>
      </c>
      <c r="B268">
        <v>40934</v>
      </c>
      <c r="C268" t="s">
        <v>163</v>
      </c>
      <c r="D268" t="s">
        <v>32</v>
      </c>
      <c r="E268" t="s">
        <v>124</v>
      </c>
      <c r="F268">
        <v>6.49</v>
      </c>
      <c r="G268" s="77">
        <v>44383</v>
      </c>
      <c r="H268" s="77">
        <v>44390</v>
      </c>
      <c r="I268">
        <v>5</v>
      </c>
      <c r="J268">
        <v>2020</v>
      </c>
      <c r="K268" t="s">
        <v>33</v>
      </c>
      <c r="L268">
        <v>13</v>
      </c>
      <c r="M268">
        <v>0.4</v>
      </c>
      <c r="N268">
        <v>5.2</v>
      </c>
      <c r="O268">
        <v>8</v>
      </c>
      <c r="P268">
        <v>0.65</v>
      </c>
      <c r="Q268">
        <v>1.625</v>
      </c>
      <c r="R268" t="s">
        <v>26</v>
      </c>
    </row>
    <row r="269" spans="1:18" hidden="1" x14ac:dyDescent="0.3">
      <c r="A269" s="76">
        <v>267</v>
      </c>
      <c r="B269">
        <v>40934</v>
      </c>
      <c r="C269" t="s">
        <v>163</v>
      </c>
      <c r="D269" t="s">
        <v>32</v>
      </c>
      <c r="E269" t="s">
        <v>124</v>
      </c>
      <c r="F269">
        <v>6.49</v>
      </c>
      <c r="G269" s="77">
        <v>44383</v>
      </c>
      <c r="H269" s="77">
        <v>44390</v>
      </c>
      <c r="I269">
        <v>5</v>
      </c>
      <c r="J269">
        <v>2020</v>
      </c>
      <c r="K269" t="s">
        <v>33</v>
      </c>
      <c r="L269">
        <v>13</v>
      </c>
      <c r="M269">
        <v>0.4</v>
      </c>
      <c r="N269">
        <v>5.2</v>
      </c>
      <c r="O269">
        <v>8</v>
      </c>
      <c r="P269">
        <v>0.65</v>
      </c>
      <c r="Q269">
        <v>1.625</v>
      </c>
      <c r="R269" t="s">
        <v>27</v>
      </c>
    </row>
    <row r="270" spans="1:18" hidden="1" x14ac:dyDescent="0.3">
      <c r="A270" s="76">
        <v>268</v>
      </c>
      <c r="B270">
        <v>49418</v>
      </c>
      <c r="C270" t="s">
        <v>164</v>
      </c>
      <c r="D270" t="s">
        <v>85</v>
      </c>
      <c r="E270" t="s">
        <v>20</v>
      </c>
      <c r="F270">
        <v>6.72</v>
      </c>
      <c r="G270" s="77">
        <v>44904</v>
      </c>
      <c r="H270" s="77">
        <v>44904</v>
      </c>
      <c r="I270">
        <v>4</v>
      </c>
      <c r="J270">
        <v>2021</v>
      </c>
      <c r="K270" t="s">
        <v>21</v>
      </c>
      <c r="L270">
        <v>1</v>
      </c>
      <c r="M270">
        <v>3.1666666666666669E-2</v>
      </c>
      <c r="N270">
        <v>3.1666666666666669E-2</v>
      </c>
      <c r="O270">
        <v>1</v>
      </c>
      <c r="P270">
        <v>3.1666666666666669E-2</v>
      </c>
      <c r="Q270">
        <v>1</v>
      </c>
      <c r="R270" t="s">
        <v>54</v>
      </c>
    </row>
    <row r="271" spans="1:18" hidden="1" x14ac:dyDescent="0.3">
      <c r="A271" s="76">
        <v>269</v>
      </c>
      <c r="B271">
        <v>49978</v>
      </c>
      <c r="C271" t="s">
        <v>165</v>
      </c>
      <c r="D271" t="s">
        <v>19</v>
      </c>
      <c r="E271" t="s">
        <v>20</v>
      </c>
      <c r="F271">
        <v>5.64</v>
      </c>
      <c r="G271" s="77">
        <v>44991</v>
      </c>
      <c r="H271" s="77">
        <v>44991</v>
      </c>
      <c r="I271">
        <v>4</v>
      </c>
      <c r="J271">
        <v>2021</v>
      </c>
      <c r="K271" t="s">
        <v>25</v>
      </c>
      <c r="L271">
        <v>1</v>
      </c>
      <c r="M271">
        <v>1.861111111111111E-2</v>
      </c>
      <c r="N271">
        <v>1.861111111111111E-2</v>
      </c>
      <c r="O271">
        <v>1</v>
      </c>
      <c r="P271">
        <v>1.861111111111111E-2</v>
      </c>
      <c r="Q271">
        <v>1</v>
      </c>
      <c r="R271" t="s">
        <v>27</v>
      </c>
    </row>
    <row r="272" spans="1:18" hidden="1" x14ac:dyDescent="0.3">
      <c r="A272" s="76">
        <v>270</v>
      </c>
      <c r="B272">
        <v>40256</v>
      </c>
      <c r="C272" t="s">
        <v>166</v>
      </c>
      <c r="D272" t="s">
        <v>19</v>
      </c>
      <c r="E272" t="s">
        <v>52</v>
      </c>
      <c r="F272">
        <v>6.42</v>
      </c>
      <c r="G272" s="77">
        <v>43867</v>
      </c>
      <c r="H272" s="77">
        <v>43912</v>
      </c>
      <c r="I272">
        <v>3</v>
      </c>
      <c r="J272">
        <v>2019</v>
      </c>
      <c r="K272" t="s">
        <v>21</v>
      </c>
      <c r="L272">
        <v>12</v>
      </c>
      <c r="M272">
        <v>0.4</v>
      </c>
      <c r="N272">
        <v>4.8000000000000007</v>
      </c>
      <c r="O272">
        <v>46</v>
      </c>
      <c r="P272">
        <v>0.1043478260869565</v>
      </c>
      <c r="Q272">
        <v>0.2608695652173913</v>
      </c>
      <c r="R272" t="s">
        <v>39</v>
      </c>
    </row>
    <row r="273" spans="1:18" hidden="1" x14ac:dyDescent="0.3">
      <c r="A273" s="76">
        <v>271</v>
      </c>
      <c r="B273">
        <v>40256</v>
      </c>
      <c r="C273" t="s">
        <v>166</v>
      </c>
      <c r="D273" t="s">
        <v>19</v>
      </c>
      <c r="E273" t="s">
        <v>52</v>
      </c>
      <c r="F273">
        <v>6.42</v>
      </c>
      <c r="G273" s="77">
        <v>43867</v>
      </c>
      <c r="H273" s="77">
        <v>43912</v>
      </c>
      <c r="I273">
        <v>3</v>
      </c>
      <c r="J273">
        <v>2019</v>
      </c>
      <c r="K273" t="s">
        <v>21</v>
      </c>
      <c r="L273">
        <v>12</v>
      </c>
      <c r="M273">
        <v>0.4</v>
      </c>
      <c r="N273">
        <v>4.8000000000000007</v>
      </c>
      <c r="O273">
        <v>46</v>
      </c>
      <c r="P273">
        <v>0.1043478260869565</v>
      </c>
      <c r="Q273">
        <v>0.2608695652173913</v>
      </c>
      <c r="R273" t="s">
        <v>26</v>
      </c>
    </row>
    <row r="274" spans="1:18" hidden="1" x14ac:dyDescent="0.3">
      <c r="A274" s="76">
        <v>272</v>
      </c>
      <c r="B274">
        <v>40256</v>
      </c>
      <c r="C274" t="s">
        <v>166</v>
      </c>
      <c r="D274" t="s">
        <v>19</v>
      </c>
      <c r="E274" t="s">
        <v>52</v>
      </c>
      <c r="F274">
        <v>6.42</v>
      </c>
      <c r="G274" s="77">
        <v>43867</v>
      </c>
      <c r="H274" s="77">
        <v>43912</v>
      </c>
      <c r="I274">
        <v>3</v>
      </c>
      <c r="J274">
        <v>2019</v>
      </c>
      <c r="K274" t="s">
        <v>21</v>
      </c>
      <c r="L274">
        <v>12</v>
      </c>
      <c r="M274">
        <v>0.4</v>
      </c>
      <c r="N274">
        <v>4.8000000000000007</v>
      </c>
      <c r="O274">
        <v>46</v>
      </c>
      <c r="P274">
        <v>0.1043478260869565</v>
      </c>
      <c r="Q274">
        <v>0.2608695652173913</v>
      </c>
      <c r="R274" t="s">
        <v>27</v>
      </c>
    </row>
    <row r="275" spans="1:18" hidden="1" x14ac:dyDescent="0.3">
      <c r="A275" s="76">
        <v>273</v>
      </c>
      <c r="B275">
        <v>40256</v>
      </c>
      <c r="C275" t="s">
        <v>166</v>
      </c>
      <c r="D275" t="s">
        <v>19</v>
      </c>
      <c r="E275" t="s">
        <v>52</v>
      </c>
      <c r="F275">
        <v>6.42</v>
      </c>
      <c r="G275" s="77">
        <v>43867</v>
      </c>
      <c r="H275" s="77">
        <v>43912</v>
      </c>
      <c r="I275">
        <v>3</v>
      </c>
      <c r="J275">
        <v>2019</v>
      </c>
      <c r="K275" t="s">
        <v>21</v>
      </c>
      <c r="L275">
        <v>12</v>
      </c>
      <c r="M275">
        <v>0.4</v>
      </c>
      <c r="N275">
        <v>4.8000000000000007</v>
      </c>
      <c r="O275">
        <v>46</v>
      </c>
      <c r="P275">
        <v>0.1043478260869565</v>
      </c>
      <c r="Q275">
        <v>0.2608695652173913</v>
      </c>
      <c r="R275" t="s">
        <v>103</v>
      </c>
    </row>
    <row r="276" spans="1:18" hidden="1" x14ac:dyDescent="0.3">
      <c r="A276" s="76">
        <v>274</v>
      </c>
      <c r="B276">
        <v>40256</v>
      </c>
      <c r="C276" t="s">
        <v>166</v>
      </c>
      <c r="D276" t="s">
        <v>19</v>
      </c>
      <c r="E276" t="s">
        <v>52</v>
      </c>
      <c r="F276">
        <v>6.42</v>
      </c>
      <c r="G276" s="77">
        <v>43867</v>
      </c>
      <c r="H276" s="77">
        <v>43912</v>
      </c>
      <c r="I276">
        <v>3</v>
      </c>
      <c r="J276">
        <v>2019</v>
      </c>
      <c r="K276" t="s">
        <v>21</v>
      </c>
      <c r="L276">
        <v>12</v>
      </c>
      <c r="M276">
        <v>0.4</v>
      </c>
      <c r="N276">
        <v>4.8000000000000007</v>
      </c>
      <c r="O276">
        <v>46</v>
      </c>
      <c r="P276">
        <v>0.1043478260869565</v>
      </c>
      <c r="Q276">
        <v>0.2608695652173913</v>
      </c>
      <c r="R276" t="s">
        <v>29</v>
      </c>
    </row>
    <row r="277" spans="1:18" hidden="1" x14ac:dyDescent="0.3">
      <c r="A277" s="76">
        <v>275</v>
      </c>
      <c r="B277">
        <v>37435</v>
      </c>
      <c r="C277" t="s">
        <v>167</v>
      </c>
      <c r="D277" t="s">
        <v>32</v>
      </c>
      <c r="E277" t="s">
        <v>20</v>
      </c>
      <c r="F277">
        <v>7.87</v>
      </c>
      <c r="G277" s="77">
        <v>43715</v>
      </c>
      <c r="H277" s="77">
        <v>43745</v>
      </c>
      <c r="I277">
        <v>7</v>
      </c>
      <c r="J277">
        <v>2019</v>
      </c>
      <c r="K277" t="s">
        <v>33</v>
      </c>
      <c r="L277">
        <v>24</v>
      </c>
      <c r="M277">
        <v>0.38111111111111112</v>
      </c>
      <c r="N277">
        <v>9.1466666666666665</v>
      </c>
      <c r="O277">
        <v>31</v>
      </c>
      <c r="P277">
        <v>0.29505376344086021</v>
      </c>
      <c r="Q277">
        <v>0.77419354838709675</v>
      </c>
      <c r="R277" t="s">
        <v>40</v>
      </c>
    </row>
    <row r="278" spans="1:18" hidden="1" x14ac:dyDescent="0.3">
      <c r="A278" s="76">
        <v>276</v>
      </c>
      <c r="B278">
        <v>37435</v>
      </c>
      <c r="C278" t="s">
        <v>167</v>
      </c>
      <c r="D278" t="s">
        <v>32</v>
      </c>
      <c r="E278" t="s">
        <v>20</v>
      </c>
      <c r="F278">
        <v>7.87</v>
      </c>
      <c r="G278" s="77">
        <v>43715</v>
      </c>
      <c r="H278" s="77">
        <v>43745</v>
      </c>
      <c r="I278">
        <v>7</v>
      </c>
      <c r="J278">
        <v>2019</v>
      </c>
      <c r="K278" t="s">
        <v>33</v>
      </c>
      <c r="L278">
        <v>24</v>
      </c>
      <c r="M278">
        <v>0.38111111111111112</v>
      </c>
      <c r="N278">
        <v>9.1466666666666665</v>
      </c>
      <c r="O278">
        <v>31</v>
      </c>
      <c r="P278">
        <v>0.29505376344086021</v>
      </c>
      <c r="Q278">
        <v>0.77419354838709675</v>
      </c>
      <c r="R278" t="s">
        <v>54</v>
      </c>
    </row>
    <row r="279" spans="1:18" hidden="1" x14ac:dyDescent="0.3">
      <c r="A279" s="76">
        <v>277</v>
      </c>
      <c r="B279">
        <v>37435</v>
      </c>
      <c r="C279" t="s">
        <v>167</v>
      </c>
      <c r="D279" t="s">
        <v>32</v>
      </c>
      <c r="E279" t="s">
        <v>20</v>
      </c>
      <c r="F279">
        <v>7.87</v>
      </c>
      <c r="G279" s="77">
        <v>43715</v>
      </c>
      <c r="H279" s="77">
        <v>43745</v>
      </c>
      <c r="I279">
        <v>7</v>
      </c>
      <c r="J279">
        <v>2019</v>
      </c>
      <c r="K279" t="s">
        <v>33</v>
      </c>
      <c r="L279">
        <v>24</v>
      </c>
      <c r="M279">
        <v>0.38111111111111112</v>
      </c>
      <c r="N279">
        <v>9.1466666666666665</v>
      </c>
      <c r="O279">
        <v>31</v>
      </c>
      <c r="P279">
        <v>0.29505376344086021</v>
      </c>
      <c r="Q279">
        <v>0.77419354838709675</v>
      </c>
      <c r="R279" t="s">
        <v>29</v>
      </c>
    </row>
    <row r="280" spans="1:18" hidden="1" x14ac:dyDescent="0.3">
      <c r="A280" s="76">
        <v>278</v>
      </c>
      <c r="B280">
        <v>40013</v>
      </c>
      <c r="C280" t="s">
        <v>168</v>
      </c>
      <c r="D280" t="s">
        <v>19</v>
      </c>
      <c r="E280" t="s">
        <v>20</v>
      </c>
      <c r="F280">
        <v>5.78</v>
      </c>
      <c r="G280" s="77">
        <v>44042</v>
      </c>
      <c r="H280" s="77">
        <v>44042</v>
      </c>
      <c r="I280">
        <v>3</v>
      </c>
      <c r="J280">
        <v>2019</v>
      </c>
      <c r="K280" t="s">
        <v>33</v>
      </c>
      <c r="L280">
        <v>8</v>
      </c>
      <c r="M280">
        <v>1.666666666666667E-2</v>
      </c>
      <c r="N280">
        <v>0.1333333333333333</v>
      </c>
      <c r="O280">
        <v>1</v>
      </c>
      <c r="P280">
        <v>0.1333333333333333</v>
      </c>
      <c r="Q280">
        <v>8</v>
      </c>
      <c r="R280" t="s">
        <v>36</v>
      </c>
    </row>
    <row r="281" spans="1:18" hidden="1" x14ac:dyDescent="0.3">
      <c r="A281" s="76">
        <v>279</v>
      </c>
      <c r="B281">
        <v>43763</v>
      </c>
      <c r="C281" t="s">
        <v>169</v>
      </c>
      <c r="D281" t="s">
        <v>32</v>
      </c>
      <c r="E281" t="s">
        <v>38</v>
      </c>
      <c r="F281">
        <v>5.96</v>
      </c>
      <c r="G281" s="77">
        <v>44548</v>
      </c>
      <c r="H281" s="77">
        <v>44557</v>
      </c>
      <c r="I281">
        <v>5</v>
      </c>
      <c r="J281">
        <v>2021</v>
      </c>
      <c r="K281" t="s">
        <v>33</v>
      </c>
      <c r="L281">
        <v>11</v>
      </c>
      <c r="M281">
        <v>0.38194444444444442</v>
      </c>
      <c r="N281">
        <v>4.2013888888888884</v>
      </c>
      <c r="O281">
        <v>10</v>
      </c>
      <c r="P281">
        <v>0.42013888888888878</v>
      </c>
      <c r="Q281">
        <v>1.1000000000000001</v>
      </c>
      <c r="R281" t="s">
        <v>39</v>
      </c>
    </row>
    <row r="282" spans="1:18" hidden="1" x14ac:dyDescent="0.3">
      <c r="A282" s="76">
        <v>280</v>
      </c>
      <c r="B282">
        <v>43763</v>
      </c>
      <c r="C282" t="s">
        <v>169</v>
      </c>
      <c r="D282" t="s">
        <v>32</v>
      </c>
      <c r="E282" t="s">
        <v>38</v>
      </c>
      <c r="F282">
        <v>5.96</v>
      </c>
      <c r="G282" s="77">
        <v>44548</v>
      </c>
      <c r="H282" s="77">
        <v>44557</v>
      </c>
      <c r="I282">
        <v>5</v>
      </c>
      <c r="J282">
        <v>2021</v>
      </c>
      <c r="K282" t="s">
        <v>33</v>
      </c>
      <c r="L282">
        <v>11</v>
      </c>
      <c r="M282">
        <v>0.38194444444444442</v>
      </c>
      <c r="N282">
        <v>4.2013888888888884</v>
      </c>
      <c r="O282">
        <v>10</v>
      </c>
      <c r="P282">
        <v>0.42013888888888878</v>
      </c>
      <c r="Q282">
        <v>1.1000000000000001</v>
      </c>
      <c r="R282" t="s">
        <v>40</v>
      </c>
    </row>
    <row r="283" spans="1:18" hidden="1" x14ac:dyDescent="0.3">
      <c r="A283" s="76">
        <v>281</v>
      </c>
      <c r="B283">
        <v>43763</v>
      </c>
      <c r="C283" t="s">
        <v>169</v>
      </c>
      <c r="D283" t="s">
        <v>32</v>
      </c>
      <c r="E283" t="s">
        <v>38</v>
      </c>
      <c r="F283">
        <v>5.96</v>
      </c>
      <c r="G283" s="77">
        <v>44548</v>
      </c>
      <c r="H283" s="77">
        <v>44557</v>
      </c>
      <c r="I283">
        <v>5</v>
      </c>
      <c r="J283">
        <v>2021</v>
      </c>
      <c r="K283" t="s">
        <v>33</v>
      </c>
      <c r="L283">
        <v>11</v>
      </c>
      <c r="M283">
        <v>0.38194444444444442</v>
      </c>
      <c r="N283">
        <v>4.2013888888888884</v>
      </c>
      <c r="O283">
        <v>10</v>
      </c>
      <c r="P283">
        <v>0.42013888888888878</v>
      </c>
      <c r="Q283">
        <v>1.1000000000000001</v>
      </c>
      <c r="R283" t="s">
        <v>97</v>
      </c>
    </row>
    <row r="284" spans="1:18" hidden="1" x14ac:dyDescent="0.3">
      <c r="A284" s="76">
        <v>282</v>
      </c>
      <c r="B284">
        <v>43763</v>
      </c>
      <c r="C284" t="s">
        <v>169</v>
      </c>
      <c r="D284" t="s">
        <v>32</v>
      </c>
      <c r="E284" t="s">
        <v>38</v>
      </c>
      <c r="F284">
        <v>5.96</v>
      </c>
      <c r="G284" s="77">
        <v>44548</v>
      </c>
      <c r="H284" s="77">
        <v>44557</v>
      </c>
      <c r="I284">
        <v>5</v>
      </c>
      <c r="J284">
        <v>2021</v>
      </c>
      <c r="K284" t="s">
        <v>33</v>
      </c>
      <c r="L284">
        <v>11</v>
      </c>
      <c r="M284">
        <v>0.38194444444444442</v>
      </c>
      <c r="N284">
        <v>4.2013888888888884</v>
      </c>
      <c r="O284">
        <v>10</v>
      </c>
      <c r="P284">
        <v>0.42013888888888878</v>
      </c>
      <c r="Q284">
        <v>1.1000000000000001</v>
      </c>
      <c r="R284" t="s">
        <v>82</v>
      </c>
    </row>
    <row r="285" spans="1:18" hidden="1" x14ac:dyDescent="0.3">
      <c r="A285" s="76">
        <v>283</v>
      </c>
      <c r="B285">
        <v>2495</v>
      </c>
      <c r="C285" t="s">
        <v>170</v>
      </c>
      <c r="D285" t="s">
        <v>32</v>
      </c>
      <c r="E285" t="s">
        <v>171</v>
      </c>
      <c r="F285">
        <v>6.45</v>
      </c>
      <c r="G285" s="77">
        <v>44870</v>
      </c>
      <c r="H285" s="77">
        <v>44905</v>
      </c>
      <c r="I285">
        <v>5</v>
      </c>
      <c r="J285">
        <v>2001</v>
      </c>
      <c r="K285" t="s">
        <v>33</v>
      </c>
      <c r="L285">
        <v>13</v>
      </c>
      <c r="M285">
        <v>0.4</v>
      </c>
      <c r="N285">
        <v>5.2</v>
      </c>
      <c r="O285">
        <v>36</v>
      </c>
      <c r="P285">
        <v>0.14444444444444449</v>
      </c>
      <c r="Q285">
        <v>0.3611111111111111</v>
      </c>
      <c r="R285" t="s">
        <v>40</v>
      </c>
    </row>
    <row r="286" spans="1:18" hidden="1" x14ac:dyDescent="0.3">
      <c r="A286" s="76">
        <v>284</v>
      </c>
      <c r="B286">
        <v>2495</v>
      </c>
      <c r="C286" t="s">
        <v>170</v>
      </c>
      <c r="D286" t="s">
        <v>32</v>
      </c>
      <c r="E286" t="s">
        <v>171</v>
      </c>
      <c r="F286">
        <v>6.45</v>
      </c>
      <c r="G286" s="77">
        <v>44870</v>
      </c>
      <c r="H286" s="77">
        <v>44905</v>
      </c>
      <c r="I286">
        <v>5</v>
      </c>
      <c r="J286">
        <v>2001</v>
      </c>
      <c r="K286" t="s">
        <v>33</v>
      </c>
      <c r="L286">
        <v>13</v>
      </c>
      <c r="M286">
        <v>0.4</v>
      </c>
      <c r="N286">
        <v>5.2</v>
      </c>
      <c r="O286">
        <v>36</v>
      </c>
      <c r="P286">
        <v>0.14444444444444449</v>
      </c>
      <c r="Q286">
        <v>0.3611111111111111</v>
      </c>
      <c r="R286" t="s">
        <v>53</v>
      </c>
    </row>
    <row r="287" spans="1:18" hidden="1" x14ac:dyDescent="0.3">
      <c r="A287" s="76">
        <v>285</v>
      </c>
      <c r="B287">
        <v>2495</v>
      </c>
      <c r="C287" t="s">
        <v>170</v>
      </c>
      <c r="D287" t="s">
        <v>32</v>
      </c>
      <c r="E287" t="s">
        <v>171</v>
      </c>
      <c r="F287">
        <v>6.45</v>
      </c>
      <c r="G287" s="77">
        <v>44870</v>
      </c>
      <c r="H287" s="77">
        <v>44905</v>
      </c>
      <c r="I287">
        <v>5</v>
      </c>
      <c r="J287">
        <v>2001</v>
      </c>
      <c r="K287" t="s">
        <v>33</v>
      </c>
      <c r="L287">
        <v>13</v>
      </c>
      <c r="M287">
        <v>0.4</v>
      </c>
      <c r="N287">
        <v>5.2</v>
      </c>
      <c r="O287">
        <v>36</v>
      </c>
      <c r="P287">
        <v>0.14444444444444449</v>
      </c>
      <c r="Q287">
        <v>0.3611111111111111</v>
      </c>
      <c r="R287" t="s">
        <v>54</v>
      </c>
    </row>
    <row r="288" spans="1:18" hidden="1" x14ac:dyDescent="0.3">
      <c r="A288" s="76">
        <v>286</v>
      </c>
      <c r="B288">
        <v>2495</v>
      </c>
      <c r="C288" t="s">
        <v>170</v>
      </c>
      <c r="D288" t="s">
        <v>32</v>
      </c>
      <c r="E288" t="s">
        <v>171</v>
      </c>
      <c r="F288">
        <v>6.45</v>
      </c>
      <c r="G288" s="77">
        <v>44870</v>
      </c>
      <c r="H288" s="77">
        <v>44905</v>
      </c>
      <c r="I288">
        <v>5</v>
      </c>
      <c r="J288">
        <v>2001</v>
      </c>
      <c r="K288" t="s">
        <v>33</v>
      </c>
      <c r="L288">
        <v>13</v>
      </c>
      <c r="M288">
        <v>0.4</v>
      </c>
      <c r="N288">
        <v>5.2</v>
      </c>
      <c r="O288">
        <v>36</v>
      </c>
      <c r="P288">
        <v>0.14444444444444449</v>
      </c>
      <c r="Q288">
        <v>0.3611111111111111</v>
      </c>
      <c r="R288" t="s">
        <v>22</v>
      </c>
    </row>
    <row r="289" spans="1:18" hidden="1" x14ac:dyDescent="0.3">
      <c r="A289" s="76">
        <v>287</v>
      </c>
      <c r="B289">
        <v>40960</v>
      </c>
      <c r="C289" t="s">
        <v>172</v>
      </c>
      <c r="D289" t="s">
        <v>32</v>
      </c>
      <c r="E289" t="s">
        <v>75</v>
      </c>
      <c r="F289">
        <v>6.48</v>
      </c>
      <c r="G289" s="77">
        <v>44687</v>
      </c>
      <c r="H289" s="77">
        <v>44702</v>
      </c>
      <c r="I289">
        <v>5</v>
      </c>
      <c r="J289">
        <v>2021</v>
      </c>
      <c r="K289" t="s">
        <v>21</v>
      </c>
      <c r="L289">
        <v>12</v>
      </c>
      <c r="M289">
        <v>0.39416666666666672</v>
      </c>
      <c r="N289">
        <v>4.7300000000000004</v>
      </c>
      <c r="O289">
        <v>16</v>
      </c>
      <c r="P289">
        <v>0.29562500000000003</v>
      </c>
      <c r="Q289">
        <v>0.75</v>
      </c>
      <c r="R289" t="s">
        <v>36</v>
      </c>
    </row>
    <row r="290" spans="1:18" hidden="1" x14ac:dyDescent="0.3">
      <c r="A290" s="76">
        <v>288</v>
      </c>
      <c r="B290">
        <v>40960</v>
      </c>
      <c r="C290" t="s">
        <v>172</v>
      </c>
      <c r="D290" t="s">
        <v>32</v>
      </c>
      <c r="E290" t="s">
        <v>75</v>
      </c>
      <c r="F290">
        <v>6.48</v>
      </c>
      <c r="G290" s="77">
        <v>44687</v>
      </c>
      <c r="H290" s="77">
        <v>44702</v>
      </c>
      <c r="I290">
        <v>5</v>
      </c>
      <c r="J290">
        <v>2021</v>
      </c>
      <c r="K290" t="s">
        <v>21</v>
      </c>
      <c r="L290">
        <v>12</v>
      </c>
      <c r="M290">
        <v>0.39416666666666672</v>
      </c>
      <c r="N290">
        <v>4.7300000000000004</v>
      </c>
      <c r="O290">
        <v>16</v>
      </c>
      <c r="P290">
        <v>0.29562500000000003</v>
      </c>
      <c r="Q290">
        <v>0.75</v>
      </c>
      <c r="R290" t="s">
        <v>27</v>
      </c>
    </row>
    <row r="291" spans="1:18" hidden="1" x14ac:dyDescent="0.3">
      <c r="A291" s="76">
        <v>289</v>
      </c>
      <c r="B291">
        <v>40960</v>
      </c>
      <c r="C291" t="s">
        <v>172</v>
      </c>
      <c r="D291" t="s">
        <v>32</v>
      </c>
      <c r="E291" t="s">
        <v>75</v>
      </c>
      <c r="F291">
        <v>6.48</v>
      </c>
      <c r="G291" s="77">
        <v>44687</v>
      </c>
      <c r="H291" s="77">
        <v>44702</v>
      </c>
      <c r="I291">
        <v>5</v>
      </c>
      <c r="J291">
        <v>2021</v>
      </c>
      <c r="K291" t="s">
        <v>21</v>
      </c>
      <c r="L291">
        <v>12</v>
      </c>
      <c r="M291">
        <v>0.39416666666666672</v>
      </c>
      <c r="N291">
        <v>4.7300000000000004</v>
      </c>
      <c r="O291">
        <v>16</v>
      </c>
      <c r="P291">
        <v>0.29562500000000003</v>
      </c>
      <c r="Q291">
        <v>0.75</v>
      </c>
      <c r="R291" t="s">
        <v>61</v>
      </c>
    </row>
    <row r="292" spans="1:18" hidden="1" x14ac:dyDescent="0.3">
      <c r="A292" s="76">
        <v>290</v>
      </c>
      <c r="B292">
        <v>40960</v>
      </c>
      <c r="C292" t="s">
        <v>172</v>
      </c>
      <c r="D292" t="s">
        <v>32</v>
      </c>
      <c r="E292" t="s">
        <v>75</v>
      </c>
      <c r="F292">
        <v>6.48</v>
      </c>
      <c r="G292" s="77">
        <v>44687</v>
      </c>
      <c r="H292" s="77">
        <v>44702</v>
      </c>
      <c r="I292">
        <v>5</v>
      </c>
      <c r="J292">
        <v>2021</v>
      </c>
      <c r="K292" t="s">
        <v>21</v>
      </c>
      <c r="L292">
        <v>12</v>
      </c>
      <c r="M292">
        <v>0.39416666666666672</v>
      </c>
      <c r="N292">
        <v>4.7300000000000004</v>
      </c>
      <c r="O292">
        <v>16</v>
      </c>
      <c r="P292">
        <v>0.29562500000000003</v>
      </c>
      <c r="Q292">
        <v>0.75</v>
      </c>
      <c r="R292" t="s">
        <v>41</v>
      </c>
    </row>
    <row r="293" spans="1:18" hidden="1" x14ac:dyDescent="0.3">
      <c r="A293" s="76">
        <v>291</v>
      </c>
      <c r="B293">
        <v>812</v>
      </c>
      <c r="C293" t="s">
        <v>173</v>
      </c>
      <c r="D293" t="s">
        <v>32</v>
      </c>
      <c r="E293" t="s">
        <v>20</v>
      </c>
      <c r="F293">
        <v>6.78</v>
      </c>
      <c r="G293" s="77">
        <v>43610</v>
      </c>
      <c r="H293" s="77">
        <v>43623</v>
      </c>
      <c r="I293">
        <v>5</v>
      </c>
      <c r="J293">
        <v>2001</v>
      </c>
      <c r="K293" t="s">
        <v>25</v>
      </c>
      <c r="L293">
        <v>13</v>
      </c>
      <c r="M293">
        <v>0.43333333333333329</v>
      </c>
      <c r="N293">
        <v>5.6333333333333337</v>
      </c>
      <c r="O293">
        <v>14</v>
      </c>
      <c r="P293">
        <v>0.40238095238095239</v>
      </c>
      <c r="Q293">
        <v>0.9285714285714286</v>
      </c>
      <c r="R293" t="s">
        <v>26</v>
      </c>
    </row>
    <row r="294" spans="1:18" hidden="1" x14ac:dyDescent="0.3">
      <c r="A294" s="76">
        <v>292</v>
      </c>
      <c r="B294">
        <v>812</v>
      </c>
      <c r="C294" t="s">
        <v>173</v>
      </c>
      <c r="D294" t="s">
        <v>32</v>
      </c>
      <c r="E294" t="s">
        <v>20</v>
      </c>
      <c r="F294">
        <v>6.78</v>
      </c>
      <c r="G294" s="77">
        <v>43610</v>
      </c>
      <c r="H294" s="77">
        <v>43623</v>
      </c>
      <c r="I294">
        <v>5</v>
      </c>
      <c r="J294">
        <v>2001</v>
      </c>
      <c r="K294" t="s">
        <v>25</v>
      </c>
      <c r="L294">
        <v>13</v>
      </c>
      <c r="M294">
        <v>0.43333333333333329</v>
      </c>
      <c r="N294">
        <v>5.6333333333333337</v>
      </c>
      <c r="O294">
        <v>14</v>
      </c>
      <c r="P294">
        <v>0.40238095238095239</v>
      </c>
      <c r="Q294">
        <v>0.9285714285714286</v>
      </c>
      <c r="R294" t="s">
        <v>40</v>
      </c>
    </row>
    <row r="295" spans="1:18" hidden="1" x14ac:dyDescent="0.3">
      <c r="A295" s="76">
        <v>293</v>
      </c>
      <c r="B295">
        <v>812</v>
      </c>
      <c r="C295" t="s">
        <v>173</v>
      </c>
      <c r="D295" t="s">
        <v>32</v>
      </c>
      <c r="E295" t="s">
        <v>20</v>
      </c>
      <c r="F295">
        <v>6.78</v>
      </c>
      <c r="G295" s="77">
        <v>43610</v>
      </c>
      <c r="H295" s="77">
        <v>43623</v>
      </c>
      <c r="I295">
        <v>5</v>
      </c>
      <c r="J295">
        <v>2001</v>
      </c>
      <c r="K295" t="s">
        <v>25</v>
      </c>
      <c r="L295">
        <v>13</v>
      </c>
      <c r="M295">
        <v>0.43333333333333329</v>
      </c>
      <c r="N295">
        <v>5.6333333333333337</v>
      </c>
      <c r="O295">
        <v>14</v>
      </c>
      <c r="P295">
        <v>0.40238095238095239</v>
      </c>
      <c r="Q295">
        <v>0.9285714285714286</v>
      </c>
      <c r="R295" t="s">
        <v>29</v>
      </c>
    </row>
    <row r="296" spans="1:18" hidden="1" x14ac:dyDescent="0.3">
      <c r="A296" s="76">
        <v>294</v>
      </c>
      <c r="B296">
        <v>37914</v>
      </c>
      <c r="C296" t="s">
        <v>174</v>
      </c>
      <c r="D296" t="s">
        <v>19</v>
      </c>
      <c r="E296" t="s">
        <v>20</v>
      </c>
      <c r="F296">
        <v>6.86</v>
      </c>
      <c r="G296" s="77">
        <v>44975</v>
      </c>
      <c r="H296" s="77">
        <v>44978</v>
      </c>
      <c r="I296">
        <v>3</v>
      </c>
      <c r="J296">
        <v>2022</v>
      </c>
      <c r="K296" t="s">
        <v>25</v>
      </c>
      <c r="L296">
        <v>6</v>
      </c>
      <c r="M296">
        <v>0.53333333333333333</v>
      </c>
      <c r="N296">
        <v>3.2</v>
      </c>
      <c r="O296">
        <v>4</v>
      </c>
      <c r="P296">
        <v>0.8</v>
      </c>
      <c r="Q296">
        <v>1.5</v>
      </c>
      <c r="R296" t="s">
        <v>26</v>
      </c>
    </row>
    <row r="297" spans="1:18" hidden="1" x14ac:dyDescent="0.3">
      <c r="A297" s="76">
        <v>295</v>
      </c>
      <c r="B297">
        <v>37914</v>
      </c>
      <c r="C297" t="s">
        <v>174</v>
      </c>
      <c r="D297" t="s">
        <v>19</v>
      </c>
      <c r="E297" t="s">
        <v>20</v>
      </c>
      <c r="F297">
        <v>6.86</v>
      </c>
      <c r="G297" s="77">
        <v>44975</v>
      </c>
      <c r="H297" s="77">
        <v>44978</v>
      </c>
      <c r="I297">
        <v>3</v>
      </c>
      <c r="J297">
        <v>2022</v>
      </c>
      <c r="K297" t="s">
        <v>25</v>
      </c>
      <c r="L297">
        <v>6</v>
      </c>
      <c r="M297">
        <v>0.53333333333333333</v>
      </c>
      <c r="N297">
        <v>3.2</v>
      </c>
      <c r="O297">
        <v>4</v>
      </c>
      <c r="P297">
        <v>0.8</v>
      </c>
      <c r="Q297">
        <v>1.5</v>
      </c>
      <c r="R297" t="s">
        <v>29</v>
      </c>
    </row>
    <row r="298" spans="1:18" hidden="1" x14ac:dyDescent="0.3">
      <c r="A298" s="76">
        <v>296</v>
      </c>
      <c r="B298">
        <v>37914</v>
      </c>
      <c r="C298" t="s">
        <v>174</v>
      </c>
      <c r="D298" t="s">
        <v>19</v>
      </c>
      <c r="E298" t="s">
        <v>20</v>
      </c>
      <c r="F298">
        <v>6.86</v>
      </c>
      <c r="G298" s="77">
        <v>44975</v>
      </c>
      <c r="H298" s="77">
        <v>44978</v>
      </c>
      <c r="I298">
        <v>3</v>
      </c>
      <c r="J298">
        <v>2022</v>
      </c>
      <c r="K298" t="s">
        <v>25</v>
      </c>
      <c r="L298">
        <v>6</v>
      </c>
      <c r="M298">
        <v>0.53333333333333333</v>
      </c>
      <c r="N298">
        <v>3.2</v>
      </c>
      <c r="O298">
        <v>4</v>
      </c>
      <c r="P298">
        <v>0.8</v>
      </c>
      <c r="Q298">
        <v>1.5</v>
      </c>
      <c r="R298" t="s">
        <v>175</v>
      </c>
    </row>
    <row r="299" spans="1:18" hidden="1" x14ac:dyDescent="0.3">
      <c r="A299" s="76">
        <v>297</v>
      </c>
      <c r="B299">
        <v>37914</v>
      </c>
      <c r="C299" t="s">
        <v>174</v>
      </c>
      <c r="D299" t="s">
        <v>19</v>
      </c>
      <c r="E299" t="s">
        <v>20</v>
      </c>
      <c r="F299">
        <v>6.86</v>
      </c>
      <c r="G299" s="77">
        <v>44975</v>
      </c>
      <c r="H299" s="77">
        <v>44978</v>
      </c>
      <c r="I299">
        <v>3</v>
      </c>
      <c r="J299">
        <v>2022</v>
      </c>
      <c r="K299" t="s">
        <v>25</v>
      </c>
      <c r="L299">
        <v>6</v>
      </c>
      <c r="M299">
        <v>0.53333333333333333</v>
      </c>
      <c r="N299">
        <v>3.2</v>
      </c>
      <c r="O299">
        <v>4</v>
      </c>
      <c r="P299">
        <v>0.8</v>
      </c>
      <c r="Q299">
        <v>1.5</v>
      </c>
      <c r="R299" t="s">
        <v>43</v>
      </c>
    </row>
    <row r="300" spans="1:18" hidden="1" x14ac:dyDescent="0.3">
      <c r="A300" s="76">
        <v>298</v>
      </c>
      <c r="B300">
        <v>59</v>
      </c>
      <c r="C300" t="s">
        <v>176</v>
      </c>
      <c r="D300" t="s">
        <v>32</v>
      </c>
      <c r="E300" t="s">
        <v>38</v>
      </c>
      <c r="F300">
        <v>7.4</v>
      </c>
      <c r="G300" s="77">
        <v>43036</v>
      </c>
      <c r="H300" s="77">
        <v>43053</v>
      </c>
      <c r="I300">
        <v>4</v>
      </c>
      <c r="J300">
        <v>2002</v>
      </c>
      <c r="K300" t="s">
        <v>33</v>
      </c>
      <c r="L300">
        <v>26</v>
      </c>
      <c r="M300">
        <v>0.4</v>
      </c>
      <c r="N300">
        <v>10.4</v>
      </c>
      <c r="O300">
        <v>18</v>
      </c>
      <c r="P300">
        <v>0.57777777777777783</v>
      </c>
      <c r="Q300">
        <v>1.444444444444444</v>
      </c>
      <c r="R300" t="s">
        <v>36</v>
      </c>
    </row>
    <row r="301" spans="1:18" hidden="1" x14ac:dyDescent="0.3">
      <c r="A301" s="76">
        <v>299</v>
      </c>
      <c r="B301">
        <v>59</v>
      </c>
      <c r="C301" t="s">
        <v>176</v>
      </c>
      <c r="D301" t="s">
        <v>32</v>
      </c>
      <c r="E301" t="s">
        <v>38</v>
      </c>
      <c r="F301">
        <v>7.4</v>
      </c>
      <c r="G301" s="77">
        <v>43036</v>
      </c>
      <c r="H301" s="77">
        <v>43053</v>
      </c>
      <c r="I301">
        <v>4</v>
      </c>
      <c r="J301">
        <v>2002</v>
      </c>
      <c r="K301" t="s">
        <v>33</v>
      </c>
      <c r="L301">
        <v>26</v>
      </c>
      <c r="M301">
        <v>0.4</v>
      </c>
      <c r="N301">
        <v>10.4</v>
      </c>
      <c r="O301">
        <v>18</v>
      </c>
      <c r="P301">
        <v>0.57777777777777783</v>
      </c>
      <c r="Q301">
        <v>1.444444444444444</v>
      </c>
      <c r="R301" t="s">
        <v>40</v>
      </c>
    </row>
    <row r="302" spans="1:18" hidden="1" x14ac:dyDescent="0.3">
      <c r="A302" s="76">
        <v>300</v>
      </c>
      <c r="B302">
        <v>59</v>
      </c>
      <c r="C302" t="s">
        <v>176</v>
      </c>
      <c r="D302" t="s">
        <v>32</v>
      </c>
      <c r="E302" t="s">
        <v>38</v>
      </c>
      <c r="F302">
        <v>7.4</v>
      </c>
      <c r="G302" s="77">
        <v>43036</v>
      </c>
      <c r="H302" s="77">
        <v>43053</v>
      </c>
      <c r="I302">
        <v>4</v>
      </c>
      <c r="J302">
        <v>2002</v>
      </c>
      <c r="K302" t="s">
        <v>33</v>
      </c>
      <c r="L302">
        <v>26</v>
      </c>
      <c r="M302">
        <v>0.4</v>
      </c>
      <c r="N302">
        <v>10.4</v>
      </c>
      <c r="O302">
        <v>18</v>
      </c>
      <c r="P302">
        <v>0.57777777777777783</v>
      </c>
      <c r="Q302">
        <v>1.444444444444444</v>
      </c>
      <c r="R302" t="s">
        <v>72</v>
      </c>
    </row>
    <row r="303" spans="1:18" hidden="1" x14ac:dyDescent="0.3">
      <c r="A303" s="76">
        <v>301</v>
      </c>
      <c r="B303">
        <v>59</v>
      </c>
      <c r="C303" t="s">
        <v>176</v>
      </c>
      <c r="D303" t="s">
        <v>32</v>
      </c>
      <c r="E303" t="s">
        <v>38</v>
      </c>
      <c r="F303">
        <v>7.4</v>
      </c>
      <c r="G303" s="77">
        <v>43036</v>
      </c>
      <c r="H303" s="77">
        <v>43053</v>
      </c>
      <c r="I303">
        <v>4</v>
      </c>
      <c r="J303">
        <v>2002</v>
      </c>
      <c r="K303" t="s">
        <v>33</v>
      </c>
      <c r="L303">
        <v>26</v>
      </c>
      <c r="M303">
        <v>0.4</v>
      </c>
      <c r="N303">
        <v>10.4</v>
      </c>
      <c r="O303">
        <v>18</v>
      </c>
      <c r="P303">
        <v>0.57777777777777783</v>
      </c>
      <c r="Q303">
        <v>1.444444444444444</v>
      </c>
      <c r="R303" t="s">
        <v>57</v>
      </c>
    </row>
    <row r="304" spans="1:18" hidden="1" x14ac:dyDescent="0.3">
      <c r="A304" s="76">
        <v>302</v>
      </c>
      <c r="B304">
        <v>59</v>
      </c>
      <c r="C304" t="s">
        <v>176</v>
      </c>
      <c r="D304" t="s">
        <v>32</v>
      </c>
      <c r="E304" t="s">
        <v>38</v>
      </c>
      <c r="F304">
        <v>7.4</v>
      </c>
      <c r="G304" s="77">
        <v>43036</v>
      </c>
      <c r="H304" s="77">
        <v>43053</v>
      </c>
      <c r="I304">
        <v>4</v>
      </c>
      <c r="J304">
        <v>2002</v>
      </c>
      <c r="K304" t="s">
        <v>33</v>
      </c>
      <c r="L304">
        <v>26</v>
      </c>
      <c r="M304">
        <v>0.4</v>
      </c>
      <c r="N304">
        <v>10.4</v>
      </c>
      <c r="O304">
        <v>18</v>
      </c>
      <c r="P304">
        <v>0.57777777777777783</v>
      </c>
      <c r="Q304">
        <v>1.444444444444444</v>
      </c>
      <c r="R304" t="s">
        <v>29</v>
      </c>
    </row>
    <row r="305" spans="1:18" hidden="1" x14ac:dyDescent="0.3">
      <c r="A305" s="76">
        <v>303</v>
      </c>
      <c r="B305">
        <v>59</v>
      </c>
      <c r="C305" t="s">
        <v>176</v>
      </c>
      <c r="D305" t="s">
        <v>32</v>
      </c>
      <c r="E305" t="s">
        <v>38</v>
      </c>
      <c r="F305">
        <v>7.4</v>
      </c>
      <c r="G305" s="77">
        <v>43036</v>
      </c>
      <c r="H305" s="77">
        <v>43053</v>
      </c>
      <c r="I305">
        <v>4</v>
      </c>
      <c r="J305">
        <v>2002</v>
      </c>
      <c r="K305" t="s">
        <v>33</v>
      </c>
      <c r="L305">
        <v>26</v>
      </c>
      <c r="M305">
        <v>0.4</v>
      </c>
      <c r="N305">
        <v>10.4</v>
      </c>
      <c r="O305">
        <v>18</v>
      </c>
      <c r="P305">
        <v>0.57777777777777783</v>
      </c>
      <c r="Q305">
        <v>1.444444444444444</v>
      </c>
      <c r="R305" t="s">
        <v>82</v>
      </c>
    </row>
    <row r="306" spans="1:18" hidden="1" x14ac:dyDescent="0.3">
      <c r="A306" s="76">
        <v>304</v>
      </c>
      <c r="B306">
        <v>596</v>
      </c>
      <c r="C306" t="s">
        <v>177</v>
      </c>
      <c r="D306" t="s">
        <v>24</v>
      </c>
      <c r="E306" t="s">
        <v>38</v>
      </c>
      <c r="F306">
        <v>6.97</v>
      </c>
      <c r="G306" s="77">
        <v>43056</v>
      </c>
      <c r="H306" s="77">
        <v>43056</v>
      </c>
      <c r="I306">
        <v>4</v>
      </c>
      <c r="J306">
        <v>2003</v>
      </c>
      <c r="K306" t="s">
        <v>33</v>
      </c>
      <c r="L306">
        <v>1</v>
      </c>
      <c r="M306">
        <v>0.1</v>
      </c>
      <c r="N306">
        <v>0.1</v>
      </c>
      <c r="O306">
        <v>1</v>
      </c>
      <c r="P306">
        <v>0.1</v>
      </c>
      <c r="Q306">
        <v>1</v>
      </c>
      <c r="R306" t="s">
        <v>36</v>
      </c>
    </row>
    <row r="307" spans="1:18" hidden="1" x14ac:dyDescent="0.3">
      <c r="A307" s="76">
        <v>305</v>
      </c>
      <c r="B307">
        <v>596</v>
      </c>
      <c r="C307" t="s">
        <v>177</v>
      </c>
      <c r="D307" t="s">
        <v>24</v>
      </c>
      <c r="E307" t="s">
        <v>38</v>
      </c>
      <c r="F307">
        <v>6.97</v>
      </c>
      <c r="G307" s="77">
        <v>43056</v>
      </c>
      <c r="H307" s="77">
        <v>43056</v>
      </c>
      <c r="I307">
        <v>4</v>
      </c>
      <c r="J307">
        <v>2003</v>
      </c>
      <c r="K307" t="s">
        <v>33</v>
      </c>
      <c r="L307">
        <v>1</v>
      </c>
      <c r="M307">
        <v>0.1</v>
      </c>
      <c r="N307">
        <v>0.1</v>
      </c>
      <c r="O307">
        <v>1</v>
      </c>
      <c r="P307">
        <v>0.1</v>
      </c>
      <c r="Q307">
        <v>1</v>
      </c>
      <c r="R307" t="s">
        <v>57</v>
      </c>
    </row>
    <row r="308" spans="1:18" hidden="1" x14ac:dyDescent="0.3">
      <c r="A308" s="76">
        <v>306</v>
      </c>
      <c r="B308">
        <v>39523</v>
      </c>
      <c r="C308" t="s">
        <v>178</v>
      </c>
      <c r="D308" t="s">
        <v>32</v>
      </c>
      <c r="E308" t="s">
        <v>75</v>
      </c>
      <c r="F308">
        <v>6.36</v>
      </c>
      <c r="G308" s="77">
        <v>43981</v>
      </c>
      <c r="H308" s="77">
        <v>43987</v>
      </c>
      <c r="I308">
        <v>4</v>
      </c>
      <c r="J308">
        <v>2019</v>
      </c>
      <c r="K308" t="s">
        <v>35</v>
      </c>
      <c r="L308">
        <v>12</v>
      </c>
      <c r="M308">
        <v>0.39444444444444438</v>
      </c>
      <c r="N308">
        <v>4.7333333333333334</v>
      </c>
      <c r="O308">
        <v>7</v>
      </c>
      <c r="P308">
        <v>0.67619047619047623</v>
      </c>
      <c r="Q308">
        <v>1.714285714285714</v>
      </c>
      <c r="R308" t="s">
        <v>27</v>
      </c>
    </row>
    <row r="309" spans="1:18" hidden="1" x14ac:dyDescent="0.3">
      <c r="A309" s="76">
        <v>307</v>
      </c>
      <c r="B309">
        <v>39523</v>
      </c>
      <c r="C309" t="s">
        <v>178</v>
      </c>
      <c r="D309" t="s">
        <v>32</v>
      </c>
      <c r="E309" t="s">
        <v>75</v>
      </c>
      <c r="F309">
        <v>6.36</v>
      </c>
      <c r="G309" s="77">
        <v>43981</v>
      </c>
      <c r="H309" s="77">
        <v>43987</v>
      </c>
      <c r="I309">
        <v>4</v>
      </c>
      <c r="J309">
        <v>2019</v>
      </c>
      <c r="K309" t="s">
        <v>35</v>
      </c>
      <c r="L309">
        <v>12</v>
      </c>
      <c r="M309">
        <v>0.39444444444444438</v>
      </c>
      <c r="N309">
        <v>4.7333333333333334</v>
      </c>
      <c r="O309">
        <v>7</v>
      </c>
      <c r="P309">
        <v>0.67619047619047623</v>
      </c>
      <c r="Q309">
        <v>1.714285714285714</v>
      </c>
      <c r="R309" t="s">
        <v>41</v>
      </c>
    </row>
    <row r="310" spans="1:18" hidden="1" x14ac:dyDescent="0.3">
      <c r="A310" s="76">
        <v>308</v>
      </c>
      <c r="B310">
        <v>3522</v>
      </c>
      <c r="C310" t="s">
        <v>179</v>
      </c>
      <c r="D310" t="s">
        <v>101</v>
      </c>
      <c r="E310" t="s">
        <v>38</v>
      </c>
      <c r="F310">
        <v>6.36</v>
      </c>
      <c r="G310" s="77">
        <v>44138</v>
      </c>
      <c r="H310" s="77">
        <v>44138</v>
      </c>
      <c r="I310">
        <v>5</v>
      </c>
      <c r="J310">
        <v>1984</v>
      </c>
      <c r="K310" t="s">
        <v>25</v>
      </c>
      <c r="L310">
        <v>1</v>
      </c>
      <c r="M310">
        <v>1.9833333333333329</v>
      </c>
      <c r="N310">
        <v>1.9833333333333329</v>
      </c>
      <c r="O310">
        <v>1</v>
      </c>
      <c r="P310">
        <v>1.9833333333333329</v>
      </c>
      <c r="Q310">
        <v>1</v>
      </c>
      <c r="R310" t="s">
        <v>39</v>
      </c>
    </row>
    <row r="311" spans="1:18" hidden="1" x14ac:dyDescent="0.3">
      <c r="A311" s="76">
        <v>309</v>
      </c>
      <c r="B311">
        <v>3522</v>
      </c>
      <c r="C311" t="s">
        <v>179</v>
      </c>
      <c r="D311" t="s">
        <v>101</v>
      </c>
      <c r="E311" t="s">
        <v>38</v>
      </c>
      <c r="F311">
        <v>6.36</v>
      </c>
      <c r="G311" s="77">
        <v>44138</v>
      </c>
      <c r="H311" s="77">
        <v>44138</v>
      </c>
      <c r="I311">
        <v>5</v>
      </c>
      <c r="J311">
        <v>1984</v>
      </c>
      <c r="K311" t="s">
        <v>25</v>
      </c>
      <c r="L311">
        <v>1</v>
      </c>
      <c r="M311">
        <v>1.9833333333333329</v>
      </c>
      <c r="N311">
        <v>1.9833333333333329</v>
      </c>
      <c r="O311">
        <v>1</v>
      </c>
      <c r="P311">
        <v>1.9833333333333329</v>
      </c>
      <c r="Q311">
        <v>1</v>
      </c>
      <c r="R311" t="s">
        <v>29</v>
      </c>
    </row>
    <row r="312" spans="1:18" hidden="1" x14ac:dyDescent="0.3">
      <c r="A312" s="76">
        <v>310</v>
      </c>
      <c r="B312">
        <v>3522</v>
      </c>
      <c r="C312" t="s">
        <v>179</v>
      </c>
      <c r="D312" t="s">
        <v>101</v>
      </c>
      <c r="E312" t="s">
        <v>38</v>
      </c>
      <c r="F312">
        <v>6.36</v>
      </c>
      <c r="G312" s="77">
        <v>44138</v>
      </c>
      <c r="H312" s="77">
        <v>44138</v>
      </c>
      <c r="I312">
        <v>5</v>
      </c>
      <c r="J312">
        <v>1984</v>
      </c>
      <c r="K312" t="s">
        <v>25</v>
      </c>
      <c r="L312">
        <v>1</v>
      </c>
      <c r="M312">
        <v>1.9833333333333329</v>
      </c>
      <c r="N312">
        <v>1.9833333333333329</v>
      </c>
      <c r="O312">
        <v>1</v>
      </c>
      <c r="P312">
        <v>1.9833333333333329</v>
      </c>
      <c r="Q312">
        <v>1</v>
      </c>
      <c r="R312" t="s">
        <v>146</v>
      </c>
    </row>
    <row r="313" spans="1:18" hidden="1" x14ac:dyDescent="0.3">
      <c r="A313" s="76">
        <v>311</v>
      </c>
      <c r="B313">
        <v>38390</v>
      </c>
      <c r="C313" t="s">
        <v>180</v>
      </c>
      <c r="D313" t="s">
        <v>32</v>
      </c>
      <c r="E313" t="s">
        <v>47</v>
      </c>
      <c r="F313">
        <v>6.76</v>
      </c>
      <c r="G313" s="77">
        <v>43901</v>
      </c>
      <c r="H313" s="77">
        <v>43917</v>
      </c>
      <c r="I313">
        <v>7</v>
      </c>
      <c r="J313">
        <v>2019</v>
      </c>
      <c r="K313" t="s">
        <v>35</v>
      </c>
      <c r="L313">
        <v>11</v>
      </c>
      <c r="M313">
        <v>0.3972222222222222</v>
      </c>
      <c r="N313">
        <v>4.3694444444444436</v>
      </c>
      <c r="O313">
        <v>17</v>
      </c>
      <c r="P313">
        <v>0.25702614379084959</v>
      </c>
      <c r="Q313">
        <v>0.6470588235294118</v>
      </c>
      <c r="R313" t="s">
        <v>36</v>
      </c>
    </row>
    <row r="314" spans="1:18" hidden="1" x14ac:dyDescent="0.3">
      <c r="A314" s="76">
        <v>312</v>
      </c>
      <c r="B314">
        <v>38390</v>
      </c>
      <c r="C314" t="s">
        <v>180</v>
      </c>
      <c r="D314" t="s">
        <v>32</v>
      </c>
      <c r="E314" t="s">
        <v>47</v>
      </c>
      <c r="F314">
        <v>6.76</v>
      </c>
      <c r="G314" s="77">
        <v>43901</v>
      </c>
      <c r="H314" s="77">
        <v>43917</v>
      </c>
      <c r="I314">
        <v>7</v>
      </c>
      <c r="J314">
        <v>2019</v>
      </c>
      <c r="K314" t="s">
        <v>35</v>
      </c>
      <c r="L314">
        <v>11</v>
      </c>
      <c r="M314">
        <v>0.3972222222222222</v>
      </c>
      <c r="N314">
        <v>4.3694444444444436</v>
      </c>
      <c r="O314">
        <v>17</v>
      </c>
      <c r="P314">
        <v>0.25702614379084959</v>
      </c>
      <c r="Q314">
        <v>0.6470588235294118</v>
      </c>
      <c r="R314" t="s">
        <v>48</v>
      </c>
    </row>
    <row r="315" spans="1:18" hidden="1" x14ac:dyDescent="0.3">
      <c r="A315" s="76">
        <v>313</v>
      </c>
      <c r="B315">
        <v>40465</v>
      </c>
      <c r="C315" t="s">
        <v>181</v>
      </c>
      <c r="D315" t="s">
        <v>24</v>
      </c>
      <c r="E315" t="s">
        <v>47</v>
      </c>
      <c r="F315">
        <v>6.88</v>
      </c>
      <c r="G315" s="77">
        <v>44098</v>
      </c>
      <c r="H315" s="77">
        <v>44098</v>
      </c>
      <c r="I315">
        <v>6</v>
      </c>
      <c r="J315">
        <v>2020</v>
      </c>
      <c r="K315" t="s">
        <v>25</v>
      </c>
      <c r="L315">
        <v>1</v>
      </c>
      <c r="M315">
        <v>0.40277777777777779</v>
      </c>
      <c r="N315">
        <v>0.40277777777777779</v>
      </c>
      <c r="O315">
        <v>1</v>
      </c>
      <c r="P315">
        <v>0.40277777777777779</v>
      </c>
      <c r="Q315">
        <v>1</v>
      </c>
      <c r="R315" t="s">
        <v>36</v>
      </c>
    </row>
    <row r="316" spans="1:18" hidden="1" x14ac:dyDescent="0.3">
      <c r="A316" s="76">
        <v>314</v>
      </c>
      <c r="B316">
        <v>40465</v>
      </c>
      <c r="C316" t="s">
        <v>181</v>
      </c>
      <c r="D316" t="s">
        <v>24</v>
      </c>
      <c r="E316" t="s">
        <v>47</v>
      </c>
      <c r="F316">
        <v>6.88</v>
      </c>
      <c r="G316" s="77">
        <v>44098</v>
      </c>
      <c r="H316" s="77">
        <v>44098</v>
      </c>
      <c r="I316">
        <v>6</v>
      </c>
      <c r="J316">
        <v>2020</v>
      </c>
      <c r="K316" t="s">
        <v>25</v>
      </c>
      <c r="L316">
        <v>1</v>
      </c>
      <c r="M316">
        <v>0.40277777777777779</v>
      </c>
      <c r="N316">
        <v>0.40277777777777779</v>
      </c>
      <c r="O316">
        <v>1</v>
      </c>
      <c r="P316">
        <v>0.40277777777777779</v>
      </c>
      <c r="Q316">
        <v>1</v>
      </c>
      <c r="R316" t="s">
        <v>48</v>
      </c>
    </row>
    <row r="317" spans="1:18" hidden="1" x14ac:dyDescent="0.3">
      <c r="A317" s="76">
        <v>315</v>
      </c>
      <c r="B317">
        <v>40465</v>
      </c>
      <c r="C317" t="s">
        <v>181</v>
      </c>
      <c r="D317" t="s">
        <v>24</v>
      </c>
      <c r="E317" t="s">
        <v>47</v>
      </c>
      <c r="F317">
        <v>6.88</v>
      </c>
      <c r="G317" s="77">
        <v>44098</v>
      </c>
      <c r="H317" s="77">
        <v>44098</v>
      </c>
      <c r="I317">
        <v>6</v>
      </c>
      <c r="J317">
        <v>2020</v>
      </c>
      <c r="K317" t="s">
        <v>25</v>
      </c>
      <c r="L317">
        <v>1</v>
      </c>
      <c r="M317">
        <v>0.40277777777777779</v>
      </c>
      <c r="N317">
        <v>0.40277777777777779</v>
      </c>
      <c r="O317">
        <v>1</v>
      </c>
      <c r="P317">
        <v>0.40277777777777779</v>
      </c>
      <c r="Q317">
        <v>1</v>
      </c>
      <c r="R317" t="s">
        <v>22</v>
      </c>
    </row>
    <row r="318" spans="1:18" hidden="1" x14ac:dyDescent="0.3">
      <c r="A318" s="76">
        <v>316</v>
      </c>
      <c r="B318">
        <v>44429</v>
      </c>
      <c r="C318" t="s">
        <v>182</v>
      </c>
      <c r="D318" t="s">
        <v>19</v>
      </c>
      <c r="E318" t="s">
        <v>20</v>
      </c>
      <c r="F318">
        <v>5.35</v>
      </c>
      <c r="G318" s="77">
        <v>44990</v>
      </c>
      <c r="H318" s="77">
        <v>44990</v>
      </c>
      <c r="I318">
        <v>3</v>
      </c>
      <c r="J318">
        <v>2020</v>
      </c>
      <c r="K318" t="s">
        <v>35</v>
      </c>
      <c r="L318">
        <v>1</v>
      </c>
      <c r="M318">
        <v>3.861111111111111E-2</v>
      </c>
      <c r="N318">
        <v>3.861111111111111E-2</v>
      </c>
      <c r="O318">
        <v>1</v>
      </c>
      <c r="P318">
        <v>3.861111111111111E-2</v>
      </c>
      <c r="Q318">
        <v>1</v>
      </c>
      <c r="R318" t="s">
        <v>29</v>
      </c>
    </row>
    <row r="319" spans="1:18" hidden="1" x14ac:dyDescent="0.3">
      <c r="A319" s="76">
        <v>317</v>
      </c>
      <c r="B319">
        <v>38940</v>
      </c>
      <c r="C319" t="s">
        <v>183</v>
      </c>
      <c r="D319" t="s">
        <v>32</v>
      </c>
      <c r="E319" t="s">
        <v>75</v>
      </c>
      <c r="F319">
        <v>6.71</v>
      </c>
      <c r="G319" s="77">
        <v>43755</v>
      </c>
      <c r="H319" s="77">
        <v>43762</v>
      </c>
      <c r="I319">
        <v>6</v>
      </c>
      <c r="J319">
        <v>2019</v>
      </c>
      <c r="K319" t="s">
        <v>21</v>
      </c>
      <c r="L319">
        <v>12</v>
      </c>
      <c r="M319">
        <v>0.3963888888888889</v>
      </c>
      <c r="N319">
        <v>4.7566666666666668</v>
      </c>
      <c r="O319">
        <v>8</v>
      </c>
      <c r="P319">
        <v>0.59458333333333335</v>
      </c>
      <c r="Q319">
        <v>1.5</v>
      </c>
      <c r="R319" t="s">
        <v>39</v>
      </c>
    </row>
    <row r="320" spans="1:18" hidden="1" x14ac:dyDescent="0.3">
      <c r="A320" s="76">
        <v>318</v>
      </c>
      <c r="B320">
        <v>38940</v>
      </c>
      <c r="C320" t="s">
        <v>183</v>
      </c>
      <c r="D320" t="s">
        <v>32</v>
      </c>
      <c r="E320" t="s">
        <v>75</v>
      </c>
      <c r="F320">
        <v>6.71</v>
      </c>
      <c r="G320" s="77">
        <v>43755</v>
      </c>
      <c r="H320" s="77">
        <v>43762</v>
      </c>
      <c r="I320">
        <v>6</v>
      </c>
      <c r="J320">
        <v>2019</v>
      </c>
      <c r="K320" t="s">
        <v>21</v>
      </c>
      <c r="L320">
        <v>12</v>
      </c>
      <c r="M320">
        <v>0.3963888888888889</v>
      </c>
      <c r="N320">
        <v>4.7566666666666668</v>
      </c>
      <c r="O320">
        <v>8</v>
      </c>
      <c r="P320">
        <v>0.59458333333333335</v>
      </c>
      <c r="Q320">
        <v>1.5</v>
      </c>
      <c r="R320" t="s">
        <v>67</v>
      </c>
    </row>
    <row r="321" spans="1:18" hidden="1" x14ac:dyDescent="0.3">
      <c r="A321" s="76">
        <v>319</v>
      </c>
      <c r="B321">
        <v>38940</v>
      </c>
      <c r="C321" t="s">
        <v>183</v>
      </c>
      <c r="D321" t="s">
        <v>32</v>
      </c>
      <c r="E321" t="s">
        <v>75</v>
      </c>
      <c r="F321">
        <v>6.71</v>
      </c>
      <c r="G321" s="77">
        <v>43755</v>
      </c>
      <c r="H321" s="77">
        <v>43762</v>
      </c>
      <c r="I321">
        <v>6</v>
      </c>
      <c r="J321">
        <v>2019</v>
      </c>
      <c r="K321" t="s">
        <v>21</v>
      </c>
      <c r="L321">
        <v>12</v>
      </c>
      <c r="M321">
        <v>0.3963888888888889</v>
      </c>
      <c r="N321">
        <v>4.7566666666666668</v>
      </c>
      <c r="O321">
        <v>8</v>
      </c>
      <c r="P321">
        <v>0.59458333333333335</v>
      </c>
      <c r="Q321">
        <v>1.5</v>
      </c>
      <c r="R321" t="s">
        <v>27</v>
      </c>
    </row>
    <row r="322" spans="1:18" hidden="1" x14ac:dyDescent="0.3">
      <c r="A322" s="76">
        <v>320</v>
      </c>
      <c r="B322">
        <v>38940</v>
      </c>
      <c r="C322" t="s">
        <v>183</v>
      </c>
      <c r="D322" t="s">
        <v>32</v>
      </c>
      <c r="E322" t="s">
        <v>75</v>
      </c>
      <c r="F322">
        <v>6.71</v>
      </c>
      <c r="G322" s="77">
        <v>43755</v>
      </c>
      <c r="H322" s="77">
        <v>43762</v>
      </c>
      <c r="I322">
        <v>6</v>
      </c>
      <c r="J322">
        <v>2019</v>
      </c>
      <c r="K322" t="s">
        <v>21</v>
      </c>
      <c r="L322">
        <v>12</v>
      </c>
      <c r="M322">
        <v>0.3963888888888889</v>
      </c>
      <c r="N322">
        <v>4.7566666666666668</v>
      </c>
      <c r="O322">
        <v>8</v>
      </c>
      <c r="P322">
        <v>0.59458333333333335</v>
      </c>
      <c r="Q322">
        <v>1.5</v>
      </c>
      <c r="R322" t="s">
        <v>41</v>
      </c>
    </row>
    <row r="323" spans="1:18" hidden="1" x14ac:dyDescent="0.3">
      <c r="A323" s="76">
        <v>321</v>
      </c>
      <c r="B323">
        <v>38940</v>
      </c>
      <c r="C323" t="s">
        <v>183</v>
      </c>
      <c r="D323" t="s">
        <v>32</v>
      </c>
      <c r="E323" t="s">
        <v>75</v>
      </c>
      <c r="F323">
        <v>6.71</v>
      </c>
      <c r="G323" s="77">
        <v>43755</v>
      </c>
      <c r="H323" s="77">
        <v>43762</v>
      </c>
      <c r="I323">
        <v>6</v>
      </c>
      <c r="J323">
        <v>2019</v>
      </c>
      <c r="K323" t="s">
        <v>21</v>
      </c>
      <c r="L323">
        <v>12</v>
      </c>
      <c r="M323">
        <v>0.3963888888888889</v>
      </c>
      <c r="N323">
        <v>4.7566666666666668</v>
      </c>
      <c r="O323">
        <v>8</v>
      </c>
      <c r="P323">
        <v>0.59458333333333335</v>
      </c>
      <c r="Q323">
        <v>1.5</v>
      </c>
      <c r="R323" t="s">
        <v>29</v>
      </c>
    </row>
    <row r="324" spans="1:18" hidden="1" x14ac:dyDescent="0.3">
      <c r="A324" s="76">
        <v>322</v>
      </c>
      <c r="B324">
        <v>42317</v>
      </c>
      <c r="C324" t="s">
        <v>184</v>
      </c>
      <c r="D324" t="s">
        <v>19</v>
      </c>
      <c r="E324" t="s">
        <v>20</v>
      </c>
      <c r="F324">
        <v>6.21</v>
      </c>
      <c r="G324" s="77">
        <v>44539</v>
      </c>
      <c r="H324" s="77">
        <v>44539</v>
      </c>
      <c r="I324">
        <v>7</v>
      </c>
      <c r="J324">
        <v>2019</v>
      </c>
      <c r="K324" t="s">
        <v>33</v>
      </c>
      <c r="L324">
        <v>1</v>
      </c>
      <c r="M324">
        <v>3.3333333333333333E-2</v>
      </c>
      <c r="N324">
        <v>3.3333333333333333E-2</v>
      </c>
      <c r="O324">
        <v>1</v>
      </c>
      <c r="P324">
        <v>3.3333333333333333E-2</v>
      </c>
      <c r="Q324">
        <v>1</v>
      </c>
      <c r="R324" t="s">
        <v>54</v>
      </c>
    </row>
    <row r="325" spans="1:18" hidden="1" x14ac:dyDescent="0.3">
      <c r="A325" s="76">
        <v>323</v>
      </c>
      <c r="B325">
        <v>42317</v>
      </c>
      <c r="C325" t="s">
        <v>184</v>
      </c>
      <c r="D325" t="s">
        <v>19</v>
      </c>
      <c r="E325" t="s">
        <v>20</v>
      </c>
      <c r="F325">
        <v>6.21</v>
      </c>
      <c r="G325" s="77">
        <v>44539</v>
      </c>
      <c r="H325" s="77">
        <v>44539</v>
      </c>
      <c r="I325">
        <v>7</v>
      </c>
      <c r="J325">
        <v>2019</v>
      </c>
      <c r="K325" t="s">
        <v>33</v>
      </c>
      <c r="L325">
        <v>1</v>
      </c>
      <c r="M325">
        <v>3.3333333333333333E-2</v>
      </c>
      <c r="N325">
        <v>3.3333333333333333E-2</v>
      </c>
      <c r="O325">
        <v>1</v>
      </c>
      <c r="P325">
        <v>3.3333333333333333E-2</v>
      </c>
      <c r="Q325">
        <v>1</v>
      </c>
      <c r="R325" t="s">
        <v>22</v>
      </c>
    </row>
    <row r="326" spans="1:18" hidden="1" x14ac:dyDescent="0.3">
      <c r="A326" s="76">
        <v>324</v>
      </c>
      <c r="B326">
        <v>1</v>
      </c>
      <c r="C326" t="s">
        <v>185</v>
      </c>
      <c r="D326" t="s">
        <v>32</v>
      </c>
      <c r="E326" t="s">
        <v>20</v>
      </c>
      <c r="F326">
        <v>8.75</v>
      </c>
      <c r="G326" s="77">
        <v>42579</v>
      </c>
      <c r="H326" s="77">
        <v>42582</v>
      </c>
      <c r="I326">
        <v>8</v>
      </c>
      <c r="J326">
        <v>1998</v>
      </c>
      <c r="K326" t="s">
        <v>33</v>
      </c>
      <c r="L326">
        <v>26</v>
      </c>
      <c r="M326">
        <v>0.4</v>
      </c>
      <c r="N326">
        <v>10.4</v>
      </c>
      <c r="O326">
        <v>4</v>
      </c>
      <c r="P326">
        <v>2.6</v>
      </c>
      <c r="Q326">
        <v>6.5</v>
      </c>
      <c r="R326" t="s">
        <v>39</v>
      </c>
    </row>
    <row r="327" spans="1:18" hidden="1" x14ac:dyDescent="0.3">
      <c r="A327" s="76">
        <v>325</v>
      </c>
      <c r="B327">
        <v>1</v>
      </c>
      <c r="C327" t="s">
        <v>185</v>
      </c>
      <c r="D327" t="s">
        <v>32</v>
      </c>
      <c r="E327" t="s">
        <v>20</v>
      </c>
      <c r="F327">
        <v>8.75</v>
      </c>
      <c r="G327" s="77">
        <v>42579</v>
      </c>
      <c r="H327" s="77">
        <v>42582</v>
      </c>
      <c r="I327">
        <v>8</v>
      </c>
      <c r="J327">
        <v>1998</v>
      </c>
      <c r="K327" t="s">
        <v>33</v>
      </c>
      <c r="L327">
        <v>26</v>
      </c>
      <c r="M327">
        <v>0.4</v>
      </c>
      <c r="N327">
        <v>10.4</v>
      </c>
      <c r="O327">
        <v>4</v>
      </c>
      <c r="P327">
        <v>2.6</v>
      </c>
      <c r="Q327">
        <v>6.5</v>
      </c>
      <c r="R327" t="s">
        <v>91</v>
      </c>
    </row>
    <row r="328" spans="1:18" hidden="1" x14ac:dyDescent="0.3">
      <c r="A328" s="76">
        <v>326</v>
      </c>
      <c r="B328">
        <v>1</v>
      </c>
      <c r="C328" t="s">
        <v>185</v>
      </c>
      <c r="D328" t="s">
        <v>32</v>
      </c>
      <c r="E328" t="s">
        <v>20</v>
      </c>
      <c r="F328">
        <v>8.75</v>
      </c>
      <c r="G328" s="77">
        <v>42579</v>
      </c>
      <c r="H328" s="77">
        <v>42582</v>
      </c>
      <c r="I328">
        <v>8</v>
      </c>
      <c r="J328">
        <v>1998</v>
      </c>
      <c r="K328" t="s">
        <v>33</v>
      </c>
      <c r="L328">
        <v>26</v>
      </c>
      <c r="M328">
        <v>0.4</v>
      </c>
      <c r="N328">
        <v>10.4</v>
      </c>
      <c r="O328">
        <v>4</v>
      </c>
      <c r="P328">
        <v>2.6</v>
      </c>
      <c r="Q328">
        <v>6.5</v>
      </c>
      <c r="R328" t="s">
        <v>71</v>
      </c>
    </row>
    <row r="329" spans="1:18" hidden="1" x14ac:dyDescent="0.3">
      <c r="A329" s="76">
        <v>327</v>
      </c>
      <c r="B329">
        <v>1</v>
      </c>
      <c r="C329" t="s">
        <v>185</v>
      </c>
      <c r="D329" t="s">
        <v>32</v>
      </c>
      <c r="E329" t="s">
        <v>20</v>
      </c>
      <c r="F329">
        <v>8.75</v>
      </c>
      <c r="G329" s="77">
        <v>42579</v>
      </c>
      <c r="H329" s="77">
        <v>42582</v>
      </c>
      <c r="I329">
        <v>8</v>
      </c>
      <c r="J329">
        <v>1998</v>
      </c>
      <c r="K329" t="s">
        <v>33</v>
      </c>
      <c r="L329">
        <v>26</v>
      </c>
      <c r="M329">
        <v>0.4</v>
      </c>
      <c r="N329">
        <v>10.4</v>
      </c>
      <c r="O329">
        <v>4</v>
      </c>
      <c r="P329">
        <v>2.6</v>
      </c>
      <c r="Q329">
        <v>6.5</v>
      </c>
      <c r="R329" t="s">
        <v>29</v>
      </c>
    </row>
    <row r="330" spans="1:18" hidden="1" x14ac:dyDescent="0.3">
      <c r="A330" s="76">
        <v>328</v>
      </c>
      <c r="B330">
        <v>1</v>
      </c>
      <c r="C330" t="s">
        <v>185</v>
      </c>
      <c r="D330" t="s">
        <v>32</v>
      </c>
      <c r="E330" t="s">
        <v>20</v>
      </c>
      <c r="F330">
        <v>8.75</v>
      </c>
      <c r="G330" s="77">
        <v>42579</v>
      </c>
      <c r="H330" s="77">
        <v>42582</v>
      </c>
      <c r="I330">
        <v>8</v>
      </c>
      <c r="J330">
        <v>1998</v>
      </c>
      <c r="K330" t="s">
        <v>33</v>
      </c>
      <c r="L330">
        <v>26</v>
      </c>
      <c r="M330">
        <v>0.4</v>
      </c>
      <c r="N330">
        <v>10.4</v>
      </c>
      <c r="O330">
        <v>4</v>
      </c>
      <c r="P330">
        <v>2.6</v>
      </c>
      <c r="Q330">
        <v>6.5</v>
      </c>
      <c r="R330" t="s">
        <v>175</v>
      </c>
    </row>
    <row r="331" spans="1:18" hidden="1" x14ac:dyDescent="0.3">
      <c r="A331" s="76">
        <v>329</v>
      </c>
      <c r="B331">
        <v>5</v>
      </c>
      <c r="C331" t="s">
        <v>186</v>
      </c>
      <c r="D331" t="s">
        <v>101</v>
      </c>
      <c r="E331" t="s">
        <v>20</v>
      </c>
      <c r="F331">
        <v>8.3800000000000008</v>
      </c>
      <c r="G331" s="77">
        <v>43101</v>
      </c>
      <c r="H331" s="77">
        <v>43101</v>
      </c>
      <c r="I331">
        <v>8</v>
      </c>
      <c r="J331">
        <v>2001</v>
      </c>
      <c r="K331" t="s">
        <v>21</v>
      </c>
      <c r="L331">
        <v>1</v>
      </c>
      <c r="M331">
        <v>1.9197222222222221</v>
      </c>
      <c r="N331">
        <v>1.9197222222222221</v>
      </c>
      <c r="O331">
        <v>1</v>
      </c>
      <c r="P331">
        <v>1.9197222222222221</v>
      </c>
      <c r="Q331">
        <v>1</v>
      </c>
      <c r="R331" t="s">
        <v>39</v>
      </c>
    </row>
    <row r="332" spans="1:18" hidden="1" x14ac:dyDescent="0.3">
      <c r="A332" s="76">
        <v>330</v>
      </c>
      <c r="B332">
        <v>5</v>
      </c>
      <c r="C332" t="s">
        <v>186</v>
      </c>
      <c r="D332" t="s">
        <v>101</v>
      </c>
      <c r="E332" t="s">
        <v>20</v>
      </c>
      <c r="F332">
        <v>8.3800000000000008</v>
      </c>
      <c r="G332" s="77">
        <v>43101</v>
      </c>
      <c r="H332" s="77">
        <v>43101</v>
      </c>
      <c r="I332">
        <v>8</v>
      </c>
      <c r="J332">
        <v>2001</v>
      </c>
      <c r="K332" t="s">
        <v>21</v>
      </c>
      <c r="L332">
        <v>1</v>
      </c>
      <c r="M332">
        <v>1.9197222222222221</v>
      </c>
      <c r="N332">
        <v>1.9197222222222221</v>
      </c>
      <c r="O332">
        <v>1</v>
      </c>
      <c r="P332">
        <v>1.9197222222222221</v>
      </c>
      <c r="Q332">
        <v>1</v>
      </c>
      <c r="R332" t="s">
        <v>91</v>
      </c>
    </row>
    <row r="333" spans="1:18" hidden="1" x14ac:dyDescent="0.3">
      <c r="A333" s="76">
        <v>331</v>
      </c>
      <c r="B333">
        <v>5</v>
      </c>
      <c r="C333" t="s">
        <v>186</v>
      </c>
      <c r="D333" t="s">
        <v>101</v>
      </c>
      <c r="E333" t="s">
        <v>20</v>
      </c>
      <c r="F333">
        <v>8.3800000000000008</v>
      </c>
      <c r="G333" s="77">
        <v>43101</v>
      </c>
      <c r="H333" s="77">
        <v>43101</v>
      </c>
      <c r="I333">
        <v>8</v>
      </c>
      <c r="J333">
        <v>2001</v>
      </c>
      <c r="K333" t="s">
        <v>21</v>
      </c>
      <c r="L333">
        <v>1</v>
      </c>
      <c r="M333">
        <v>1.9197222222222221</v>
      </c>
      <c r="N333">
        <v>1.9197222222222221</v>
      </c>
      <c r="O333">
        <v>1</v>
      </c>
      <c r="P333">
        <v>1.9197222222222221</v>
      </c>
      <c r="Q333">
        <v>1</v>
      </c>
      <c r="R333" t="s">
        <v>29</v>
      </c>
    </row>
    <row r="334" spans="1:18" hidden="1" x14ac:dyDescent="0.3">
      <c r="A334" s="76">
        <v>332</v>
      </c>
      <c r="B334">
        <v>5</v>
      </c>
      <c r="C334" t="s">
        <v>186</v>
      </c>
      <c r="D334" t="s">
        <v>101</v>
      </c>
      <c r="E334" t="s">
        <v>20</v>
      </c>
      <c r="F334">
        <v>8.3800000000000008</v>
      </c>
      <c r="G334" s="77">
        <v>43101</v>
      </c>
      <c r="H334" s="77">
        <v>43101</v>
      </c>
      <c r="I334">
        <v>8</v>
      </c>
      <c r="J334">
        <v>2001</v>
      </c>
      <c r="K334" t="s">
        <v>21</v>
      </c>
      <c r="L334">
        <v>1</v>
      </c>
      <c r="M334">
        <v>1.9197222222222221</v>
      </c>
      <c r="N334">
        <v>1.9197222222222221</v>
      </c>
      <c r="O334">
        <v>1</v>
      </c>
      <c r="P334">
        <v>1.9197222222222221</v>
      </c>
      <c r="Q334">
        <v>1</v>
      </c>
      <c r="R334" t="s">
        <v>175</v>
      </c>
    </row>
    <row r="335" spans="1:18" hidden="1" x14ac:dyDescent="0.3">
      <c r="A335" s="76">
        <v>333</v>
      </c>
      <c r="B335">
        <v>61</v>
      </c>
      <c r="C335" t="s">
        <v>187</v>
      </c>
      <c r="D335" t="s">
        <v>32</v>
      </c>
      <c r="E335" t="s">
        <v>38</v>
      </c>
      <c r="F335">
        <v>7.17</v>
      </c>
      <c r="G335" s="77">
        <v>44352</v>
      </c>
      <c r="H335" s="77">
        <v>44359</v>
      </c>
      <c r="I335">
        <v>4</v>
      </c>
      <c r="J335">
        <v>2003</v>
      </c>
      <c r="K335" t="s">
        <v>33</v>
      </c>
      <c r="L335">
        <v>26</v>
      </c>
      <c r="M335">
        <v>0.38333333333333341</v>
      </c>
      <c r="N335">
        <v>9.9666666666666668</v>
      </c>
      <c r="O335">
        <v>8</v>
      </c>
      <c r="P335">
        <v>1.2458333333333329</v>
      </c>
      <c r="Q335">
        <v>3.25</v>
      </c>
      <c r="R335" t="s">
        <v>39</v>
      </c>
    </row>
    <row r="336" spans="1:18" hidden="1" x14ac:dyDescent="0.3">
      <c r="A336" s="76">
        <v>334</v>
      </c>
      <c r="B336">
        <v>61</v>
      </c>
      <c r="C336" t="s">
        <v>187</v>
      </c>
      <c r="D336" t="s">
        <v>32</v>
      </c>
      <c r="E336" t="s">
        <v>38</v>
      </c>
      <c r="F336">
        <v>7.17</v>
      </c>
      <c r="G336" s="77">
        <v>44352</v>
      </c>
      <c r="H336" s="77">
        <v>44359</v>
      </c>
      <c r="I336">
        <v>4</v>
      </c>
      <c r="J336">
        <v>2003</v>
      </c>
      <c r="K336" t="s">
        <v>33</v>
      </c>
      <c r="L336">
        <v>26</v>
      </c>
      <c r="M336">
        <v>0.38333333333333341</v>
      </c>
      <c r="N336">
        <v>9.9666666666666668</v>
      </c>
      <c r="O336">
        <v>8</v>
      </c>
      <c r="P336">
        <v>1.2458333333333329</v>
      </c>
      <c r="Q336">
        <v>3.25</v>
      </c>
      <c r="R336" t="s">
        <v>36</v>
      </c>
    </row>
    <row r="337" spans="1:18" hidden="1" x14ac:dyDescent="0.3">
      <c r="A337" s="76">
        <v>335</v>
      </c>
      <c r="B337">
        <v>61</v>
      </c>
      <c r="C337" t="s">
        <v>187</v>
      </c>
      <c r="D337" t="s">
        <v>32</v>
      </c>
      <c r="E337" t="s">
        <v>38</v>
      </c>
      <c r="F337">
        <v>7.17</v>
      </c>
      <c r="G337" s="77">
        <v>44352</v>
      </c>
      <c r="H337" s="77">
        <v>44359</v>
      </c>
      <c r="I337">
        <v>4</v>
      </c>
      <c r="J337">
        <v>2003</v>
      </c>
      <c r="K337" t="s">
        <v>33</v>
      </c>
      <c r="L337">
        <v>26</v>
      </c>
      <c r="M337">
        <v>0.38333333333333341</v>
      </c>
      <c r="N337">
        <v>9.9666666666666668</v>
      </c>
      <c r="O337">
        <v>8</v>
      </c>
      <c r="P337">
        <v>1.2458333333333329</v>
      </c>
      <c r="Q337">
        <v>3.25</v>
      </c>
      <c r="R337" t="s">
        <v>27</v>
      </c>
    </row>
    <row r="338" spans="1:18" hidden="1" x14ac:dyDescent="0.3">
      <c r="A338" s="76">
        <v>336</v>
      </c>
      <c r="B338">
        <v>61</v>
      </c>
      <c r="C338" t="s">
        <v>187</v>
      </c>
      <c r="D338" t="s">
        <v>32</v>
      </c>
      <c r="E338" t="s">
        <v>38</v>
      </c>
      <c r="F338">
        <v>7.17</v>
      </c>
      <c r="G338" s="77">
        <v>44352</v>
      </c>
      <c r="H338" s="77">
        <v>44359</v>
      </c>
      <c r="I338">
        <v>4</v>
      </c>
      <c r="J338">
        <v>2003</v>
      </c>
      <c r="K338" t="s">
        <v>33</v>
      </c>
      <c r="L338">
        <v>26</v>
      </c>
      <c r="M338">
        <v>0.38333333333333341</v>
      </c>
      <c r="N338">
        <v>9.9666666666666668</v>
      </c>
      <c r="O338">
        <v>8</v>
      </c>
      <c r="P338">
        <v>1.2458333333333329</v>
      </c>
      <c r="Q338">
        <v>3.25</v>
      </c>
      <c r="R338" t="s">
        <v>57</v>
      </c>
    </row>
    <row r="339" spans="1:18" hidden="1" x14ac:dyDescent="0.3">
      <c r="A339" s="76">
        <v>337</v>
      </c>
      <c r="B339">
        <v>61</v>
      </c>
      <c r="C339" t="s">
        <v>187</v>
      </c>
      <c r="D339" t="s">
        <v>32</v>
      </c>
      <c r="E339" t="s">
        <v>38</v>
      </c>
      <c r="F339">
        <v>7.17</v>
      </c>
      <c r="G339" s="77">
        <v>44352</v>
      </c>
      <c r="H339" s="77">
        <v>44359</v>
      </c>
      <c r="I339">
        <v>4</v>
      </c>
      <c r="J339">
        <v>2003</v>
      </c>
      <c r="K339" t="s">
        <v>33</v>
      </c>
      <c r="L339">
        <v>26</v>
      </c>
      <c r="M339">
        <v>0.38333333333333341</v>
      </c>
      <c r="N339">
        <v>9.9666666666666668</v>
      </c>
      <c r="O339">
        <v>8</v>
      </c>
      <c r="P339">
        <v>1.2458333333333329</v>
      </c>
      <c r="Q339">
        <v>3.25</v>
      </c>
      <c r="R339" t="s">
        <v>48</v>
      </c>
    </row>
    <row r="340" spans="1:18" hidden="1" x14ac:dyDescent="0.3">
      <c r="A340" s="76">
        <v>338</v>
      </c>
      <c r="B340">
        <v>61</v>
      </c>
      <c r="C340" t="s">
        <v>187</v>
      </c>
      <c r="D340" t="s">
        <v>32</v>
      </c>
      <c r="E340" t="s">
        <v>38</v>
      </c>
      <c r="F340">
        <v>7.17</v>
      </c>
      <c r="G340" s="77">
        <v>44352</v>
      </c>
      <c r="H340" s="77">
        <v>44359</v>
      </c>
      <c r="I340">
        <v>4</v>
      </c>
      <c r="J340">
        <v>2003</v>
      </c>
      <c r="K340" t="s">
        <v>33</v>
      </c>
      <c r="L340">
        <v>26</v>
      </c>
      <c r="M340">
        <v>0.38333333333333341</v>
      </c>
      <c r="N340">
        <v>9.9666666666666668</v>
      </c>
      <c r="O340">
        <v>8</v>
      </c>
      <c r="P340">
        <v>1.2458333333333329</v>
      </c>
      <c r="Q340">
        <v>3.25</v>
      </c>
      <c r="R340" t="s">
        <v>58</v>
      </c>
    </row>
    <row r="341" spans="1:18" hidden="1" x14ac:dyDescent="0.3">
      <c r="A341" s="76">
        <v>339</v>
      </c>
      <c r="B341">
        <v>233</v>
      </c>
      <c r="C341" t="s">
        <v>188</v>
      </c>
      <c r="D341" t="s">
        <v>32</v>
      </c>
      <c r="E341" t="s">
        <v>38</v>
      </c>
      <c r="F341">
        <v>7.66</v>
      </c>
      <c r="G341" s="77">
        <v>43709</v>
      </c>
      <c r="H341" s="77">
        <v>43827</v>
      </c>
      <c r="I341">
        <v>5</v>
      </c>
      <c r="J341">
        <v>2000</v>
      </c>
      <c r="K341" t="s">
        <v>33</v>
      </c>
      <c r="L341">
        <v>78</v>
      </c>
      <c r="M341">
        <v>0.41666666666666669</v>
      </c>
      <c r="N341">
        <v>32.5</v>
      </c>
      <c r="O341">
        <v>119</v>
      </c>
      <c r="P341">
        <v>0.27310924369747902</v>
      </c>
      <c r="Q341">
        <v>0.65546218487394958</v>
      </c>
      <c r="R341" t="s">
        <v>189</v>
      </c>
    </row>
    <row r="342" spans="1:18" hidden="1" x14ac:dyDescent="0.3">
      <c r="A342" s="76">
        <v>340</v>
      </c>
      <c r="B342">
        <v>233</v>
      </c>
      <c r="C342" t="s">
        <v>188</v>
      </c>
      <c r="D342" t="s">
        <v>32</v>
      </c>
      <c r="E342" t="s">
        <v>38</v>
      </c>
      <c r="F342">
        <v>7.66</v>
      </c>
      <c r="G342" s="77">
        <v>43709</v>
      </c>
      <c r="H342" s="77">
        <v>43827</v>
      </c>
      <c r="I342">
        <v>5</v>
      </c>
      <c r="J342">
        <v>2000</v>
      </c>
      <c r="K342" t="s">
        <v>33</v>
      </c>
      <c r="L342">
        <v>78</v>
      </c>
      <c r="M342">
        <v>0.41666666666666669</v>
      </c>
      <c r="N342">
        <v>32.5</v>
      </c>
      <c r="O342">
        <v>119</v>
      </c>
      <c r="P342">
        <v>0.27310924369747902</v>
      </c>
      <c r="Q342">
        <v>0.65546218487394958</v>
      </c>
      <c r="R342" t="s">
        <v>36</v>
      </c>
    </row>
    <row r="343" spans="1:18" hidden="1" x14ac:dyDescent="0.3">
      <c r="A343" s="76">
        <v>341</v>
      </c>
      <c r="B343">
        <v>233</v>
      </c>
      <c r="C343" t="s">
        <v>188</v>
      </c>
      <c r="D343" t="s">
        <v>32</v>
      </c>
      <c r="E343" t="s">
        <v>38</v>
      </c>
      <c r="F343">
        <v>7.66</v>
      </c>
      <c r="G343" s="77">
        <v>43709</v>
      </c>
      <c r="H343" s="77">
        <v>43827</v>
      </c>
      <c r="I343">
        <v>5</v>
      </c>
      <c r="J343">
        <v>2000</v>
      </c>
      <c r="K343" t="s">
        <v>33</v>
      </c>
      <c r="L343">
        <v>78</v>
      </c>
      <c r="M343">
        <v>0.41666666666666669</v>
      </c>
      <c r="N343">
        <v>32.5</v>
      </c>
      <c r="O343">
        <v>119</v>
      </c>
      <c r="P343">
        <v>0.27310924369747902</v>
      </c>
      <c r="Q343">
        <v>0.65546218487394958</v>
      </c>
      <c r="R343" t="s">
        <v>29</v>
      </c>
    </row>
    <row r="344" spans="1:18" hidden="1" x14ac:dyDescent="0.3">
      <c r="A344" s="76">
        <v>342</v>
      </c>
      <c r="B344">
        <v>233</v>
      </c>
      <c r="C344" t="s">
        <v>188</v>
      </c>
      <c r="D344" t="s">
        <v>32</v>
      </c>
      <c r="E344" t="s">
        <v>38</v>
      </c>
      <c r="F344">
        <v>7.66</v>
      </c>
      <c r="G344" s="77">
        <v>43709</v>
      </c>
      <c r="H344" s="77">
        <v>43827</v>
      </c>
      <c r="I344">
        <v>5</v>
      </c>
      <c r="J344">
        <v>2000</v>
      </c>
      <c r="K344" t="s">
        <v>33</v>
      </c>
      <c r="L344">
        <v>78</v>
      </c>
      <c r="M344">
        <v>0.41666666666666669</v>
      </c>
      <c r="N344">
        <v>32.5</v>
      </c>
      <c r="O344">
        <v>119</v>
      </c>
      <c r="P344">
        <v>0.27310924369747902</v>
      </c>
      <c r="Q344">
        <v>0.65546218487394958</v>
      </c>
      <c r="R344" t="s">
        <v>58</v>
      </c>
    </row>
    <row r="345" spans="1:18" hidden="1" x14ac:dyDescent="0.3">
      <c r="A345" s="76">
        <v>343</v>
      </c>
      <c r="B345">
        <v>38656</v>
      </c>
      <c r="C345" t="s">
        <v>190</v>
      </c>
      <c r="D345" t="s">
        <v>32</v>
      </c>
      <c r="E345" t="s">
        <v>38</v>
      </c>
      <c r="F345">
        <v>7.24</v>
      </c>
      <c r="G345" s="77">
        <v>44138</v>
      </c>
      <c r="H345" s="77">
        <v>44144</v>
      </c>
      <c r="I345">
        <v>6</v>
      </c>
      <c r="J345">
        <v>2020</v>
      </c>
      <c r="K345" t="s">
        <v>25</v>
      </c>
      <c r="L345">
        <v>11</v>
      </c>
      <c r="M345">
        <v>0.43333333333333329</v>
      </c>
      <c r="N345">
        <v>4.7666666666666666</v>
      </c>
      <c r="O345">
        <v>7</v>
      </c>
      <c r="P345">
        <v>0.68095238095238098</v>
      </c>
      <c r="Q345">
        <v>1.571428571428571</v>
      </c>
      <c r="R345" t="s">
        <v>39</v>
      </c>
    </row>
    <row r="346" spans="1:18" hidden="1" x14ac:dyDescent="0.3">
      <c r="A346" s="76">
        <v>344</v>
      </c>
      <c r="B346">
        <v>38656</v>
      </c>
      <c r="C346" t="s">
        <v>190</v>
      </c>
      <c r="D346" t="s">
        <v>32</v>
      </c>
      <c r="E346" t="s">
        <v>38</v>
      </c>
      <c r="F346">
        <v>7.24</v>
      </c>
      <c r="G346" s="77">
        <v>44138</v>
      </c>
      <c r="H346" s="77">
        <v>44144</v>
      </c>
      <c r="I346">
        <v>6</v>
      </c>
      <c r="J346">
        <v>2020</v>
      </c>
      <c r="K346" t="s">
        <v>25</v>
      </c>
      <c r="L346">
        <v>11</v>
      </c>
      <c r="M346">
        <v>0.43333333333333329</v>
      </c>
      <c r="N346">
        <v>4.7666666666666666</v>
      </c>
      <c r="O346">
        <v>7</v>
      </c>
      <c r="P346">
        <v>0.68095238095238098</v>
      </c>
      <c r="Q346">
        <v>1.571428571428571</v>
      </c>
      <c r="R346" t="s">
        <v>191</v>
      </c>
    </row>
    <row r="347" spans="1:18" hidden="1" x14ac:dyDescent="0.3">
      <c r="A347" s="76">
        <v>345</v>
      </c>
      <c r="B347">
        <v>38656</v>
      </c>
      <c r="C347" t="s">
        <v>190</v>
      </c>
      <c r="D347" t="s">
        <v>32</v>
      </c>
      <c r="E347" t="s">
        <v>38</v>
      </c>
      <c r="F347">
        <v>7.24</v>
      </c>
      <c r="G347" s="77">
        <v>44138</v>
      </c>
      <c r="H347" s="77">
        <v>44144</v>
      </c>
      <c r="I347">
        <v>6</v>
      </c>
      <c r="J347">
        <v>2020</v>
      </c>
      <c r="K347" t="s">
        <v>25</v>
      </c>
      <c r="L347">
        <v>11</v>
      </c>
      <c r="M347">
        <v>0.43333333333333329</v>
      </c>
      <c r="N347">
        <v>4.7666666666666666</v>
      </c>
      <c r="O347">
        <v>7</v>
      </c>
      <c r="P347">
        <v>0.68095238095238098</v>
      </c>
      <c r="Q347">
        <v>1.571428571428571</v>
      </c>
      <c r="R347" t="s">
        <v>28</v>
      </c>
    </row>
    <row r="348" spans="1:18" hidden="1" x14ac:dyDescent="0.3">
      <c r="A348" s="76">
        <v>346</v>
      </c>
      <c r="B348">
        <v>38656</v>
      </c>
      <c r="C348" t="s">
        <v>190</v>
      </c>
      <c r="D348" t="s">
        <v>32</v>
      </c>
      <c r="E348" t="s">
        <v>38</v>
      </c>
      <c r="F348">
        <v>7.24</v>
      </c>
      <c r="G348" s="77">
        <v>44138</v>
      </c>
      <c r="H348" s="77">
        <v>44144</v>
      </c>
      <c r="I348">
        <v>6</v>
      </c>
      <c r="J348">
        <v>2020</v>
      </c>
      <c r="K348" t="s">
        <v>25</v>
      </c>
      <c r="L348">
        <v>11</v>
      </c>
      <c r="M348">
        <v>0.43333333333333329</v>
      </c>
      <c r="N348">
        <v>4.7666666666666666</v>
      </c>
      <c r="O348">
        <v>7</v>
      </c>
      <c r="P348">
        <v>0.68095238095238098</v>
      </c>
      <c r="Q348">
        <v>1.571428571428571</v>
      </c>
      <c r="R348" t="s">
        <v>29</v>
      </c>
    </row>
    <row r="349" spans="1:18" hidden="1" x14ac:dyDescent="0.3">
      <c r="A349" s="76">
        <v>347</v>
      </c>
      <c r="B349">
        <v>38656</v>
      </c>
      <c r="C349" t="s">
        <v>190</v>
      </c>
      <c r="D349" t="s">
        <v>32</v>
      </c>
      <c r="E349" t="s">
        <v>38</v>
      </c>
      <c r="F349">
        <v>7.24</v>
      </c>
      <c r="G349" s="77">
        <v>44138</v>
      </c>
      <c r="H349" s="77">
        <v>44144</v>
      </c>
      <c r="I349">
        <v>6</v>
      </c>
      <c r="J349">
        <v>2020</v>
      </c>
      <c r="K349" t="s">
        <v>25</v>
      </c>
      <c r="L349">
        <v>11</v>
      </c>
      <c r="M349">
        <v>0.43333333333333329</v>
      </c>
      <c r="N349">
        <v>4.7666666666666666</v>
      </c>
      <c r="O349">
        <v>7</v>
      </c>
      <c r="P349">
        <v>0.68095238095238098</v>
      </c>
      <c r="Q349">
        <v>1.571428571428571</v>
      </c>
      <c r="R349" t="s">
        <v>42</v>
      </c>
    </row>
    <row r="350" spans="1:18" hidden="1" x14ac:dyDescent="0.3">
      <c r="A350" s="76">
        <v>348</v>
      </c>
      <c r="B350">
        <v>38656</v>
      </c>
      <c r="C350" t="s">
        <v>190</v>
      </c>
      <c r="D350" t="s">
        <v>32</v>
      </c>
      <c r="E350" t="s">
        <v>38</v>
      </c>
      <c r="F350">
        <v>7.24</v>
      </c>
      <c r="G350" s="77">
        <v>44138</v>
      </c>
      <c r="H350" s="77">
        <v>44144</v>
      </c>
      <c r="I350">
        <v>6</v>
      </c>
      <c r="J350">
        <v>2020</v>
      </c>
      <c r="K350" t="s">
        <v>25</v>
      </c>
      <c r="L350">
        <v>11</v>
      </c>
      <c r="M350">
        <v>0.43333333333333329</v>
      </c>
      <c r="N350">
        <v>4.7666666666666666</v>
      </c>
      <c r="O350">
        <v>7</v>
      </c>
      <c r="P350">
        <v>0.68095238095238098</v>
      </c>
      <c r="Q350">
        <v>1.571428571428571</v>
      </c>
      <c r="R350" t="s">
        <v>146</v>
      </c>
    </row>
    <row r="351" spans="1:18" hidden="1" x14ac:dyDescent="0.3">
      <c r="A351" s="76">
        <v>349</v>
      </c>
      <c r="B351">
        <v>38656</v>
      </c>
      <c r="C351" t="s">
        <v>190</v>
      </c>
      <c r="D351" t="s">
        <v>32</v>
      </c>
      <c r="E351" t="s">
        <v>38</v>
      </c>
      <c r="F351">
        <v>7.24</v>
      </c>
      <c r="G351" s="77">
        <v>44138</v>
      </c>
      <c r="H351" s="77">
        <v>44144</v>
      </c>
      <c r="I351">
        <v>6</v>
      </c>
      <c r="J351">
        <v>2020</v>
      </c>
      <c r="K351" t="s">
        <v>25</v>
      </c>
      <c r="L351">
        <v>11</v>
      </c>
      <c r="M351">
        <v>0.43333333333333329</v>
      </c>
      <c r="N351">
        <v>4.7666666666666666</v>
      </c>
      <c r="O351">
        <v>7</v>
      </c>
      <c r="P351">
        <v>0.68095238095238098</v>
      </c>
      <c r="Q351">
        <v>1.571428571428571</v>
      </c>
      <c r="R351" t="s">
        <v>43</v>
      </c>
    </row>
    <row r="352" spans="1:18" hidden="1" x14ac:dyDescent="0.3">
      <c r="A352" s="76">
        <v>350</v>
      </c>
      <c r="B352">
        <v>43814</v>
      </c>
      <c r="C352" t="s">
        <v>192</v>
      </c>
      <c r="D352" t="s">
        <v>32</v>
      </c>
      <c r="E352" t="s">
        <v>78</v>
      </c>
      <c r="F352">
        <v>6.76</v>
      </c>
      <c r="G352" s="77">
        <v>44698</v>
      </c>
      <c r="H352" s="77">
        <v>44706</v>
      </c>
      <c r="I352">
        <v>4</v>
      </c>
      <c r="J352">
        <v>2021</v>
      </c>
      <c r="K352" t="s">
        <v>21</v>
      </c>
      <c r="L352">
        <v>12</v>
      </c>
      <c r="M352">
        <v>0.39444444444444438</v>
      </c>
      <c r="N352">
        <v>4.7333333333333334</v>
      </c>
      <c r="O352">
        <v>9</v>
      </c>
      <c r="P352">
        <v>0.52592592592592591</v>
      </c>
      <c r="Q352">
        <v>1.333333333333333</v>
      </c>
      <c r="R352" t="s">
        <v>68</v>
      </c>
    </row>
    <row r="353" spans="1:18" hidden="1" x14ac:dyDescent="0.3">
      <c r="A353" s="76">
        <v>351</v>
      </c>
      <c r="B353">
        <v>43814</v>
      </c>
      <c r="C353" t="s">
        <v>192</v>
      </c>
      <c r="D353" t="s">
        <v>32</v>
      </c>
      <c r="E353" t="s">
        <v>78</v>
      </c>
      <c r="F353">
        <v>6.76</v>
      </c>
      <c r="G353" s="77">
        <v>44698</v>
      </c>
      <c r="H353" s="77">
        <v>44706</v>
      </c>
      <c r="I353">
        <v>4</v>
      </c>
      <c r="J353">
        <v>2021</v>
      </c>
      <c r="K353" t="s">
        <v>21</v>
      </c>
      <c r="L353">
        <v>12</v>
      </c>
      <c r="M353">
        <v>0.39444444444444438</v>
      </c>
      <c r="N353">
        <v>4.7333333333333334</v>
      </c>
      <c r="O353">
        <v>9</v>
      </c>
      <c r="P353">
        <v>0.52592592592592591</v>
      </c>
      <c r="Q353">
        <v>1.333333333333333</v>
      </c>
      <c r="R353" t="s">
        <v>191</v>
      </c>
    </row>
    <row r="354" spans="1:18" hidden="1" x14ac:dyDescent="0.3">
      <c r="A354" s="76">
        <v>352</v>
      </c>
      <c r="B354">
        <v>43814</v>
      </c>
      <c r="C354" t="s">
        <v>192</v>
      </c>
      <c r="D354" t="s">
        <v>32</v>
      </c>
      <c r="E354" t="s">
        <v>78</v>
      </c>
      <c r="F354">
        <v>6.76</v>
      </c>
      <c r="G354" s="77">
        <v>44698</v>
      </c>
      <c r="H354" s="77">
        <v>44706</v>
      </c>
      <c r="I354">
        <v>4</v>
      </c>
      <c r="J354">
        <v>2021</v>
      </c>
      <c r="K354" t="s">
        <v>21</v>
      </c>
      <c r="L354">
        <v>12</v>
      </c>
      <c r="M354">
        <v>0.39444444444444438</v>
      </c>
      <c r="N354">
        <v>4.7333333333333334</v>
      </c>
      <c r="O354">
        <v>9</v>
      </c>
      <c r="P354">
        <v>0.52592592592592591</v>
      </c>
      <c r="Q354">
        <v>1.333333333333333</v>
      </c>
      <c r="R354" t="s">
        <v>161</v>
      </c>
    </row>
    <row r="355" spans="1:18" hidden="1" x14ac:dyDescent="0.3">
      <c r="A355" s="76">
        <v>353</v>
      </c>
      <c r="B355">
        <v>43814</v>
      </c>
      <c r="C355" t="s">
        <v>192</v>
      </c>
      <c r="D355" t="s">
        <v>32</v>
      </c>
      <c r="E355" t="s">
        <v>78</v>
      </c>
      <c r="F355">
        <v>6.76</v>
      </c>
      <c r="G355" s="77">
        <v>44698</v>
      </c>
      <c r="H355" s="77">
        <v>44706</v>
      </c>
      <c r="I355">
        <v>4</v>
      </c>
      <c r="J355">
        <v>2021</v>
      </c>
      <c r="K355" t="s">
        <v>21</v>
      </c>
      <c r="L355">
        <v>12</v>
      </c>
      <c r="M355">
        <v>0.39444444444444438</v>
      </c>
      <c r="N355">
        <v>4.7333333333333334</v>
      </c>
      <c r="O355">
        <v>9</v>
      </c>
      <c r="P355">
        <v>0.52592592592592591</v>
      </c>
      <c r="Q355">
        <v>1.333333333333333</v>
      </c>
      <c r="R355" t="s">
        <v>146</v>
      </c>
    </row>
    <row r="356" spans="1:18" hidden="1" x14ac:dyDescent="0.3">
      <c r="A356" s="76">
        <v>354</v>
      </c>
      <c r="B356">
        <v>43814</v>
      </c>
      <c r="C356" t="s">
        <v>192</v>
      </c>
      <c r="D356" t="s">
        <v>32</v>
      </c>
      <c r="E356" t="s">
        <v>78</v>
      </c>
      <c r="F356">
        <v>6.76</v>
      </c>
      <c r="G356" s="77">
        <v>44698</v>
      </c>
      <c r="H356" s="77">
        <v>44706</v>
      </c>
      <c r="I356">
        <v>4</v>
      </c>
      <c r="J356">
        <v>2021</v>
      </c>
      <c r="K356" t="s">
        <v>21</v>
      </c>
      <c r="L356">
        <v>12</v>
      </c>
      <c r="M356">
        <v>0.39444444444444438</v>
      </c>
      <c r="N356">
        <v>4.7333333333333334</v>
      </c>
      <c r="O356">
        <v>9</v>
      </c>
      <c r="P356">
        <v>0.52592592592592591</v>
      </c>
      <c r="Q356">
        <v>1.333333333333333</v>
      </c>
      <c r="R356" t="s">
        <v>119</v>
      </c>
    </row>
    <row r="357" spans="1:18" hidden="1" x14ac:dyDescent="0.3">
      <c r="A357" s="76">
        <v>355</v>
      </c>
      <c r="B357">
        <v>40056</v>
      </c>
      <c r="C357" t="s">
        <v>193</v>
      </c>
      <c r="D357" t="s">
        <v>32</v>
      </c>
      <c r="E357" t="s">
        <v>20</v>
      </c>
      <c r="F357">
        <v>7.37</v>
      </c>
      <c r="G357" s="77">
        <v>44340</v>
      </c>
      <c r="H357" s="77">
        <v>44347</v>
      </c>
      <c r="I357">
        <v>7</v>
      </c>
      <c r="J357">
        <v>2020</v>
      </c>
      <c r="K357" t="s">
        <v>21</v>
      </c>
      <c r="L357">
        <v>12</v>
      </c>
      <c r="M357">
        <v>0.3972222222222222</v>
      </c>
      <c r="N357">
        <v>4.7666666666666666</v>
      </c>
      <c r="O357">
        <v>8</v>
      </c>
      <c r="P357">
        <v>0.59583333333333333</v>
      </c>
      <c r="Q357">
        <v>1.5</v>
      </c>
      <c r="R357" t="s">
        <v>39</v>
      </c>
    </row>
    <row r="358" spans="1:18" hidden="1" x14ac:dyDescent="0.3">
      <c r="A358" s="76">
        <v>356</v>
      </c>
      <c r="B358">
        <v>40056</v>
      </c>
      <c r="C358" t="s">
        <v>193</v>
      </c>
      <c r="D358" t="s">
        <v>32</v>
      </c>
      <c r="E358" t="s">
        <v>20</v>
      </c>
      <c r="F358">
        <v>7.37</v>
      </c>
      <c r="G358" s="77">
        <v>44340</v>
      </c>
      <c r="H358" s="77">
        <v>44347</v>
      </c>
      <c r="I358">
        <v>7</v>
      </c>
      <c r="J358">
        <v>2020</v>
      </c>
      <c r="K358" t="s">
        <v>21</v>
      </c>
      <c r="L358">
        <v>12</v>
      </c>
      <c r="M358">
        <v>0.3972222222222222</v>
      </c>
      <c r="N358">
        <v>4.7666666666666666</v>
      </c>
      <c r="O358">
        <v>8</v>
      </c>
      <c r="P358">
        <v>0.59583333333333333</v>
      </c>
      <c r="Q358">
        <v>1.5</v>
      </c>
      <c r="R358" t="s">
        <v>26</v>
      </c>
    </row>
    <row r="359" spans="1:18" hidden="1" x14ac:dyDescent="0.3">
      <c r="A359" s="76">
        <v>357</v>
      </c>
      <c r="B359">
        <v>40056</v>
      </c>
      <c r="C359" t="s">
        <v>193</v>
      </c>
      <c r="D359" t="s">
        <v>32</v>
      </c>
      <c r="E359" t="s">
        <v>20</v>
      </c>
      <c r="F359">
        <v>7.37</v>
      </c>
      <c r="G359" s="77">
        <v>44340</v>
      </c>
      <c r="H359" s="77">
        <v>44347</v>
      </c>
      <c r="I359">
        <v>7</v>
      </c>
      <c r="J359">
        <v>2020</v>
      </c>
      <c r="K359" t="s">
        <v>21</v>
      </c>
      <c r="L359">
        <v>12</v>
      </c>
      <c r="M359">
        <v>0.3972222222222222</v>
      </c>
      <c r="N359">
        <v>4.7666666666666666</v>
      </c>
      <c r="O359">
        <v>8</v>
      </c>
      <c r="P359">
        <v>0.59583333333333333</v>
      </c>
      <c r="Q359">
        <v>1.5</v>
      </c>
      <c r="R359" t="s">
        <v>29</v>
      </c>
    </row>
    <row r="360" spans="1:18" hidden="1" x14ac:dyDescent="0.3">
      <c r="A360" s="76">
        <v>358</v>
      </c>
      <c r="B360">
        <v>49505</v>
      </c>
      <c r="C360" t="s">
        <v>194</v>
      </c>
      <c r="D360" t="s">
        <v>32</v>
      </c>
      <c r="E360" t="s">
        <v>20</v>
      </c>
      <c r="F360">
        <v>6.15</v>
      </c>
      <c r="G360" s="77">
        <v>44718</v>
      </c>
      <c r="H360" s="77">
        <v>44759</v>
      </c>
      <c r="I360">
        <v>6</v>
      </c>
      <c r="J360">
        <v>2021</v>
      </c>
      <c r="K360" t="s">
        <v>35</v>
      </c>
      <c r="L360">
        <v>12</v>
      </c>
      <c r="M360">
        <v>3.3611111111111112E-2</v>
      </c>
      <c r="N360">
        <v>0.40333333333333332</v>
      </c>
      <c r="O360">
        <v>42</v>
      </c>
      <c r="P360">
        <v>9.6031746031746031E-3</v>
      </c>
      <c r="Q360">
        <v>0.2857142857142857</v>
      </c>
      <c r="R360" t="s">
        <v>22</v>
      </c>
    </row>
    <row r="361" spans="1:18" hidden="1" x14ac:dyDescent="0.3">
      <c r="A361" s="76">
        <v>359</v>
      </c>
      <c r="B361">
        <v>552</v>
      </c>
      <c r="C361" t="s">
        <v>195</v>
      </c>
      <c r="D361" t="s">
        <v>32</v>
      </c>
      <c r="E361" t="s">
        <v>52</v>
      </c>
      <c r="F361">
        <v>7.77</v>
      </c>
      <c r="G361" s="77">
        <v>42471</v>
      </c>
      <c r="H361" s="77">
        <v>42549</v>
      </c>
      <c r="I361">
        <v>7</v>
      </c>
      <c r="J361">
        <v>1999</v>
      </c>
      <c r="K361" t="s">
        <v>33</v>
      </c>
      <c r="L361">
        <v>54</v>
      </c>
      <c r="M361">
        <v>0.4</v>
      </c>
      <c r="N361">
        <v>21.6</v>
      </c>
      <c r="O361">
        <v>79</v>
      </c>
      <c r="P361">
        <v>0.27341772151898741</v>
      </c>
      <c r="Q361">
        <v>0.68354430379746833</v>
      </c>
      <c r="R361" t="s">
        <v>39</v>
      </c>
    </row>
    <row r="362" spans="1:18" hidden="1" x14ac:dyDescent="0.3">
      <c r="A362" s="76">
        <v>360</v>
      </c>
      <c r="B362">
        <v>552</v>
      </c>
      <c r="C362" t="s">
        <v>195</v>
      </c>
      <c r="D362" t="s">
        <v>32</v>
      </c>
      <c r="E362" t="s">
        <v>52</v>
      </c>
      <c r="F362">
        <v>7.77</v>
      </c>
      <c r="G362" s="77">
        <v>42471</v>
      </c>
      <c r="H362" s="77">
        <v>42549</v>
      </c>
      <c r="I362">
        <v>7</v>
      </c>
      <c r="J362">
        <v>1999</v>
      </c>
      <c r="K362" t="s">
        <v>33</v>
      </c>
      <c r="L362">
        <v>54</v>
      </c>
      <c r="M362">
        <v>0.4</v>
      </c>
      <c r="N362">
        <v>21.6</v>
      </c>
      <c r="O362">
        <v>79</v>
      </c>
      <c r="P362">
        <v>0.27341772151898741</v>
      </c>
      <c r="Q362">
        <v>0.68354430379746833</v>
      </c>
      <c r="R362" t="s">
        <v>26</v>
      </c>
    </row>
    <row r="363" spans="1:18" hidden="1" x14ac:dyDescent="0.3">
      <c r="A363" s="76">
        <v>361</v>
      </c>
      <c r="B363">
        <v>552</v>
      </c>
      <c r="C363" t="s">
        <v>195</v>
      </c>
      <c r="D363" t="s">
        <v>32</v>
      </c>
      <c r="E363" t="s">
        <v>52</v>
      </c>
      <c r="F363">
        <v>7.77</v>
      </c>
      <c r="G363" s="77">
        <v>42471</v>
      </c>
      <c r="H363" s="77">
        <v>42549</v>
      </c>
      <c r="I363">
        <v>7</v>
      </c>
      <c r="J363">
        <v>1999</v>
      </c>
      <c r="K363" t="s">
        <v>33</v>
      </c>
      <c r="L363">
        <v>54</v>
      </c>
      <c r="M363">
        <v>0.4</v>
      </c>
      <c r="N363">
        <v>21.6</v>
      </c>
      <c r="O363">
        <v>79</v>
      </c>
      <c r="P363">
        <v>0.27341772151898741</v>
      </c>
      <c r="Q363">
        <v>0.68354430379746833</v>
      </c>
      <c r="R363" t="s">
        <v>36</v>
      </c>
    </row>
    <row r="364" spans="1:18" hidden="1" x14ac:dyDescent="0.3">
      <c r="A364" s="76">
        <v>362</v>
      </c>
      <c r="B364">
        <v>552</v>
      </c>
      <c r="C364" t="s">
        <v>195</v>
      </c>
      <c r="D364" t="s">
        <v>32</v>
      </c>
      <c r="E364" t="s">
        <v>52</v>
      </c>
      <c r="F364">
        <v>7.77</v>
      </c>
      <c r="G364" s="77">
        <v>42471</v>
      </c>
      <c r="H364" s="77">
        <v>42549</v>
      </c>
      <c r="I364">
        <v>7</v>
      </c>
      <c r="J364">
        <v>1999</v>
      </c>
      <c r="K364" t="s">
        <v>33</v>
      </c>
      <c r="L364">
        <v>54</v>
      </c>
      <c r="M364">
        <v>0.4</v>
      </c>
      <c r="N364">
        <v>21.6</v>
      </c>
      <c r="O364">
        <v>79</v>
      </c>
      <c r="P364">
        <v>0.27341772151898741</v>
      </c>
      <c r="Q364">
        <v>0.68354430379746833</v>
      </c>
      <c r="R364" t="s">
        <v>27</v>
      </c>
    </row>
    <row r="365" spans="1:18" hidden="1" x14ac:dyDescent="0.3">
      <c r="A365" s="76">
        <v>363</v>
      </c>
      <c r="B365">
        <v>552</v>
      </c>
      <c r="C365" t="s">
        <v>195</v>
      </c>
      <c r="D365" t="s">
        <v>32</v>
      </c>
      <c r="E365" t="s">
        <v>52</v>
      </c>
      <c r="F365">
        <v>7.77</v>
      </c>
      <c r="G365" s="77">
        <v>42471</v>
      </c>
      <c r="H365" s="77">
        <v>42549</v>
      </c>
      <c r="I365">
        <v>7</v>
      </c>
      <c r="J365">
        <v>1999</v>
      </c>
      <c r="K365" t="s">
        <v>33</v>
      </c>
      <c r="L365">
        <v>54</v>
      </c>
      <c r="M365">
        <v>0.4</v>
      </c>
      <c r="N365">
        <v>21.6</v>
      </c>
      <c r="O365">
        <v>79</v>
      </c>
      <c r="P365">
        <v>0.27341772151898741</v>
      </c>
      <c r="Q365">
        <v>0.68354430379746833</v>
      </c>
      <c r="R365" t="s">
        <v>41</v>
      </c>
    </row>
    <row r="366" spans="1:18" hidden="1" x14ac:dyDescent="0.3">
      <c r="A366" s="76">
        <v>364</v>
      </c>
      <c r="B366">
        <v>552</v>
      </c>
      <c r="C366" t="s">
        <v>195</v>
      </c>
      <c r="D366" t="s">
        <v>32</v>
      </c>
      <c r="E366" t="s">
        <v>52</v>
      </c>
      <c r="F366">
        <v>7.77</v>
      </c>
      <c r="G366" s="77">
        <v>42471</v>
      </c>
      <c r="H366" s="77">
        <v>42549</v>
      </c>
      <c r="I366">
        <v>7</v>
      </c>
      <c r="J366">
        <v>1999</v>
      </c>
      <c r="K366" t="s">
        <v>33</v>
      </c>
      <c r="L366">
        <v>54</v>
      </c>
      <c r="M366">
        <v>0.4</v>
      </c>
      <c r="N366">
        <v>21.6</v>
      </c>
      <c r="O366">
        <v>79</v>
      </c>
      <c r="P366">
        <v>0.27341772151898741</v>
      </c>
      <c r="Q366">
        <v>0.68354430379746833</v>
      </c>
      <c r="R366" t="s">
        <v>196</v>
      </c>
    </row>
    <row r="367" spans="1:18" hidden="1" x14ac:dyDescent="0.3">
      <c r="A367" s="76">
        <v>365</v>
      </c>
      <c r="B367">
        <v>1313</v>
      </c>
      <c r="C367" t="s">
        <v>197</v>
      </c>
      <c r="D367" t="s">
        <v>32</v>
      </c>
      <c r="E367" t="s">
        <v>20</v>
      </c>
      <c r="F367">
        <v>7.23</v>
      </c>
      <c r="G367" s="77">
        <v>43645</v>
      </c>
      <c r="H367" s="77">
        <v>43668</v>
      </c>
      <c r="I367">
        <v>5</v>
      </c>
      <c r="J367">
        <v>2000</v>
      </c>
      <c r="K367" t="s">
        <v>33</v>
      </c>
      <c r="L367">
        <v>50</v>
      </c>
      <c r="M367">
        <v>0.41666666666666669</v>
      </c>
      <c r="N367">
        <v>20.833333333333339</v>
      </c>
      <c r="O367">
        <v>24</v>
      </c>
      <c r="P367">
        <v>0.86805555555555569</v>
      </c>
      <c r="Q367">
        <v>2.083333333333333</v>
      </c>
      <c r="R367" t="s">
        <v>39</v>
      </c>
    </row>
    <row r="368" spans="1:18" hidden="1" x14ac:dyDescent="0.3">
      <c r="A368" s="76">
        <v>366</v>
      </c>
      <c r="B368">
        <v>1313</v>
      </c>
      <c r="C368" t="s">
        <v>197</v>
      </c>
      <c r="D368" t="s">
        <v>32</v>
      </c>
      <c r="E368" t="s">
        <v>20</v>
      </c>
      <c r="F368">
        <v>7.23</v>
      </c>
      <c r="G368" s="77">
        <v>43645</v>
      </c>
      <c r="H368" s="77">
        <v>43668</v>
      </c>
      <c r="I368">
        <v>5</v>
      </c>
      <c r="J368">
        <v>2000</v>
      </c>
      <c r="K368" t="s">
        <v>33</v>
      </c>
      <c r="L368">
        <v>50</v>
      </c>
      <c r="M368">
        <v>0.41666666666666669</v>
      </c>
      <c r="N368">
        <v>20.833333333333339</v>
      </c>
      <c r="O368">
        <v>24</v>
      </c>
      <c r="P368">
        <v>0.86805555555555569</v>
      </c>
      <c r="Q368">
        <v>2.083333333333333</v>
      </c>
      <c r="R368" t="s">
        <v>26</v>
      </c>
    </row>
    <row r="369" spans="1:18" hidden="1" x14ac:dyDescent="0.3">
      <c r="A369" s="76">
        <v>367</v>
      </c>
      <c r="B369">
        <v>1313</v>
      </c>
      <c r="C369" t="s">
        <v>197</v>
      </c>
      <c r="D369" t="s">
        <v>32</v>
      </c>
      <c r="E369" t="s">
        <v>20</v>
      </c>
      <c r="F369">
        <v>7.23</v>
      </c>
      <c r="G369" s="77">
        <v>43645</v>
      </c>
      <c r="H369" s="77">
        <v>43668</v>
      </c>
      <c r="I369">
        <v>5</v>
      </c>
      <c r="J369">
        <v>2000</v>
      </c>
      <c r="K369" t="s">
        <v>33</v>
      </c>
      <c r="L369">
        <v>50</v>
      </c>
      <c r="M369">
        <v>0.41666666666666669</v>
      </c>
      <c r="N369">
        <v>20.833333333333339</v>
      </c>
      <c r="O369">
        <v>24</v>
      </c>
      <c r="P369">
        <v>0.86805555555555569</v>
      </c>
      <c r="Q369">
        <v>2.083333333333333</v>
      </c>
      <c r="R369" t="s">
        <v>36</v>
      </c>
    </row>
    <row r="370" spans="1:18" hidden="1" x14ac:dyDescent="0.3">
      <c r="A370" s="76">
        <v>368</v>
      </c>
      <c r="B370">
        <v>1313</v>
      </c>
      <c r="C370" t="s">
        <v>197</v>
      </c>
      <c r="D370" t="s">
        <v>32</v>
      </c>
      <c r="E370" t="s">
        <v>20</v>
      </c>
      <c r="F370">
        <v>7.23</v>
      </c>
      <c r="G370" s="77">
        <v>43645</v>
      </c>
      <c r="H370" s="77">
        <v>43668</v>
      </c>
      <c r="I370">
        <v>5</v>
      </c>
      <c r="J370">
        <v>2000</v>
      </c>
      <c r="K370" t="s">
        <v>33</v>
      </c>
      <c r="L370">
        <v>50</v>
      </c>
      <c r="M370">
        <v>0.41666666666666669</v>
      </c>
      <c r="N370">
        <v>20.833333333333339</v>
      </c>
      <c r="O370">
        <v>24</v>
      </c>
      <c r="P370">
        <v>0.86805555555555569</v>
      </c>
      <c r="Q370">
        <v>2.083333333333333</v>
      </c>
      <c r="R370" t="s">
        <v>40</v>
      </c>
    </row>
    <row r="371" spans="1:18" hidden="1" x14ac:dyDescent="0.3">
      <c r="A371" s="76">
        <v>369</v>
      </c>
      <c r="B371">
        <v>1313</v>
      </c>
      <c r="C371" t="s">
        <v>197</v>
      </c>
      <c r="D371" t="s">
        <v>32</v>
      </c>
      <c r="E371" t="s">
        <v>20</v>
      </c>
      <c r="F371">
        <v>7.23</v>
      </c>
      <c r="G371" s="77">
        <v>43645</v>
      </c>
      <c r="H371" s="77">
        <v>43668</v>
      </c>
      <c r="I371">
        <v>5</v>
      </c>
      <c r="J371">
        <v>2000</v>
      </c>
      <c r="K371" t="s">
        <v>33</v>
      </c>
      <c r="L371">
        <v>50</v>
      </c>
      <c r="M371">
        <v>0.41666666666666669</v>
      </c>
      <c r="N371">
        <v>20.833333333333339</v>
      </c>
      <c r="O371">
        <v>24</v>
      </c>
      <c r="P371">
        <v>0.86805555555555569</v>
      </c>
      <c r="Q371">
        <v>2.083333333333333</v>
      </c>
      <c r="R371" t="s">
        <v>27</v>
      </c>
    </row>
    <row r="372" spans="1:18" hidden="1" x14ac:dyDescent="0.3">
      <c r="A372" s="76">
        <v>370</v>
      </c>
      <c r="B372">
        <v>1313</v>
      </c>
      <c r="C372" t="s">
        <v>197</v>
      </c>
      <c r="D372" t="s">
        <v>32</v>
      </c>
      <c r="E372" t="s">
        <v>20</v>
      </c>
      <c r="F372">
        <v>7.23</v>
      </c>
      <c r="G372" s="77">
        <v>43645</v>
      </c>
      <c r="H372" s="77">
        <v>43668</v>
      </c>
      <c r="I372">
        <v>5</v>
      </c>
      <c r="J372">
        <v>2000</v>
      </c>
      <c r="K372" t="s">
        <v>33</v>
      </c>
      <c r="L372">
        <v>50</v>
      </c>
      <c r="M372">
        <v>0.41666666666666669</v>
      </c>
      <c r="N372">
        <v>20.833333333333339</v>
      </c>
      <c r="O372">
        <v>24</v>
      </c>
      <c r="P372">
        <v>0.86805555555555569</v>
      </c>
      <c r="Q372">
        <v>2.083333333333333</v>
      </c>
      <c r="R372" t="s">
        <v>41</v>
      </c>
    </row>
    <row r="373" spans="1:18" hidden="1" x14ac:dyDescent="0.3">
      <c r="A373" s="76">
        <v>371</v>
      </c>
      <c r="B373">
        <v>1313</v>
      </c>
      <c r="C373" t="s">
        <v>197</v>
      </c>
      <c r="D373" t="s">
        <v>32</v>
      </c>
      <c r="E373" t="s">
        <v>20</v>
      </c>
      <c r="F373">
        <v>7.23</v>
      </c>
      <c r="G373" s="77">
        <v>43645</v>
      </c>
      <c r="H373" s="77">
        <v>43668</v>
      </c>
      <c r="I373">
        <v>5</v>
      </c>
      <c r="J373">
        <v>2000</v>
      </c>
      <c r="K373" t="s">
        <v>33</v>
      </c>
      <c r="L373">
        <v>50</v>
      </c>
      <c r="M373">
        <v>0.41666666666666669</v>
      </c>
      <c r="N373">
        <v>20.833333333333339</v>
      </c>
      <c r="O373">
        <v>24</v>
      </c>
      <c r="P373">
        <v>0.86805555555555569</v>
      </c>
      <c r="Q373">
        <v>2.083333333333333</v>
      </c>
      <c r="R373" t="s">
        <v>196</v>
      </c>
    </row>
    <row r="374" spans="1:18" hidden="1" x14ac:dyDescent="0.3">
      <c r="A374" s="76">
        <v>372</v>
      </c>
      <c r="B374">
        <v>2962</v>
      </c>
      <c r="C374" t="s">
        <v>198</v>
      </c>
      <c r="D374" t="s">
        <v>101</v>
      </c>
      <c r="E374" t="s">
        <v>20</v>
      </c>
      <c r="F374">
        <v>7.1</v>
      </c>
      <c r="G374" s="77">
        <v>44110</v>
      </c>
      <c r="H374" s="77">
        <v>44110</v>
      </c>
      <c r="I374">
        <v>7</v>
      </c>
      <c r="J374">
        <v>2000</v>
      </c>
      <c r="K374" t="s">
        <v>21</v>
      </c>
      <c r="L374">
        <v>2</v>
      </c>
      <c r="M374">
        <v>0.54166666666666663</v>
      </c>
      <c r="N374">
        <v>1.083333333333333</v>
      </c>
      <c r="O374">
        <v>1</v>
      </c>
      <c r="P374">
        <v>1.083333333333333</v>
      </c>
      <c r="Q374">
        <v>2</v>
      </c>
      <c r="R374" t="s">
        <v>26</v>
      </c>
    </row>
    <row r="375" spans="1:18" hidden="1" x14ac:dyDescent="0.3">
      <c r="A375" s="76">
        <v>373</v>
      </c>
      <c r="B375">
        <v>2962</v>
      </c>
      <c r="C375" t="s">
        <v>198</v>
      </c>
      <c r="D375" t="s">
        <v>101</v>
      </c>
      <c r="E375" t="s">
        <v>20</v>
      </c>
      <c r="F375">
        <v>7.1</v>
      </c>
      <c r="G375" s="77">
        <v>44110</v>
      </c>
      <c r="H375" s="77">
        <v>44110</v>
      </c>
      <c r="I375">
        <v>7</v>
      </c>
      <c r="J375">
        <v>2000</v>
      </c>
      <c r="K375" t="s">
        <v>21</v>
      </c>
      <c r="L375">
        <v>2</v>
      </c>
      <c r="M375">
        <v>0.54166666666666663</v>
      </c>
      <c r="N375">
        <v>1.083333333333333</v>
      </c>
      <c r="O375">
        <v>1</v>
      </c>
      <c r="P375">
        <v>1.083333333333333</v>
      </c>
      <c r="Q375">
        <v>2</v>
      </c>
      <c r="R375" t="s">
        <v>27</v>
      </c>
    </row>
    <row r="376" spans="1:18" hidden="1" x14ac:dyDescent="0.3">
      <c r="A376" s="76">
        <v>374</v>
      </c>
      <c r="B376">
        <v>2962</v>
      </c>
      <c r="C376" t="s">
        <v>198</v>
      </c>
      <c r="D376" t="s">
        <v>101</v>
      </c>
      <c r="E376" t="s">
        <v>20</v>
      </c>
      <c r="F376">
        <v>7.1</v>
      </c>
      <c r="G376" s="77">
        <v>44110</v>
      </c>
      <c r="H376" s="77">
        <v>44110</v>
      </c>
      <c r="I376">
        <v>7</v>
      </c>
      <c r="J376">
        <v>2000</v>
      </c>
      <c r="K376" t="s">
        <v>21</v>
      </c>
      <c r="L376">
        <v>2</v>
      </c>
      <c r="M376">
        <v>0.54166666666666663</v>
      </c>
      <c r="N376">
        <v>1.083333333333333</v>
      </c>
      <c r="O376">
        <v>1</v>
      </c>
      <c r="P376">
        <v>1.083333333333333</v>
      </c>
      <c r="Q376">
        <v>2</v>
      </c>
      <c r="R376" t="s">
        <v>196</v>
      </c>
    </row>
    <row r="377" spans="1:18" hidden="1" x14ac:dyDescent="0.3">
      <c r="A377" s="76">
        <v>375</v>
      </c>
      <c r="B377">
        <v>2962</v>
      </c>
      <c r="C377" t="s">
        <v>198</v>
      </c>
      <c r="D377" t="s">
        <v>101</v>
      </c>
      <c r="E377" t="s">
        <v>20</v>
      </c>
      <c r="F377">
        <v>7.1</v>
      </c>
      <c r="G377" s="77">
        <v>44110</v>
      </c>
      <c r="H377" s="77">
        <v>44110</v>
      </c>
      <c r="I377">
        <v>7</v>
      </c>
      <c r="J377">
        <v>2000</v>
      </c>
      <c r="K377" t="s">
        <v>21</v>
      </c>
      <c r="L377">
        <v>2</v>
      </c>
      <c r="M377">
        <v>0.54166666666666663</v>
      </c>
      <c r="N377">
        <v>1.083333333333333</v>
      </c>
      <c r="O377">
        <v>1</v>
      </c>
      <c r="P377">
        <v>1.083333333333333</v>
      </c>
      <c r="Q377">
        <v>2</v>
      </c>
      <c r="R377" t="s">
        <v>29</v>
      </c>
    </row>
    <row r="378" spans="1:18" hidden="1" x14ac:dyDescent="0.3">
      <c r="A378" s="76">
        <v>376</v>
      </c>
      <c r="B378">
        <v>2398</v>
      </c>
      <c r="C378" t="s">
        <v>199</v>
      </c>
      <c r="D378" t="s">
        <v>101</v>
      </c>
      <c r="E378" t="s">
        <v>20</v>
      </c>
      <c r="F378">
        <v>7.26</v>
      </c>
      <c r="G378" s="77">
        <v>44548</v>
      </c>
      <c r="H378" s="77">
        <v>44548</v>
      </c>
      <c r="I378">
        <v>7</v>
      </c>
      <c r="J378">
        <v>2001</v>
      </c>
      <c r="K378" t="s">
        <v>25</v>
      </c>
      <c r="L378">
        <v>1</v>
      </c>
      <c r="M378">
        <v>0.5</v>
      </c>
      <c r="N378">
        <v>0.5</v>
      </c>
      <c r="O378">
        <v>1</v>
      </c>
      <c r="P378">
        <v>0.5</v>
      </c>
      <c r="Q378">
        <v>1</v>
      </c>
      <c r="R378" t="s">
        <v>26</v>
      </c>
    </row>
    <row r="379" spans="1:18" hidden="1" x14ac:dyDescent="0.3">
      <c r="A379" s="76">
        <v>377</v>
      </c>
      <c r="B379">
        <v>2398</v>
      </c>
      <c r="C379" t="s">
        <v>199</v>
      </c>
      <c r="D379" t="s">
        <v>101</v>
      </c>
      <c r="E379" t="s">
        <v>20</v>
      </c>
      <c r="F379">
        <v>7.26</v>
      </c>
      <c r="G379" s="77">
        <v>44548</v>
      </c>
      <c r="H379" s="77">
        <v>44548</v>
      </c>
      <c r="I379">
        <v>7</v>
      </c>
      <c r="J379">
        <v>2001</v>
      </c>
      <c r="K379" t="s">
        <v>25</v>
      </c>
      <c r="L379">
        <v>1</v>
      </c>
      <c r="M379">
        <v>0.5</v>
      </c>
      <c r="N379">
        <v>0.5</v>
      </c>
      <c r="O379">
        <v>1</v>
      </c>
      <c r="P379">
        <v>0.5</v>
      </c>
      <c r="Q379">
        <v>1</v>
      </c>
      <c r="R379" t="s">
        <v>36</v>
      </c>
    </row>
    <row r="380" spans="1:18" hidden="1" x14ac:dyDescent="0.3">
      <c r="A380" s="76">
        <v>378</v>
      </c>
      <c r="B380">
        <v>2398</v>
      </c>
      <c r="C380" t="s">
        <v>199</v>
      </c>
      <c r="D380" t="s">
        <v>101</v>
      </c>
      <c r="E380" t="s">
        <v>20</v>
      </c>
      <c r="F380">
        <v>7.26</v>
      </c>
      <c r="G380" s="77">
        <v>44548</v>
      </c>
      <c r="H380" s="77">
        <v>44548</v>
      </c>
      <c r="I380">
        <v>7</v>
      </c>
      <c r="J380">
        <v>2001</v>
      </c>
      <c r="K380" t="s">
        <v>25</v>
      </c>
      <c r="L380">
        <v>1</v>
      </c>
      <c r="M380">
        <v>0.5</v>
      </c>
      <c r="N380">
        <v>0.5</v>
      </c>
      <c r="O380">
        <v>1</v>
      </c>
      <c r="P380">
        <v>0.5</v>
      </c>
      <c r="Q380">
        <v>1</v>
      </c>
      <c r="R380" t="s">
        <v>40</v>
      </c>
    </row>
    <row r="381" spans="1:18" hidden="1" x14ac:dyDescent="0.3">
      <c r="A381" s="76">
        <v>379</v>
      </c>
      <c r="B381">
        <v>2398</v>
      </c>
      <c r="C381" t="s">
        <v>199</v>
      </c>
      <c r="D381" t="s">
        <v>101</v>
      </c>
      <c r="E381" t="s">
        <v>20</v>
      </c>
      <c r="F381">
        <v>7.26</v>
      </c>
      <c r="G381" s="77">
        <v>44548</v>
      </c>
      <c r="H381" s="77">
        <v>44548</v>
      </c>
      <c r="I381">
        <v>7</v>
      </c>
      <c r="J381">
        <v>2001</v>
      </c>
      <c r="K381" t="s">
        <v>25</v>
      </c>
      <c r="L381">
        <v>1</v>
      </c>
      <c r="M381">
        <v>0.5</v>
      </c>
      <c r="N381">
        <v>0.5</v>
      </c>
      <c r="O381">
        <v>1</v>
      </c>
      <c r="P381">
        <v>0.5</v>
      </c>
      <c r="Q381">
        <v>1</v>
      </c>
      <c r="R381" t="s">
        <v>196</v>
      </c>
    </row>
    <row r="382" spans="1:18" hidden="1" x14ac:dyDescent="0.3">
      <c r="A382" s="76">
        <v>380</v>
      </c>
      <c r="B382">
        <v>2398</v>
      </c>
      <c r="C382" t="s">
        <v>199</v>
      </c>
      <c r="D382" t="s">
        <v>101</v>
      </c>
      <c r="E382" t="s">
        <v>20</v>
      </c>
      <c r="F382">
        <v>7.26</v>
      </c>
      <c r="G382" s="77">
        <v>44548</v>
      </c>
      <c r="H382" s="77">
        <v>44548</v>
      </c>
      <c r="I382">
        <v>7</v>
      </c>
      <c r="J382">
        <v>2001</v>
      </c>
      <c r="K382" t="s">
        <v>25</v>
      </c>
      <c r="L382">
        <v>1</v>
      </c>
      <c r="M382">
        <v>0.5</v>
      </c>
      <c r="N382">
        <v>0.5</v>
      </c>
      <c r="O382">
        <v>1</v>
      </c>
      <c r="P382">
        <v>0.5</v>
      </c>
      <c r="Q382">
        <v>1</v>
      </c>
      <c r="R382" t="s">
        <v>29</v>
      </c>
    </row>
    <row r="383" spans="1:18" hidden="1" x14ac:dyDescent="0.3">
      <c r="A383" s="76">
        <v>381</v>
      </c>
      <c r="B383">
        <v>2397</v>
      </c>
      <c r="C383" t="s">
        <v>200</v>
      </c>
      <c r="D383" t="s">
        <v>101</v>
      </c>
      <c r="E383" t="s">
        <v>20</v>
      </c>
      <c r="F383">
        <v>7.78</v>
      </c>
      <c r="G383" s="77">
        <v>43526</v>
      </c>
      <c r="H383" s="77">
        <v>43526</v>
      </c>
      <c r="I383">
        <v>7</v>
      </c>
      <c r="J383">
        <v>2000</v>
      </c>
      <c r="K383" t="s">
        <v>25</v>
      </c>
      <c r="L383">
        <v>1</v>
      </c>
      <c r="M383">
        <v>0.68333333333333335</v>
      </c>
      <c r="N383">
        <v>0.68333333333333335</v>
      </c>
      <c r="O383">
        <v>1</v>
      </c>
      <c r="P383">
        <v>0.68333333333333335</v>
      </c>
      <c r="Q383">
        <v>1</v>
      </c>
      <c r="R383" t="s">
        <v>26</v>
      </c>
    </row>
    <row r="384" spans="1:18" hidden="1" x14ac:dyDescent="0.3">
      <c r="A384" s="76">
        <v>382</v>
      </c>
      <c r="B384">
        <v>2397</v>
      </c>
      <c r="C384" t="s">
        <v>200</v>
      </c>
      <c r="D384" t="s">
        <v>101</v>
      </c>
      <c r="E384" t="s">
        <v>20</v>
      </c>
      <c r="F384">
        <v>7.78</v>
      </c>
      <c r="G384" s="77">
        <v>43526</v>
      </c>
      <c r="H384" s="77">
        <v>43526</v>
      </c>
      <c r="I384">
        <v>7</v>
      </c>
      <c r="J384">
        <v>2000</v>
      </c>
      <c r="K384" t="s">
        <v>25</v>
      </c>
      <c r="L384">
        <v>1</v>
      </c>
      <c r="M384">
        <v>0.68333333333333335</v>
      </c>
      <c r="N384">
        <v>0.68333333333333335</v>
      </c>
      <c r="O384">
        <v>1</v>
      </c>
      <c r="P384">
        <v>0.68333333333333335</v>
      </c>
      <c r="Q384">
        <v>1</v>
      </c>
      <c r="R384" t="s">
        <v>36</v>
      </c>
    </row>
    <row r="385" spans="1:18" hidden="1" x14ac:dyDescent="0.3">
      <c r="A385" s="76">
        <v>383</v>
      </c>
      <c r="B385">
        <v>2397</v>
      </c>
      <c r="C385" t="s">
        <v>200</v>
      </c>
      <c r="D385" t="s">
        <v>101</v>
      </c>
      <c r="E385" t="s">
        <v>20</v>
      </c>
      <c r="F385">
        <v>7.78</v>
      </c>
      <c r="G385" s="77">
        <v>43526</v>
      </c>
      <c r="H385" s="77">
        <v>43526</v>
      </c>
      <c r="I385">
        <v>7</v>
      </c>
      <c r="J385">
        <v>2000</v>
      </c>
      <c r="K385" t="s">
        <v>25</v>
      </c>
      <c r="L385">
        <v>1</v>
      </c>
      <c r="M385">
        <v>0.68333333333333335</v>
      </c>
      <c r="N385">
        <v>0.68333333333333335</v>
      </c>
      <c r="O385">
        <v>1</v>
      </c>
      <c r="P385">
        <v>0.68333333333333335</v>
      </c>
      <c r="Q385">
        <v>1</v>
      </c>
      <c r="R385" t="s">
        <v>196</v>
      </c>
    </row>
    <row r="386" spans="1:18" hidden="1" x14ac:dyDescent="0.3">
      <c r="A386" s="76">
        <v>384</v>
      </c>
      <c r="B386">
        <v>2397</v>
      </c>
      <c r="C386" t="s">
        <v>200</v>
      </c>
      <c r="D386" t="s">
        <v>101</v>
      </c>
      <c r="E386" t="s">
        <v>20</v>
      </c>
      <c r="F386">
        <v>7.78</v>
      </c>
      <c r="G386" s="77">
        <v>43526</v>
      </c>
      <c r="H386" s="77">
        <v>43526</v>
      </c>
      <c r="I386">
        <v>7</v>
      </c>
      <c r="J386">
        <v>2000</v>
      </c>
      <c r="K386" t="s">
        <v>25</v>
      </c>
      <c r="L386">
        <v>1</v>
      </c>
      <c r="M386">
        <v>0.68333333333333335</v>
      </c>
      <c r="N386">
        <v>0.68333333333333335</v>
      </c>
      <c r="O386">
        <v>1</v>
      </c>
      <c r="P386">
        <v>0.68333333333333335</v>
      </c>
      <c r="Q386">
        <v>1</v>
      </c>
      <c r="R386" t="s">
        <v>29</v>
      </c>
    </row>
    <row r="387" spans="1:18" hidden="1" x14ac:dyDescent="0.3">
      <c r="A387" s="76">
        <v>385</v>
      </c>
      <c r="B387">
        <v>42571</v>
      </c>
      <c r="C387" t="s">
        <v>201</v>
      </c>
      <c r="D387" t="s">
        <v>32</v>
      </c>
      <c r="E387" t="s">
        <v>78</v>
      </c>
      <c r="F387">
        <v>5.6</v>
      </c>
      <c r="G387" s="77">
        <v>44349</v>
      </c>
      <c r="H387" s="77">
        <v>44363</v>
      </c>
      <c r="I387">
        <v>5</v>
      </c>
      <c r="J387">
        <v>2020</v>
      </c>
      <c r="K387" t="s">
        <v>35</v>
      </c>
      <c r="L387">
        <v>12</v>
      </c>
      <c r="M387">
        <v>5.8333333333333327E-2</v>
      </c>
      <c r="N387">
        <v>0.7</v>
      </c>
      <c r="O387">
        <v>15</v>
      </c>
      <c r="P387">
        <v>4.6666666666666662E-2</v>
      </c>
      <c r="Q387">
        <v>0.8</v>
      </c>
      <c r="R387" t="s">
        <v>36</v>
      </c>
    </row>
    <row r="388" spans="1:18" hidden="1" x14ac:dyDescent="0.3">
      <c r="A388" s="76">
        <v>386</v>
      </c>
      <c r="B388">
        <v>42571</v>
      </c>
      <c r="C388" t="s">
        <v>201</v>
      </c>
      <c r="D388" t="s">
        <v>32</v>
      </c>
      <c r="E388" t="s">
        <v>78</v>
      </c>
      <c r="F388">
        <v>5.6</v>
      </c>
      <c r="G388" s="77">
        <v>44349</v>
      </c>
      <c r="H388" s="77">
        <v>44363</v>
      </c>
      <c r="I388">
        <v>5</v>
      </c>
      <c r="J388">
        <v>2020</v>
      </c>
      <c r="K388" t="s">
        <v>35</v>
      </c>
      <c r="L388">
        <v>12</v>
      </c>
      <c r="M388">
        <v>5.8333333333333327E-2</v>
      </c>
      <c r="N388">
        <v>0.7</v>
      </c>
      <c r="O388">
        <v>15</v>
      </c>
      <c r="P388">
        <v>4.6666666666666662E-2</v>
      </c>
      <c r="Q388">
        <v>0.8</v>
      </c>
      <c r="R388" t="s">
        <v>72</v>
      </c>
    </row>
    <row r="389" spans="1:18" hidden="1" x14ac:dyDescent="0.3">
      <c r="A389" s="76">
        <v>387</v>
      </c>
      <c r="B389">
        <v>42571</v>
      </c>
      <c r="C389" t="s">
        <v>201</v>
      </c>
      <c r="D389" t="s">
        <v>32</v>
      </c>
      <c r="E389" t="s">
        <v>78</v>
      </c>
      <c r="F389">
        <v>5.6</v>
      </c>
      <c r="G389" s="77">
        <v>44349</v>
      </c>
      <c r="H389" s="77">
        <v>44363</v>
      </c>
      <c r="I389">
        <v>5</v>
      </c>
      <c r="J389">
        <v>2020</v>
      </c>
      <c r="K389" t="s">
        <v>35</v>
      </c>
      <c r="L389">
        <v>12</v>
      </c>
      <c r="M389">
        <v>5.8333333333333327E-2</v>
      </c>
      <c r="N389">
        <v>0.7</v>
      </c>
      <c r="O389">
        <v>15</v>
      </c>
      <c r="P389">
        <v>4.6666666666666662E-2</v>
      </c>
      <c r="Q389">
        <v>0.8</v>
      </c>
      <c r="R389" t="s">
        <v>27</v>
      </c>
    </row>
    <row r="390" spans="1:18" hidden="1" x14ac:dyDescent="0.3">
      <c r="A390" s="76">
        <v>388</v>
      </c>
      <c r="B390">
        <v>42990</v>
      </c>
      <c r="C390" t="s">
        <v>202</v>
      </c>
      <c r="D390" t="s">
        <v>24</v>
      </c>
      <c r="E390" t="s">
        <v>78</v>
      </c>
      <c r="F390">
        <v>5.67</v>
      </c>
      <c r="G390" s="77">
        <v>44363</v>
      </c>
      <c r="H390" s="77">
        <v>44363</v>
      </c>
      <c r="I390">
        <v>5</v>
      </c>
      <c r="J390">
        <v>2021</v>
      </c>
      <c r="K390" t="s">
        <v>25</v>
      </c>
      <c r="L390">
        <v>1</v>
      </c>
      <c r="M390">
        <v>5.8333333333333327E-2</v>
      </c>
      <c r="N390">
        <v>5.8333333333333327E-2</v>
      </c>
      <c r="O390">
        <v>1</v>
      </c>
      <c r="P390">
        <v>5.8333333333333327E-2</v>
      </c>
      <c r="Q390">
        <v>1</v>
      </c>
      <c r="R390" t="s">
        <v>36</v>
      </c>
    </row>
    <row r="391" spans="1:18" hidden="1" x14ac:dyDescent="0.3">
      <c r="A391" s="76">
        <v>389</v>
      </c>
      <c r="B391">
        <v>42990</v>
      </c>
      <c r="C391" t="s">
        <v>202</v>
      </c>
      <c r="D391" t="s">
        <v>24</v>
      </c>
      <c r="E391" t="s">
        <v>78</v>
      </c>
      <c r="F391">
        <v>5.67</v>
      </c>
      <c r="G391" s="77">
        <v>44363</v>
      </c>
      <c r="H391" s="77">
        <v>44363</v>
      </c>
      <c r="I391">
        <v>5</v>
      </c>
      <c r="J391">
        <v>2021</v>
      </c>
      <c r="K391" t="s">
        <v>25</v>
      </c>
      <c r="L391">
        <v>1</v>
      </c>
      <c r="M391">
        <v>5.8333333333333327E-2</v>
      </c>
      <c r="N391">
        <v>5.8333333333333327E-2</v>
      </c>
      <c r="O391">
        <v>1</v>
      </c>
      <c r="P391">
        <v>5.8333333333333327E-2</v>
      </c>
      <c r="Q391">
        <v>1</v>
      </c>
      <c r="R391" t="s">
        <v>72</v>
      </c>
    </row>
    <row r="392" spans="1:18" hidden="1" x14ac:dyDescent="0.3">
      <c r="A392" s="76">
        <v>390</v>
      </c>
      <c r="B392">
        <v>42990</v>
      </c>
      <c r="C392" t="s">
        <v>202</v>
      </c>
      <c r="D392" t="s">
        <v>24</v>
      </c>
      <c r="E392" t="s">
        <v>78</v>
      </c>
      <c r="F392">
        <v>5.67</v>
      </c>
      <c r="G392" s="77">
        <v>44363</v>
      </c>
      <c r="H392" s="77">
        <v>44363</v>
      </c>
      <c r="I392">
        <v>5</v>
      </c>
      <c r="J392">
        <v>2021</v>
      </c>
      <c r="K392" t="s">
        <v>25</v>
      </c>
      <c r="L392">
        <v>1</v>
      </c>
      <c r="M392">
        <v>5.8333333333333327E-2</v>
      </c>
      <c r="N392">
        <v>5.8333333333333327E-2</v>
      </c>
      <c r="O392">
        <v>1</v>
      </c>
      <c r="P392">
        <v>5.8333333333333327E-2</v>
      </c>
      <c r="Q392">
        <v>1</v>
      </c>
      <c r="R392" t="s">
        <v>27</v>
      </c>
    </row>
    <row r="393" spans="1:18" hidden="1" x14ac:dyDescent="0.3">
      <c r="A393" s="76">
        <v>391</v>
      </c>
      <c r="B393">
        <v>40623</v>
      </c>
      <c r="C393" t="s">
        <v>203</v>
      </c>
      <c r="D393" t="s">
        <v>32</v>
      </c>
      <c r="E393" t="s">
        <v>38</v>
      </c>
      <c r="F393">
        <v>5.75</v>
      </c>
      <c r="G393" s="77">
        <v>44360</v>
      </c>
      <c r="H393" s="77">
        <v>44369</v>
      </c>
      <c r="I393">
        <v>6</v>
      </c>
      <c r="J393">
        <v>2020</v>
      </c>
      <c r="K393" t="s">
        <v>21</v>
      </c>
      <c r="L393">
        <v>12</v>
      </c>
      <c r="M393">
        <v>0.39777777777777779</v>
      </c>
      <c r="N393">
        <v>4.7733333333333334</v>
      </c>
      <c r="O393">
        <v>10</v>
      </c>
      <c r="P393">
        <v>0.47733333333333328</v>
      </c>
      <c r="Q393">
        <v>1.2</v>
      </c>
      <c r="R393" t="s">
        <v>39</v>
      </c>
    </row>
    <row r="394" spans="1:18" hidden="1" x14ac:dyDescent="0.3">
      <c r="A394" s="76">
        <v>392</v>
      </c>
      <c r="B394">
        <v>40623</v>
      </c>
      <c r="C394" t="s">
        <v>203</v>
      </c>
      <c r="D394" t="s">
        <v>32</v>
      </c>
      <c r="E394" t="s">
        <v>38</v>
      </c>
      <c r="F394">
        <v>5.75</v>
      </c>
      <c r="G394" s="77">
        <v>44360</v>
      </c>
      <c r="H394" s="77">
        <v>44369</v>
      </c>
      <c r="I394">
        <v>6</v>
      </c>
      <c r="J394">
        <v>2020</v>
      </c>
      <c r="K394" t="s">
        <v>21</v>
      </c>
      <c r="L394">
        <v>12</v>
      </c>
      <c r="M394">
        <v>0.39777777777777779</v>
      </c>
      <c r="N394">
        <v>4.7733333333333334</v>
      </c>
      <c r="O394">
        <v>10</v>
      </c>
      <c r="P394">
        <v>0.47733333333333328</v>
      </c>
      <c r="Q394">
        <v>1.2</v>
      </c>
      <c r="R394" t="s">
        <v>36</v>
      </c>
    </row>
    <row r="395" spans="1:18" hidden="1" x14ac:dyDescent="0.3">
      <c r="A395" s="76">
        <v>393</v>
      </c>
      <c r="B395">
        <v>40623</v>
      </c>
      <c r="C395" t="s">
        <v>203</v>
      </c>
      <c r="D395" t="s">
        <v>32</v>
      </c>
      <c r="E395" t="s">
        <v>38</v>
      </c>
      <c r="F395">
        <v>5.75</v>
      </c>
      <c r="G395" s="77">
        <v>44360</v>
      </c>
      <c r="H395" s="77">
        <v>44369</v>
      </c>
      <c r="I395">
        <v>6</v>
      </c>
      <c r="J395">
        <v>2020</v>
      </c>
      <c r="K395" t="s">
        <v>21</v>
      </c>
      <c r="L395">
        <v>12</v>
      </c>
      <c r="M395">
        <v>0.39777777777777779</v>
      </c>
      <c r="N395">
        <v>4.7733333333333334</v>
      </c>
      <c r="O395">
        <v>10</v>
      </c>
      <c r="P395">
        <v>0.47733333333333328</v>
      </c>
      <c r="Q395">
        <v>1.2</v>
      </c>
      <c r="R395" t="s">
        <v>72</v>
      </c>
    </row>
    <row r="396" spans="1:18" hidden="1" x14ac:dyDescent="0.3">
      <c r="A396" s="76">
        <v>394</v>
      </c>
      <c r="B396">
        <v>40623</v>
      </c>
      <c r="C396" t="s">
        <v>203</v>
      </c>
      <c r="D396" t="s">
        <v>32</v>
      </c>
      <c r="E396" t="s">
        <v>38</v>
      </c>
      <c r="F396">
        <v>5.75</v>
      </c>
      <c r="G396" s="77">
        <v>44360</v>
      </c>
      <c r="H396" s="77">
        <v>44369</v>
      </c>
      <c r="I396">
        <v>6</v>
      </c>
      <c r="J396">
        <v>2020</v>
      </c>
      <c r="K396" t="s">
        <v>21</v>
      </c>
      <c r="L396">
        <v>12</v>
      </c>
      <c r="M396">
        <v>0.39777777777777779</v>
      </c>
      <c r="N396">
        <v>4.7733333333333334</v>
      </c>
      <c r="O396">
        <v>10</v>
      </c>
      <c r="P396">
        <v>0.47733333333333328</v>
      </c>
      <c r="Q396">
        <v>1.2</v>
      </c>
      <c r="R396" t="s">
        <v>48</v>
      </c>
    </row>
    <row r="397" spans="1:18" hidden="1" x14ac:dyDescent="0.3">
      <c r="A397" s="76">
        <v>395</v>
      </c>
      <c r="B397">
        <v>40623</v>
      </c>
      <c r="C397" t="s">
        <v>203</v>
      </c>
      <c r="D397" t="s">
        <v>32</v>
      </c>
      <c r="E397" t="s">
        <v>38</v>
      </c>
      <c r="F397">
        <v>5.75</v>
      </c>
      <c r="G397" s="77">
        <v>44360</v>
      </c>
      <c r="H397" s="77">
        <v>44369</v>
      </c>
      <c r="I397">
        <v>6</v>
      </c>
      <c r="J397">
        <v>2020</v>
      </c>
      <c r="K397" t="s">
        <v>21</v>
      </c>
      <c r="L397">
        <v>12</v>
      </c>
      <c r="M397">
        <v>0.39777777777777779</v>
      </c>
      <c r="N397">
        <v>4.7733333333333334</v>
      </c>
      <c r="O397">
        <v>10</v>
      </c>
      <c r="P397">
        <v>0.47733333333333328</v>
      </c>
      <c r="Q397">
        <v>1.2</v>
      </c>
      <c r="R397" t="s">
        <v>42</v>
      </c>
    </row>
    <row r="398" spans="1:18" hidden="1" x14ac:dyDescent="0.3">
      <c r="A398" s="76">
        <v>396</v>
      </c>
      <c r="B398">
        <v>40623</v>
      </c>
      <c r="C398" t="s">
        <v>203</v>
      </c>
      <c r="D398" t="s">
        <v>32</v>
      </c>
      <c r="E398" t="s">
        <v>38</v>
      </c>
      <c r="F398">
        <v>5.75</v>
      </c>
      <c r="G398" s="77">
        <v>44360</v>
      </c>
      <c r="H398" s="77">
        <v>44369</v>
      </c>
      <c r="I398">
        <v>6</v>
      </c>
      <c r="J398">
        <v>2020</v>
      </c>
      <c r="K398" t="s">
        <v>21</v>
      </c>
      <c r="L398">
        <v>12</v>
      </c>
      <c r="M398">
        <v>0.39777777777777779</v>
      </c>
      <c r="N398">
        <v>4.7733333333333334</v>
      </c>
      <c r="O398">
        <v>10</v>
      </c>
      <c r="P398">
        <v>0.47733333333333328</v>
      </c>
      <c r="Q398">
        <v>1.2</v>
      </c>
      <c r="R398" t="s">
        <v>119</v>
      </c>
    </row>
    <row r="399" spans="1:18" hidden="1" x14ac:dyDescent="0.3">
      <c r="A399" s="76">
        <v>397</v>
      </c>
      <c r="B399">
        <v>42803</v>
      </c>
      <c r="C399" t="s">
        <v>204</v>
      </c>
      <c r="D399" t="s">
        <v>66</v>
      </c>
      <c r="E399" t="s">
        <v>38</v>
      </c>
      <c r="F399">
        <v>6.2</v>
      </c>
      <c r="G399" s="77">
        <v>44369</v>
      </c>
      <c r="H399" s="77">
        <v>44409</v>
      </c>
      <c r="I399">
        <v>6</v>
      </c>
      <c r="J399">
        <v>2020</v>
      </c>
      <c r="K399" t="s">
        <v>35</v>
      </c>
      <c r="L399">
        <v>2</v>
      </c>
      <c r="M399">
        <v>0.3947222222222222</v>
      </c>
      <c r="N399">
        <v>0.78944444444444439</v>
      </c>
      <c r="O399">
        <v>41</v>
      </c>
      <c r="P399">
        <v>1.9254742547425471E-2</v>
      </c>
      <c r="Q399">
        <v>4.878048780487805E-2</v>
      </c>
      <c r="R399" t="s">
        <v>39</v>
      </c>
    </row>
    <row r="400" spans="1:18" hidden="1" x14ac:dyDescent="0.3">
      <c r="A400" s="76">
        <v>398</v>
      </c>
      <c r="B400">
        <v>42803</v>
      </c>
      <c r="C400" t="s">
        <v>204</v>
      </c>
      <c r="D400" t="s">
        <v>66</v>
      </c>
      <c r="E400" t="s">
        <v>38</v>
      </c>
      <c r="F400">
        <v>6.2</v>
      </c>
      <c r="G400" s="77">
        <v>44369</v>
      </c>
      <c r="H400" s="77">
        <v>44409</v>
      </c>
      <c r="I400">
        <v>6</v>
      </c>
      <c r="J400">
        <v>2020</v>
      </c>
      <c r="K400" t="s">
        <v>35</v>
      </c>
      <c r="L400">
        <v>2</v>
      </c>
      <c r="M400">
        <v>0.3947222222222222</v>
      </c>
      <c r="N400">
        <v>0.78944444444444439</v>
      </c>
      <c r="O400">
        <v>41</v>
      </c>
      <c r="P400">
        <v>1.9254742547425471E-2</v>
      </c>
      <c r="Q400">
        <v>4.878048780487805E-2</v>
      </c>
      <c r="R400" t="s">
        <v>36</v>
      </c>
    </row>
    <row r="401" spans="1:18" hidden="1" x14ac:dyDescent="0.3">
      <c r="A401" s="76">
        <v>399</v>
      </c>
      <c r="B401">
        <v>42803</v>
      </c>
      <c r="C401" t="s">
        <v>204</v>
      </c>
      <c r="D401" t="s">
        <v>66</v>
      </c>
      <c r="E401" t="s">
        <v>38</v>
      </c>
      <c r="F401">
        <v>6.2</v>
      </c>
      <c r="G401" s="77">
        <v>44369</v>
      </c>
      <c r="H401" s="77">
        <v>44409</v>
      </c>
      <c r="I401">
        <v>6</v>
      </c>
      <c r="J401">
        <v>2020</v>
      </c>
      <c r="K401" t="s">
        <v>35</v>
      </c>
      <c r="L401">
        <v>2</v>
      </c>
      <c r="M401">
        <v>0.3947222222222222</v>
      </c>
      <c r="N401">
        <v>0.78944444444444439</v>
      </c>
      <c r="O401">
        <v>41</v>
      </c>
      <c r="P401">
        <v>1.9254742547425471E-2</v>
      </c>
      <c r="Q401">
        <v>4.878048780487805E-2</v>
      </c>
      <c r="R401" t="s">
        <v>72</v>
      </c>
    </row>
    <row r="402" spans="1:18" hidden="1" x14ac:dyDescent="0.3">
      <c r="A402" s="76">
        <v>400</v>
      </c>
      <c r="B402">
        <v>42803</v>
      </c>
      <c r="C402" t="s">
        <v>204</v>
      </c>
      <c r="D402" t="s">
        <v>66</v>
      </c>
      <c r="E402" t="s">
        <v>38</v>
      </c>
      <c r="F402">
        <v>6.2</v>
      </c>
      <c r="G402" s="77">
        <v>44369</v>
      </c>
      <c r="H402" s="77">
        <v>44409</v>
      </c>
      <c r="I402">
        <v>6</v>
      </c>
      <c r="J402">
        <v>2020</v>
      </c>
      <c r="K402" t="s">
        <v>35</v>
      </c>
      <c r="L402">
        <v>2</v>
      </c>
      <c r="M402">
        <v>0.3947222222222222</v>
      </c>
      <c r="N402">
        <v>0.78944444444444439</v>
      </c>
      <c r="O402">
        <v>41</v>
      </c>
      <c r="P402">
        <v>1.9254742547425471E-2</v>
      </c>
      <c r="Q402">
        <v>4.878048780487805E-2</v>
      </c>
      <c r="R402" t="s">
        <v>48</v>
      </c>
    </row>
    <row r="403" spans="1:18" hidden="1" x14ac:dyDescent="0.3">
      <c r="A403" s="76">
        <v>401</v>
      </c>
      <c r="B403">
        <v>42803</v>
      </c>
      <c r="C403" t="s">
        <v>204</v>
      </c>
      <c r="D403" t="s">
        <v>66</v>
      </c>
      <c r="E403" t="s">
        <v>38</v>
      </c>
      <c r="F403">
        <v>6.2</v>
      </c>
      <c r="G403" s="77">
        <v>44369</v>
      </c>
      <c r="H403" s="77">
        <v>44409</v>
      </c>
      <c r="I403">
        <v>6</v>
      </c>
      <c r="J403">
        <v>2020</v>
      </c>
      <c r="K403" t="s">
        <v>35</v>
      </c>
      <c r="L403">
        <v>2</v>
      </c>
      <c r="M403">
        <v>0.3947222222222222</v>
      </c>
      <c r="N403">
        <v>0.78944444444444439</v>
      </c>
      <c r="O403">
        <v>41</v>
      </c>
      <c r="P403">
        <v>1.9254742547425471E-2</v>
      </c>
      <c r="Q403">
        <v>4.878048780487805E-2</v>
      </c>
      <c r="R403" t="s">
        <v>42</v>
      </c>
    </row>
    <row r="404" spans="1:18" hidden="1" x14ac:dyDescent="0.3">
      <c r="A404" s="76">
        <v>402</v>
      </c>
      <c r="B404">
        <v>42803</v>
      </c>
      <c r="C404" t="s">
        <v>204</v>
      </c>
      <c r="D404" t="s">
        <v>66</v>
      </c>
      <c r="E404" t="s">
        <v>38</v>
      </c>
      <c r="F404">
        <v>6.2</v>
      </c>
      <c r="G404" s="77">
        <v>44369</v>
      </c>
      <c r="H404" s="77">
        <v>44409</v>
      </c>
      <c r="I404">
        <v>6</v>
      </c>
      <c r="J404">
        <v>2020</v>
      </c>
      <c r="K404" t="s">
        <v>35</v>
      </c>
      <c r="L404">
        <v>2</v>
      </c>
      <c r="M404">
        <v>0.3947222222222222</v>
      </c>
      <c r="N404">
        <v>0.78944444444444439</v>
      </c>
      <c r="O404">
        <v>41</v>
      </c>
      <c r="P404">
        <v>1.9254742547425471E-2</v>
      </c>
      <c r="Q404">
        <v>4.878048780487805E-2</v>
      </c>
      <c r="R404" t="s">
        <v>119</v>
      </c>
    </row>
    <row r="405" spans="1:18" hidden="1" x14ac:dyDescent="0.3">
      <c r="A405" s="76">
        <v>403</v>
      </c>
      <c r="B405">
        <v>37982</v>
      </c>
      <c r="C405" t="s">
        <v>205</v>
      </c>
      <c r="D405" t="s">
        <v>32</v>
      </c>
      <c r="E405" t="s">
        <v>38</v>
      </c>
      <c r="F405">
        <v>6.67</v>
      </c>
      <c r="G405" s="77">
        <v>43570</v>
      </c>
      <c r="H405" s="77">
        <v>43578</v>
      </c>
      <c r="I405">
        <v>7</v>
      </c>
      <c r="J405">
        <v>2019</v>
      </c>
      <c r="K405" t="s">
        <v>25</v>
      </c>
      <c r="L405">
        <v>12</v>
      </c>
      <c r="M405">
        <v>0.42</v>
      </c>
      <c r="N405">
        <v>5.04</v>
      </c>
      <c r="O405">
        <v>9</v>
      </c>
      <c r="P405">
        <v>0.56000000000000005</v>
      </c>
      <c r="Q405">
        <v>1.333333333333333</v>
      </c>
      <c r="R405" t="s">
        <v>40</v>
      </c>
    </row>
    <row r="406" spans="1:18" hidden="1" x14ac:dyDescent="0.3">
      <c r="A406" s="76">
        <v>404</v>
      </c>
      <c r="B406">
        <v>37982</v>
      </c>
      <c r="C406" t="s">
        <v>205</v>
      </c>
      <c r="D406" t="s">
        <v>32</v>
      </c>
      <c r="E406" t="s">
        <v>38</v>
      </c>
      <c r="F406">
        <v>6.67</v>
      </c>
      <c r="G406" s="77">
        <v>43570</v>
      </c>
      <c r="H406" s="77">
        <v>43578</v>
      </c>
      <c r="I406">
        <v>7</v>
      </c>
      <c r="J406">
        <v>2019</v>
      </c>
      <c r="K406" t="s">
        <v>25</v>
      </c>
      <c r="L406">
        <v>12</v>
      </c>
      <c r="M406">
        <v>0.42</v>
      </c>
      <c r="N406">
        <v>5.04</v>
      </c>
      <c r="O406">
        <v>9</v>
      </c>
      <c r="P406">
        <v>0.56000000000000005</v>
      </c>
      <c r="Q406">
        <v>1.333333333333333</v>
      </c>
      <c r="R406" t="s">
        <v>206</v>
      </c>
    </row>
    <row r="407" spans="1:18" hidden="1" x14ac:dyDescent="0.3">
      <c r="A407" s="76">
        <v>405</v>
      </c>
      <c r="B407">
        <v>37982</v>
      </c>
      <c r="C407" t="s">
        <v>205</v>
      </c>
      <c r="D407" t="s">
        <v>32</v>
      </c>
      <c r="E407" t="s">
        <v>38</v>
      </c>
      <c r="F407">
        <v>6.67</v>
      </c>
      <c r="G407" s="77">
        <v>43570</v>
      </c>
      <c r="H407" s="77">
        <v>43578</v>
      </c>
      <c r="I407">
        <v>7</v>
      </c>
      <c r="J407">
        <v>2019</v>
      </c>
      <c r="K407" t="s">
        <v>25</v>
      </c>
      <c r="L407">
        <v>12</v>
      </c>
      <c r="M407">
        <v>0.42</v>
      </c>
      <c r="N407">
        <v>5.04</v>
      </c>
      <c r="O407">
        <v>9</v>
      </c>
      <c r="P407">
        <v>0.56000000000000005</v>
      </c>
      <c r="Q407">
        <v>1.333333333333333</v>
      </c>
      <c r="R407" t="s">
        <v>57</v>
      </c>
    </row>
    <row r="408" spans="1:18" hidden="1" x14ac:dyDescent="0.3">
      <c r="A408" s="76">
        <v>406</v>
      </c>
      <c r="B408">
        <v>37982</v>
      </c>
      <c r="C408" t="s">
        <v>205</v>
      </c>
      <c r="D408" t="s">
        <v>32</v>
      </c>
      <c r="E408" t="s">
        <v>38</v>
      </c>
      <c r="F408">
        <v>6.67</v>
      </c>
      <c r="G408" s="77">
        <v>43570</v>
      </c>
      <c r="H408" s="77">
        <v>43578</v>
      </c>
      <c r="I408">
        <v>7</v>
      </c>
      <c r="J408">
        <v>2019</v>
      </c>
      <c r="K408" t="s">
        <v>25</v>
      </c>
      <c r="L408">
        <v>12</v>
      </c>
      <c r="M408">
        <v>0.42</v>
      </c>
      <c r="N408">
        <v>5.04</v>
      </c>
      <c r="O408">
        <v>9</v>
      </c>
      <c r="P408">
        <v>0.56000000000000005</v>
      </c>
      <c r="Q408">
        <v>1.333333333333333</v>
      </c>
      <c r="R408" t="s">
        <v>48</v>
      </c>
    </row>
    <row r="409" spans="1:18" hidden="1" x14ac:dyDescent="0.3">
      <c r="A409" s="76">
        <v>407</v>
      </c>
      <c r="B409">
        <v>37982</v>
      </c>
      <c r="C409" t="s">
        <v>205</v>
      </c>
      <c r="D409" t="s">
        <v>32</v>
      </c>
      <c r="E409" t="s">
        <v>38</v>
      </c>
      <c r="F409">
        <v>6.67</v>
      </c>
      <c r="G409" s="77">
        <v>43570</v>
      </c>
      <c r="H409" s="77">
        <v>43578</v>
      </c>
      <c r="I409">
        <v>7</v>
      </c>
      <c r="J409">
        <v>2019</v>
      </c>
      <c r="K409" t="s">
        <v>25</v>
      </c>
      <c r="L409">
        <v>12</v>
      </c>
      <c r="M409">
        <v>0.42</v>
      </c>
      <c r="N409">
        <v>5.04</v>
      </c>
      <c r="O409">
        <v>9</v>
      </c>
      <c r="P409">
        <v>0.56000000000000005</v>
      </c>
      <c r="Q409">
        <v>1.333333333333333</v>
      </c>
      <c r="R409" t="s">
        <v>42</v>
      </c>
    </row>
    <row r="410" spans="1:18" hidden="1" x14ac:dyDescent="0.3">
      <c r="A410" s="76">
        <v>408</v>
      </c>
      <c r="B410">
        <v>37520</v>
      </c>
      <c r="C410" t="s">
        <v>207</v>
      </c>
      <c r="D410" t="s">
        <v>32</v>
      </c>
      <c r="E410" t="s">
        <v>38</v>
      </c>
      <c r="F410">
        <v>8.24</v>
      </c>
      <c r="G410" s="77">
        <v>43733</v>
      </c>
      <c r="H410" s="77">
        <v>43739</v>
      </c>
      <c r="I410">
        <v>8</v>
      </c>
      <c r="J410">
        <v>2019</v>
      </c>
      <c r="K410" t="s">
        <v>25</v>
      </c>
      <c r="L410">
        <v>24</v>
      </c>
      <c r="M410">
        <v>0.4</v>
      </c>
      <c r="N410">
        <v>9.6000000000000014</v>
      </c>
      <c r="O410">
        <v>7</v>
      </c>
      <c r="P410">
        <v>1.3714285714285721</v>
      </c>
      <c r="Q410">
        <v>3.4285714285714279</v>
      </c>
      <c r="R410" t="s">
        <v>39</v>
      </c>
    </row>
    <row r="411" spans="1:18" hidden="1" x14ac:dyDescent="0.3">
      <c r="A411" s="76">
        <v>409</v>
      </c>
      <c r="B411">
        <v>37520</v>
      </c>
      <c r="C411" t="s">
        <v>207</v>
      </c>
      <c r="D411" t="s">
        <v>32</v>
      </c>
      <c r="E411" t="s">
        <v>38</v>
      </c>
      <c r="F411">
        <v>8.24</v>
      </c>
      <c r="G411" s="77">
        <v>43733</v>
      </c>
      <c r="H411" s="77">
        <v>43739</v>
      </c>
      <c r="I411">
        <v>8</v>
      </c>
      <c r="J411">
        <v>2019</v>
      </c>
      <c r="K411" t="s">
        <v>25</v>
      </c>
      <c r="L411">
        <v>24</v>
      </c>
      <c r="M411">
        <v>0.4</v>
      </c>
      <c r="N411">
        <v>9.6000000000000014</v>
      </c>
      <c r="O411">
        <v>7</v>
      </c>
      <c r="P411">
        <v>1.3714285714285721</v>
      </c>
      <c r="Q411">
        <v>3.4285714285714279</v>
      </c>
      <c r="R411" t="s">
        <v>26</v>
      </c>
    </row>
    <row r="412" spans="1:18" hidden="1" x14ac:dyDescent="0.3">
      <c r="A412" s="76">
        <v>410</v>
      </c>
      <c r="B412">
        <v>37520</v>
      </c>
      <c r="C412" t="s">
        <v>207</v>
      </c>
      <c r="D412" t="s">
        <v>32</v>
      </c>
      <c r="E412" t="s">
        <v>38</v>
      </c>
      <c r="F412">
        <v>8.24</v>
      </c>
      <c r="G412" s="77">
        <v>43733</v>
      </c>
      <c r="H412" s="77">
        <v>43739</v>
      </c>
      <c r="I412">
        <v>8</v>
      </c>
      <c r="J412">
        <v>2019</v>
      </c>
      <c r="K412" t="s">
        <v>25</v>
      </c>
      <c r="L412">
        <v>24</v>
      </c>
      <c r="M412">
        <v>0.4</v>
      </c>
      <c r="N412">
        <v>9.6000000000000014</v>
      </c>
      <c r="O412">
        <v>7</v>
      </c>
      <c r="P412">
        <v>1.3714285714285721</v>
      </c>
      <c r="Q412">
        <v>3.4285714285714279</v>
      </c>
      <c r="R412" t="s">
        <v>97</v>
      </c>
    </row>
    <row r="413" spans="1:18" hidden="1" x14ac:dyDescent="0.3">
      <c r="A413" s="76">
        <v>411</v>
      </c>
      <c r="B413">
        <v>37520</v>
      </c>
      <c r="C413" t="s">
        <v>207</v>
      </c>
      <c r="D413" t="s">
        <v>32</v>
      </c>
      <c r="E413" t="s">
        <v>38</v>
      </c>
      <c r="F413">
        <v>8.24</v>
      </c>
      <c r="G413" s="77">
        <v>43733</v>
      </c>
      <c r="H413" s="77">
        <v>43739</v>
      </c>
      <c r="I413">
        <v>8</v>
      </c>
      <c r="J413">
        <v>2019</v>
      </c>
      <c r="K413" t="s">
        <v>25</v>
      </c>
      <c r="L413">
        <v>24</v>
      </c>
      <c r="M413">
        <v>0.4</v>
      </c>
      <c r="N413">
        <v>9.6000000000000014</v>
      </c>
      <c r="O413">
        <v>7</v>
      </c>
      <c r="P413">
        <v>1.3714285714285721</v>
      </c>
      <c r="Q413">
        <v>3.4285714285714279</v>
      </c>
      <c r="R413" t="s">
        <v>134</v>
      </c>
    </row>
    <row r="414" spans="1:18" hidden="1" x14ac:dyDescent="0.3">
      <c r="A414" s="76">
        <v>412</v>
      </c>
      <c r="B414">
        <v>37520</v>
      </c>
      <c r="C414" t="s">
        <v>207</v>
      </c>
      <c r="D414" t="s">
        <v>32</v>
      </c>
      <c r="E414" t="s">
        <v>38</v>
      </c>
      <c r="F414">
        <v>8.24</v>
      </c>
      <c r="G414" s="77">
        <v>43733</v>
      </c>
      <c r="H414" s="77">
        <v>43739</v>
      </c>
      <c r="I414">
        <v>8</v>
      </c>
      <c r="J414">
        <v>2019</v>
      </c>
      <c r="K414" t="s">
        <v>25</v>
      </c>
      <c r="L414">
        <v>24</v>
      </c>
      <c r="M414">
        <v>0.4</v>
      </c>
      <c r="N414">
        <v>9.6000000000000014</v>
      </c>
      <c r="O414">
        <v>7</v>
      </c>
      <c r="P414">
        <v>1.3714285714285721</v>
      </c>
      <c r="Q414">
        <v>3.4285714285714279</v>
      </c>
      <c r="R414" t="s">
        <v>208</v>
      </c>
    </row>
    <row r="415" spans="1:18" hidden="1" x14ac:dyDescent="0.3">
      <c r="A415" s="76">
        <v>413</v>
      </c>
      <c r="B415">
        <v>37520</v>
      </c>
      <c r="C415" t="s">
        <v>207</v>
      </c>
      <c r="D415" t="s">
        <v>32</v>
      </c>
      <c r="E415" t="s">
        <v>38</v>
      </c>
      <c r="F415">
        <v>8.24</v>
      </c>
      <c r="G415" s="77">
        <v>43733</v>
      </c>
      <c r="H415" s="77">
        <v>43739</v>
      </c>
      <c r="I415">
        <v>8</v>
      </c>
      <c r="J415">
        <v>2019</v>
      </c>
      <c r="K415" t="s">
        <v>25</v>
      </c>
      <c r="L415">
        <v>24</v>
      </c>
      <c r="M415">
        <v>0.4</v>
      </c>
      <c r="N415">
        <v>9.6000000000000014</v>
      </c>
      <c r="O415">
        <v>7</v>
      </c>
      <c r="P415">
        <v>1.3714285714285721</v>
      </c>
      <c r="Q415">
        <v>3.4285714285714279</v>
      </c>
      <c r="R415" t="s">
        <v>42</v>
      </c>
    </row>
    <row r="416" spans="1:18" hidden="1" x14ac:dyDescent="0.3">
      <c r="A416" s="76">
        <v>414</v>
      </c>
      <c r="B416">
        <v>37520</v>
      </c>
      <c r="C416" t="s">
        <v>207</v>
      </c>
      <c r="D416" t="s">
        <v>32</v>
      </c>
      <c r="E416" t="s">
        <v>38</v>
      </c>
      <c r="F416">
        <v>8.24</v>
      </c>
      <c r="G416" s="77">
        <v>43733</v>
      </c>
      <c r="H416" s="77">
        <v>43739</v>
      </c>
      <c r="I416">
        <v>8</v>
      </c>
      <c r="J416">
        <v>2019</v>
      </c>
      <c r="K416" t="s">
        <v>25</v>
      </c>
      <c r="L416">
        <v>24</v>
      </c>
      <c r="M416">
        <v>0.4</v>
      </c>
      <c r="N416">
        <v>9.6000000000000014</v>
      </c>
      <c r="O416">
        <v>7</v>
      </c>
      <c r="P416">
        <v>1.3714285714285721</v>
      </c>
      <c r="Q416">
        <v>3.4285714285714279</v>
      </c>
      <c r="R416" t="s">
        <v>119</v>
      </c>
    </row>
    <row r="417" spans="1:18" hidden="1" x14ac:dyDescent="0.3">
      <c r="A417" s="76">
        <v>415</v>
      </c>
      <c r="B417">
        <v>38145</v>
      </c>
      <c r="C417" t="s">
        <v>209</v>
      </c>
      <c r="D417" t="s">
        <v>32</v>
      </c>
      <c r="E417" t="s">
        <v>78</v>
      </c>
      <c r="F417">
        <v>7.73</v>
      </c>
      <c r="G417" s="77">
        <v>43556</v>
      </c>
      <c r="H417" s="77">
        <v>43562</v>
      </c>
      <c r="I417">
        <v>7</v>
      </c>
      <c r="J417">
        <v>2019</v>
      </c>
      <c r="K417" t="s">
        <v>25</v>
      </c>
      <c r="L417">
        <v>12</v>
      </c>
      <c r="M417">
        <v>0.39305555555555549</v>
      </c>
      <c r="N417">
        <v>4.7166666666666668</v>
      </c>
      <c r="O417">
        <v>7</v>
      </c>
      <c r="P417">
        <v>0.67380952380952386</v>
      </c>
      <c r="Q417">
        <v>1.714285714285714</v>
      </c>
      <c r="R417" t="s">
        <v>91</v>
      </c>
    </row>
    <row r="418" spans="1:18" hidden="1" x14ac:dyDescent="0.3">
      <c r="A418" s="76">
        <v>416</v>
      </c>
      <c r="B418">
        <v>38145</v>
      </c>
      <c r="C418" t="s">
        <v>209</v>
      </c>
      <c r="D418" t="s">
        <v>32</v>
      </c>
      <c r="E418" t="s">
        <v>78</v>
      </c>
      <c r="F418">
        <v>7.73</v>
      </c>
      <c r="G418" s="77">
        <v>43556</v>
      </c>
      <c r="H418" s="77">
        <v>43562</v>
      </c>
      <c r="I418">
        <v>7</v>
      </c>
      <c r="J418">
        <v>2019</v>
      </c>
      <c r="K418" t="s">
        <v>25</v>
      </c>
      <c r="L418">
        <v>12</v>
      </c>
      <c r="M418">
        <v>0.39305555555555549</v>
      </c>
      <c r="N418">
        <v>4.7166666666666668</v>
      </c>
      <c r="O418">
        <v>7</v>
      </c>
      <c r="P418">
        <v>0.67380952380952386</v>
      </c>
      <c r="Q418">
        <v>1.714285714285714</v>
      </c>
      <c r="R418" t="s">
        <v>210</v>
      </c>
    </row>
    <row r="419" spans="1:18" hidden="1" x14ac:dyDescent="0.3">
      <c r="A419" s="76">
        <v>417</v>
      </c>
      <c r="B419">
        <v>38145</v>
      </c>
      <c r="C419" t="s">
        <v>209</v>
      </c>
      <c r="D419" t="s">
        <v>32</v>
      </c>
      <c r="E419" t="s">
        <v>78</v>
      </c>
      <c r="F419">
        <v>7.73</v>
      </c>
      <c r="G419" s="77">
        <v>43556</v>
      </c>
      <c r="H419" s="77">
        <v>43562</v>
      </c>
      <c r="I419">
        <v>7</v>
      </c>
      <c r="J419">
        <v>2019</v>
      </c>
      <c r="K419" t="s">
        <v>25</v>
      </c>
      <c r="L419">
        <v>12</v>
      </c>
      <c r="M419">
        <v>0.39305555555555549</v>
      </c>
      <c r="N419">
        <v>4.7166666666666668</v>
      </c>
      <c r="O419">
        <v>7</v>
      </c>
      <c r="P419">
        <v>0.67380952380952386</v>
      </c>
      <c r="Q419">
        <v>1.714285714285714</v>
      </c>
      <c r="R419" t="s">
        <v>22</v>
      </c>
    </row>
    <row r="420" spans="1:18" hidden="1" x14ac:dyDescent="0.3">
      <c r="A420" s="76">
        <v>418</v>
      </c>
      <c r="B420">
        <v>40747</v>
      </c>
      <c r="C420" t="s">
        <v>211</v>
      </c>
      <c r="D420" t="s">
        <v>101</v>
      </c>
      <c r="E420" t="s">
        <v>38</v>
      </c>
      <c r="F420">
        <v>5.39</v>
      </c>
      <c r="G420" s="77">
        <v>44398</v>
      </c>
      <c r="H420" s="77">
        <v>44398</v>
      </c>
      <c r="I420">
        <v>6</v>
      </c>
      <c r="J420">
        <v>2020</v>
      </c>
      <c r="K420" t="s">
        <v>35</v>
      </c>
      <c r="L420">
        <v>1</v>
      </c>
      <c r="M420">
        <v>0.9</v>
      </c>
      <c r="N420">
        <v>0.9</v>
      </c>
      <c r="O420">
        <v>1</v>
      </c>
      <c r="P420">
        <v>0.9</v>
      </c>
      <c r="Q420">
        <v>1</v>
      </c>
      <c r="R420" t="s">
        <v>212</v>
      </c>
    </row>
    <row r="421" spans="1:18" hidden="1" x14ac:dyDescent="0.3">
      <c r="A421" s="76">
        <v>419</v>
      </c>
      <c r="B421">
        <v>40747</v>
      </c>
      <c r="C421" t="s">
        <v>211</v>
      </c>
      <c r="D421" t="s">
        <v>101</v>
      </c>
      <c r="E421" t="s">
        <v>38</v>
      </c>
      <c r="F421">
        <v>5.39</v>
      </c>
      <c r="G421" s="77">
        <v>44398</v>
      </c>
      <c r="H421" s="77">
        <v>44398</v>
      </c>
      <c r="I421">
        <v>6</v>
      </c>
      <c r="J421">
        <v>2020</v>
      </c>
      <c r="K421" t="s">
        <v>35</v>
      </c>
      <c r="L421">
        <v>1</v>
      </c>
      <c r="M421">
        <v>0.9</v>
      </c>
      <c r="N421">
        <v>0.9</v>
      </c>
      <c r="O421">
        <v>1</v>
      </c>
      <c r="P421">
        <v>0.9</v>
      </c>
      <c r="Q421">
        <v>1</v>
      </c>
      <c r="R421" t="s">
        <v>40</v>
      </c>
    </row>
    <row r="422" spans="1:18" hidden="1" x14ac:dyDescent="0.3">
      <c r="A422" s="76">
        <v>420</v>
      </c>
      <c r="B422">
        <v>40747</v>
      </c>
      <c r="C422" t="s">
        <v>211</v>
      </c>
      <c r="D422" t="s">
        <v>101</v>
      </c>
      <c r="E422" t="s">
        <v>38</v>
      </c>
      <c r="F422">
        <v>5.39</v>
      </c>
      <c r="G422" s="77">
        <v>44398</v>
      </c>
      <c r="H422" s="77">
        <v>44398</v>
      </c>
      <c r="I422">
        <v>6</v>
      </c>
      <c r="J422">
        <v>2020</v>
      </c>
      <c r="K422" t="s">
        <v>35</v>
      </c>
      <c r="L422">
        <v>1</v>
      </c>
      <c r="M422">
        <v>0.9</v>
      </c>
      <c r="N422">
        <v>0.9</v>
      </c>
      <c r="O422">
        <v>1</v>
      </c>
      <c r="P422">
        <v>0.9</v>
      </c>
      <c r="Q422">
        <v>1</v>
      </c>
      <c r="R422" t="s">
        <v>76</v>
      </c>
    </row>
    <row r="423" spans="1:18" hidden="1" x14ac:dyDescent="0.3">
      <c r="A423" s="76">
        <v>421</v>
      </c>
      <c r="B423">
        <v>40747</v>
      </c>
      <c r="C423" t="s">
        <v>211</v>
      </c>
      <c r="D423" t="s">
        <v>101</v>
      </c>
      <c r="E423" t="s">
        <v>38</v>
      </c>
      <c r="F423">
        <v>5.39</v>
      </c>
      <c r="G423" s="77">
        <v>44398</v>
      </c>
      <c r="H423" s="77">
        <v>44398</v>
      </c>
      <c r="I423">
        <v>6</v>
      </c>
      <c r="J423">
        <v>2020</v>
      </c>
      <c r="K423" t="s">
        <v>35</v>
      </c>
      <c r="L423">
        <v>1</v>
      </c>
      <c r="M423">
        <v>0.9</v>
      </c>
      <c r="N423">
        <v>0.9</v>
      </c>
      <c r="O423">
        <v>1</v>
      </c>
      <c r="P423">
        <v>0.9</v>
      </c>
      <c r="Q423">
        <v>1</v>
      </c>
      <c r="R423" t="s">
        <v>57</v>
      </c>
    </row>
    <row r="424" spans="1:18" hidden="1" x14ac:dyDescent="0.3">
      <c r="A424" s="76">
        <v>422</v>
      </c>
      <c r="B424">
        <v>40747</v>
      </c>
      <c r="C424" t="s">
        <v>211</v>
      </c>
      <c r="D424" t="s">
        <v>101</v>
      </c>
      <c r="E424" t="s">
        <v>38</v>
      </c>
      <c r="F424">
        <v>5.39</v>
      </c>
      <c r="G424" s="77">
        <v>44398</v>
      </c>
      <c r="H424" s="77">
        <v>44398</v>
      </c>
      <c r="I424">
        <v>6</v>
      </c>
      <c r="J424">
        <v>2020</v>
      </c>
      <c r="K424" t="s">
        <v>35</v>
      </c>
      <c r="L424">
        <v>1</v>
      </c>
      <c r="M424">
        <v>0.9</v>
      </c>
      <c r="N424">
        <v>0.9</v>
      </c>
      <c r="O424">
        <v>1</v>
      </c>
      <c r="P424">
        <v>0.9</v>
      </c>
      <c r="Q424">
        <v>1</v>
      </c>
      <c r="R424" t="s">
        <v>22</v>
      </c>
    </row>
    <row r="425" spans="1:18" hidden="1" x14ac:dyDescent="0.3">
      <c r="A425" s="76">
        <v>423</v>
      </c>
      <c r="B425">
        <v>223</v>
      </c>
      <c r="C425" t="s">
        <v>213</v>
      </c>
      <c r="D425" t="s">
        <v>32</v>
      </c>
      <c r="E425" t="s">
        <v>38</v>
      </c>
      <c r="F425">
        <v>7.96</v>
      </c>
      <c r="G425" s="77">
        <v>42018</v>
      </c>
      <c r="H425" s="77">
        <v>42110</v>
      </c>
      <c r="I425">
        <v>7</v>
      </c>
      <c r="J425">
        <v>1986</v>
      </c>
      <c r="K425" t="s">
        <v>25</v>
      </c>
      <c r="L425">
        <v>153</v>
      </c>
      <c r="M425">
        <v>0.41111111111111109</v>
      </c>
      <c r="N425">
        <v>62.9</v>
      </c>
      <c r="O425">
        <v>93</v>
      </c>
      <c r="P425">
        <v>0.67634408602150531</v>
      </c>
      <c r="Q425">
        <v>1.645161290322581</v>
      </c>
      <c r="R425" t="s">
        <v>39</v>
      </c>
    </row>
    <row r="426" spans="1:18" hidden="1" x14ac:dyDescent="0.3">
      <c r="A426" s="76">
        <v>424</v>
      </c>
      <c r="B426">
        <v>223</v>
      </c>
      <c r="C426" t="s">
        <v>213</v>
      </c>
      <c r="D426" t="s">
        <v>32</v>
      </c>
      <c r="E426" t="s">
        <v>38</v>
      </c>
      <c r="F426">
        <v>7.96</v>
      </c>
      <c r="G426" s="77">
        <v>42018</v>
      </c>
      <c r="H426" s="77">
        <v>42110</v>
      </c>
      <c r="I426">
        <v>7</v>
      </c>
      <c r="J426">
        <v>1986</v>
      </c>
      <c r="K426" t="s">
        <v>25</v>
      </c>
      <c r="L426">
        <v>153</v>
      </c>
      <c r="M426">
        <v>0.41111111111111109</v>
      </c>
      <c r="N426">
        <v>62.9</v>
      </c>
      <c r="O426">
        <v>93</v>
      </c>
      <c r="P426">
        <v>0.67634408602150531</v>
      </c>
      <c r="Q426">
        <v>1.645161290322581</v>
      </c>
      <c r="R426" t="s">
        <v>26</v>
      </c>
    </row>
    <row r="427" spans="1:18" hidden="1" x14ac:dyDescent="0.3">
      <c r="A427" s="76">
        <v>425</v>
      </c>
      <c r="B427">
        <v>223</v>
      </c>
      <c r="C427" t="s">
        <v>213</v>
      </c>
      <c r="D427" t="s">
        <v>32</v>
      </c>
      <c r="E427" t="s">
        <v>38</v>
      </c>
      <c r="F427">
        <v>7.96</v>
      </c>
      <c r="G427" s="77">
        <v>42018</v>
      </c>
      <c r="H427" s="77">
        <v>42110</v>
      </c>
      <c r="I427">
        <v>7</v>
      </c>
      <c r="J427">
        <v>1986</v>
      </c>
      <c r="K427" t="s">
        <v>25</v>
      </c>
      <c r="L427">
        <v>153</v>
      </c>
      <c r="M427">
        <v>0.41111111111111109</v>
      </c>
      <c r="N427">
        <v>62.9</v>
      </c>
      <c r="O427">
        <v>93</v>
      </c>
      <c r="P427">
        <v>0.67634408602150531</v>
      </c>
      <c r="Q427">
        <v>1.645161290322581</v>
      </c>
      <c r="R427" t="s">
        <v>36</v>
      </c>
    </row>
    <row r="428" spans="1:18" hidden="1" x14ac:dyDescent="0.3">
      <c r="A428" s="76">
        <v>426</v>
      </c>
      <c r="B428">
        <v>223</v>
      </c>
      <c r="C428" t="s">
        <v>213</v>
      </c>
      <c r="D428" t="s">
        <v>32</v>
      </c>
      <c r="E428" t="s">
        <v>38</v>
      </c>
      <c r="F428">
        <v>7.96</v>
      </c>
      <c r="G428" s="77">
        <v>42018</v>
      </c>
      <c r="H428" s="77">
        <v>42110</v>
      </c>
      <c r="I428">
        <v>7</v>
      </c>
      <c r="J428">
        <v>1986</v>
      </c>
      <c r="K428" t="s">
        <v>25</v>
      </c>
      <c r="L428">
        <v>153</v>
      </c>
      <c r="M428">
        <v>0.41111111111111109</v>
      </c>
      <c r="N428">
        <v>62.9</v>
      </c>
      <c r="O428">
        <v>93</v>
      </c>
      <c r="P428">
        <v>0.67634408602150531</v>
      </c>
      <c r="Q428">
        <v>1.645161290322581</v>
      </c>
      <c r="R428" t="s">
        <v>27</v>
      </c>
    </row>
    <row r="429" spans="1:18" hidden="1" x14ac:dyDescent="0.3">
      <c r="A429" s="76">
        <v>427</v>
      </c>
      <c r="B429">
        <v>223</v>
      </c>
      <c r="C429" t="s">
        <v>213</v>
      </c>
      <c r="D429" t="s">
        <v>32</v>
      </c>
      <c r="E429" t="s">
        <v>38</v>
      </c>
      <c r="F429">
        <v>7.96</v>
      </c>
      <c r="G429" s="77">
        <v>42018</v>
      </c>
      <c r="H429" s="77">
        <v>42110</v>
      </c>
      <c r="I429">
        <v>7</v>
      </c>
      <c r="J429">
        <v>1986</v>
      </c>
      <c r="K429" t="s">
        <v>25</v>
      </c>
      <c r="L429">
        <v>153</v>
      </c>
      <c r="M429">
        <v>0.41111111111111109</v>
      </c>
      <c r="N429">
        <v>62.9</v>
      </c>
      <c r="O429">
        <v>93</v>
      </c>
      <c r="P429">
        <v>0.67634408602150531</v>
      </c>
      <c r="Q429">
        <v>1.645161290322581</v>
      </c>
      <c r="R429" t="s">
        <v>214</v>
      </c>
    </row>
    <row r="430" spans="1:18" hidden="1" x14ac:dyDescent="0.3">
      <c r="A430" s="76">
        <v>428</v>
      </c>
      <c r="B430">
        <v>223</v>
      </c>
      <c r="C430" t="s">
        <v>213</v>
      </c>
      <c r="D430" t="s">
        <v>32</v>
      </c>
      <c r="E430" t="s">
        <v>38</v>
      </c>
      <c r="F430">
        <v>7.96</v>
      </c>
      <c r="G430" s="77">
        <v>42018</v>
      </c>
      <c r="H430" s="77">
        <v>42110</v>
      </c>
      <c r="I430">
        <v>7</v>
      </c>
      <c r="J430">
        <v>1986</v>
      </c>
      <c r="K430" t="s">
        <v>25</v>
      </c>
      <c r="L430">
        <v>153</v>
      </c>
      <c r="M430">
        <v>0.41111111111111109</v>
      </c>
      <c r="N430">
        <v>62.9</v>
      </c>
      <c r="O430">
        <v>93</v>
      </c>
      <c r="P430">
        <v>0.67634408602150531</v>
      </c>
      <c r="Q430">
        <v>1.645161290322581</v>
      </c>
      <c r="R430" t="s">
        <v>42</v>
      </c>
    </row>
    <row r="431" spans="1:18" hidden="1" x14ac:dyDescent="0.3">
      <c r="A431" s="76">
        <v>429</v>
      </c>
      <c r="B431">
        <v>223</v>
      </c>
      <c r="C431" t="s">
        <v>213</v>
      </c>
      <c r="D431" t="s">
        <v>32</v>
      </c>
      <c r="E431" t="s">
        <v>38</v>
      </c>
      <c r="F431">
        <v>7.96</v>
      </c>
      <c r="G431" s="77">
        <v>42018</v>
      </c>
      <c r="H431" s="77">
        <v>42110</v>
      </c>
      <c r="I431">
        <v>7</v>
      </c>
      <c r="J431">
        <v>1986</v>
      </c>
      <c r="K431" t="s">
        <v>25</v>
      </c>
      <c r="L431">
        <v>153</v>
      </c>
      <c r="M431">
        <v>0.41111111111111109</v>
      </c>
      <c r="N431">
        <v>62.9</v>
      </c>
      <c r="O431">
        <v>93</v>
      </c>
      <c r="P431">
        <v>0.67634408602150531</v>
      </c>
      <c r="Q431">
        <v>1.645161290322581</v>
      </c>
      <c r="R431" t="s">
        <v>146</v>
      </c>
    </row>
    <row r="432" spans="1:18" hidden="1" x14ac:dyDescent="0.3">
      <c r="A432" s="76">
        <v>430</v>
      </c>
      <c r="B432">
        <v>813</v>
      </c>
      <c r="C432" t="s">
        <v>215</v>
      </c>
      <c r="D432" t="s">
        <v>32</v>
      </c>
      <c r="E432" t="s">
        <v>38</v>
      </c>
      <c r="F432">
        <v>8.16</v>
      </c>
      <c r="G432" s="77">
        <v>42248</v>
      </c>
      <c r="H432" s="77">
        <v>42499</v>
      </c>
      <c r="I432">
        <v>8</v>
      </c>
      <c r="J432">
        <v>1989</v>
      </c>
      <c r="K432" t="s">
        <v>33</v>
      </c>
      <c r="L432">
        <v>291</v>
      </c>
      <c r="M432">
        <v>0.40277777777777779</v>
      </c>
      <c r="N432">
        <v>117.2083333333333</v>
      </c>
      <c r="O432">
        <v>252</v>
      </c>
      <c r="P432">
        <v>0.46511243386243389</v>
      </c>
      <c r="Q432">
        <v>1.1547619047619051</v>
      </c>
      <c r="R432" t="s">
        <v>39</v>
      </c>
    </row>
    <row r="433" spans="1:18" hidden="1" x14ac:dyDescent="0.3">
      <c r="A433" s="76">
        <v>431</v>
      </c>
      <c r="B433">
        <v>813</v>
      </c>
      <c r="C433" t="s">
        <v>215</v>
      </c>
      <c r="D433" t="s">
        <v>32</v>
      </c>
      <c r="E433" t="s">
        <v>38</v>
      </c>
      <c r="F433">
        <v>8.16</v>
      </c>
      <c r="G433" s="77">
        <v>42248</v>
      </c>
      <c r="H433" s="77">
        <v>42499</v>
      </c>
      <c r="I433">
        <v>8</v>
      </c>
      <c r="J433">
        <v>1989</v>
      </c>
      <c r="K433" t="s">
        <v>33</v>
      </c>
      <c r="L433">
        <v>291</v>
      </c>
      <c r="M433">
        <v>0.40277777777777779</v>
      </c>
      <c r="N433">
        <v>117.2083333333333</v>
      </c>
      <c r="O433">
        <v>252</v>
      </c>
      <c r="P433">
        <v>0.46511243386243389</v>
      </c>
      <c r="Q433">
        <v>1.1547619047619051</v>
      </c>
      <c r="R433" t="s">
        <v>26</v>
      </c>
    </row>
    <row r="434" spans="1:18" hidden="1" x14ac:dyDescent="0.3">
      <c r="A434" s="76">
        <v>432</v>
      </c>
      <c r="B434">
        <v>813</v>
      </c>
      <c r="C434" t="s">
        <v>215</v>
      </c>
      <c r="D434" t="s">
        <v>32</v>
      </c>
      <c r="E434" t="s">
        <v>38</v>
      </c>
      <c r="F434">
        <v>8.16</v>
      </c>
      <c r="G434" s="77">
        <v>42248</v>
      </c>
      <c r="H434" s="77">
        <v>42499</v>
      </c>
      <c r="I434">
        <v>8</v>
      </c>
      <c r="J434">
        <v>1989</v>
      </c>
      <c r="K434" t="s">
        <v>33</v>
      </c>
      <c r="L434">
        <v>291</v>
      </c>
      <c r="M434">
        <v>0.40277777777777779</v>
      </c>
      <c r="N434">
        <v>117.2083333333333</v>
      </c>
      <c r="O434">
        <v>252</v>
      </c>
      <c r="P434">
        <v>0.46511243386243389</v>
      </c>
      <c r="Q434">
        <v>1.1547619047619051</v>
      </c>
      <c r="R434" t="s">
        <v>36</v>
      </c>
    </row>
    <row r="435" spans="1:18" hidden="1" x14ac:dyDescent="0.3">
      <c r="A435" s="76">
        <v>433</v>
      </c>
      <c r="B435">
        <v>813</v>
      </c>
      <c r="C435" t="s">
        <v>215</v>
      </c>
      <c r="D435" t="s">
        <v>32</v>
      </c>
      <c r="E435" t="s">
        <v>38</v>
      </c>
      <c r="F435">
        <v>8.16</v>
      </c>
      <c r="G435" s="77">
        <v>42248</v>
      </c>
      <c r="H435" s="77">
        <v>42499</v>
      </c>
      <c r="I435">
        <v>8</v>
      </c>
      <c r="J435">
        <v>1989</v>
      </c>
      <c r="K435" t="s">
        <v>33</v>
      </c>
      <c r="L435">
        <v>291</v>
      </c>
      <c r="M435">
        <v>0.40277777777777779</v>
      </c>
      <c r="N435">
        <v>117.2083333333333</v>
      </c>
      <c r="O435">
        <v>252</v>
      </c>
      <c r="P435">
        <v>0.46511243386243389</v>
      </c>
      <c r="Q435">
        <v>1.1547619047619051</v>
      </c>
      <c r="R435" t="s">
        <v>27</v>
      </c>
    </row>
    <row r="436" spans="1:18" hidden="1" x14ac:dyDescent="0.3">
      <c r="A436" s="76">
        <v>434</v>
      </c>
      <c r="B436">
        <v>813</v>
      </c>
      <c r="C436" t="s">
        <v>215</v>
      </c>
      <c r="D436" t="s">
        <v>32</v>
      </c>
      <c r="E436" t="s">
        <v>38</v>
      </c>
      <c r="F436">
        <v>8.16</v>
      </c>
      <c r="G436" s="77">
        <v>42248</v>
      </c>
      <c r="H436" s="77">
        <v>42499</v>
      </c>
      <c r="I436">
        <v>8</v>
      </c>
      <c r="J436">
        <v>1989</v>
      </c>
      <c r="K436" t="s">
        <v>33</v>
      </c>
      <c r="L436">
        <v>291</v>
      </c>
      <c r="M436">
        <v>0.40277777777777779</v>
      </c>
      <c r="N436">
        <v>117.2083333333333</v>
      </c>
      <c r="O436">
        <v>252</v>
      </c>
      <c r="P436">
        <v>0.46511243386243389</v>
      </c>
      <c r="Q436">
        <v>1.1547619047619051</v>
      </c>
      <c r="R436" t="s">
        <v>214</v>
      </c>
    </row>
    <row r="437" spans="1:18" hidden="1" x14ac:dyDescent="0.3">
      <c r="A437" s="76">
        <v>435</v>
      </c>
      <c r="B437">
        <v>813</v>
      </c>
      <c r="C437" t="s">
        <v>215</v>
      </c>
      <c r="D437" t="s">
        <v>32</v>
      </c>
      <c r="E437" t="s">
        <v>38</v>
      </c>
      <c r="F437">
        <v>8.16</v>
      </c>
      <c r="G437" s="77">
        <v>42248</v>
      </c>
      <c r="H437" s="77">
        <v>42499</v>
      </c>
      <c r="I437">
        <v>8</v>
      </c>
      <c r="J437">
        <v>1989</v>
      </c>
      <c r="K437" t="s">
        <v>33</v>
      </c>
      <c r="L437">
        <v>291</v>
      </c>
      <c r="M437">
        <v>0.40277777777777779</v>
      </c>
      <c r="N437">
        <v>117.2083333333333</v>
      </c>
      <c r="O437">
        <v>252</v>
      </c>
      <c r="P437">
        <v>0.46511243386243389</v>
      </c>
      <c r="Q437">
        <v>1.1547619047619051</v>
      </c>
      <c r="R437" t="s">
        <v>42</v>
      </c>
    </row>
    <row r="438" spans="1:18" hidden="1" x14ac:dyDescent="0.3">
      <c r="A438" s="76">
        <v>436</v>
      </c>
      <c r="B438">
        <v>813</v>
      </c>
      <c r="C438" t="s">
        <v>215</v>
      </c>
      <c r="D438" t="s">
        <v>32</v>
      </c>
      <c r="E438" t="s">
        <v>38</v>
      </c>
      <c r="F438">
        <v>8.16</v>
      </c>
      <c r="G438" s="77">
        <v>42248</v>
      </c>
      <c r="H438" s="77">
        <v>42499</v>
      </c>
      <c r="I438">
        <v>8</v>
      </c>
      <c r="J438">
        <v>1989</v>
      </c>
      <c r="K438" t="s">
        <v>33</v>
      </c>
      <c r="L438">
        <v>291</v>
      </c>
      <c r="M438">
        <v>0.40277777777777779</v>
      </c>
      <c r="N438">
        <v>117.2083333333333</v>
      </c>
      <c r="O438">
        <v>252</v>
      </c>
      <c r="P438">
        <v>0.46511243386243389</v>
      </c>
      <c r="Q438">
        <v>1.1547619047619051</v>
      </c>
      <c r="R438" t="s">
        <v>146</v>
      </c>
    </row>
    <row r="439" spans="1:18" hidden="1" x14ac:dyDescent="0.3">
      <c r="A439" s="76">
        <v>437</v>
      </c>
      <c r="B439">
        <v>40526</v>
      </c>
      <c r="C439" t="s">
        <v>216</v>
      </c>
      <c r="D439" t="s">
        <v>32</v>
      </c>
      <c r="E439" t="s">
        <v>38</v>
      </c>
      <c r="F439">
        <v>6.41</v>
      </c>
      <c r="G439" s="77">
        <v>44576</v>
      </c>
      <c r="H439" s="77">
        <v>44580</v>
      </c>
      <c r="I439">
        <v>5</v>
      </c>
      <c r="J439">
        <v>2021</v>
      </c>
      <c r="K439" t="s">
        <v>33</v>
      </c>
      <c r="L439">
        <v>12</v>
      </c>
      <c r="M439">
        <v>0.39666666666666672</v>
      </c>
      <c r="N439">
        <v>4.76</v>
      </c>
      <c r="O439">
        <v>5</v>
      </c>
      <c r="P439">
        <v>0.95199999999999996</v>
      </c>
      <c r="Q439">
        <v>2.4</v>
      </c>
      <c r="R439" t="s">
        <v>36</v>
      </c>
    </row>
    <row r="440" spans="1:18" hidden="1" x14ac:dyDescent="0.3">
      <c r="A440" s="76">
        <v>438</v>
      </c>
      <c r="B440">
        <v>40526</v>
      </c>
      <c r="C440" t="s">
        <v>216</v>
      </c>
      <c r="D440" t="s">
        <v>32</v>
      </c>
      <c r="E440" t="s">
        <v>38</v>
      </c>
      <c r="F440">
        <v>6.41</v>
      </c>
      <c r="G440" s="77">
        <v>44576</v>
      </c>
      <c r="H440" s="77">
        <v>44580</v>
      </c>
      <c r="I440">
        <v>5</v>
      </c>
      <c r="J440">
        <v>2021</v>
      </c>
      <c r="K440" t="s">
        <v>33</v>
      </c>
      <c r="L440">
        <v>12</v>
      </c>
      <c r="M440">
        <v>0.39666666666666672</v>
      </c>
      <c r="N440">
        <v>4.76</v>
      </c>
      <c r="O440">
        <v>5</v>
      </c>
      <c r="P440">
        <v>0.95199999999999996</v>
      </c>
      <c r="Q440">
        <v>2.4</v>
      </c>
      <c r="R440" t="s">
        <v>27</v>
      </c>
    </row>
    <row r="441" spans="1:18" hidden="1" x14ac:dyDescent="0.3">
      <c r="A441" s="76">
        <v>439</v>
      </c>
      <c r="B441">
        <v>40526</v>
      </c>
      <c r="C441" t="s">
        <v>216</v>
      </c>
      <c r="D441" t="s">
        <v>32</v>
      </c>
      <c r="E441" t="s">
        <v>38</v>
      </c>
      <c r="F441">
        <v>6.41</v>
      </c>
      <c r="G441" s="77">
        <v>44576</v>
      </c>
      <c r="H441" s="77">
        <v>44580</v>
      </c>
      <c r="I441">
        <v>5</v>
      </c>
      <c r="J441">
        <v>2021</v>
      </c>
      <c r="K441" t="s">
        <v>33</v>
      </c>
      <c r="L441">
        <v>12</v>
      </c>
      <c r="M441">
        <v>0.39666666666666672</v>
      </c>
      <c r="N441">
        <v>4.76</v>
      </c>
      <c r="O441">
        <v>5</v>
      </c>
      <c r="P441">
        <v>0.95199999999999996</v>
      </c>
      <c r="Q441">
        <v>2.4</v>
      </c>
      <c r="R441" t="s">
        <v>217</v>
      </c>
    </row>
    <row r="442" spans="1:18" hidden="1" x14ac:dyDescent="0.3">
      <c r="A442" s="76">
        <v>440</v>
      </c>
      <c r="B442">
        <v>40526</v>
      </c>
      <c r="C442" t="s">
        <v>216</v>
      </c>
      <c r="D442" t="s">
        <v>32</v>
      </c>
      <c r="E442" t="s">
        <v>38</v>
      </c>
      <c r="F442">
        <v>6.41</v>
      </c>
      <c r="G442" s="77">
        <v>44576</v>
      </c>
      <c r="H442" s="77">
        <v>44580</v>
      </c>
      <c r="I442">
        <v>5</v>
      </c>
      <c r="J442">
        <v>2021</v>
      </c>
      <c r="K442" t="s">
        <v>33</v>
      </c>
      <c r="L442">
        <v>12</v>
      </c>
      <c r="M442">
        <v>0.39666666666666672</v>
      </c>
      <c r="N442">
        <v>4.76</v>
      </c>
      <c r="O442">
        <v>5</v>
      </c>
      <c r="P442">
        <v>0.95199999999999996</v>
      </c>
      <c r="Q442">
        <v>2.4</v>
      </c>
      <c r="R442" t="s">
        <v>42</v>
      </c>
    </row>
    <row r="443" spans="1:18" hidden="1" x14ac:dyDescent="0.3">
      <c r="A443" s="76">
        <v>441</v>
      </c>
      <c r="B443">
        <v>49878</v>
      </c>
      <c r="C443" t="s">
        <v>218</v>
      </c>
      <c r="D443" t="s">
        <v>85</v>
      </c>
      <c r="E443" t="s">
        <v>20</v>
      </c>
      <c r="F443">
        <v>6.76</v>
      </c>
      <c r="G443" s="77">
        <v>44990</v>
      </c>
      <c r="H443" s="77">
        <v>44990</v>
      </c>
      <c r="I443">
        <v>6</v>
      </c>
      <c r="J443">
        <v>2021</v>
      </c>
      <c r="K443" t="s">
        <v>21</v>
      </c>
      <c r="L443">
        <v>1</v>
      </c>
      <c r="M443">
        <v>8.4722222222222227E-2</v>
      </c>
      <c r="N443">
        <v>8.4722222222222227E-2</v>
      </c>
      <c r="O443">
        <v>1</v>
      </c>
      <c r="P443">
        <v>8.4722222222222227E-2</v>
      </c>
      <c r="Q443">
        <v>1</v>
      </c>
      <c r="R443" t="s">
        <v>54</v>
      </c>
    </row>
    <row r="444" spans="1:18" hidden="1" x14ac:dyDescent="0.3">
      <c r="A444" s="76">
        <v>442</v>
      </c>
      <c r="B444">
        <v>39728</v>
      </c>
      <c r="C444" t="s">
        <v>219</v>
      </c>
      <c r="D444" t="s">
        <v>19</v>
      </c>
      <c r="E444" t="s">
        <v>20</v>
      </c>
      <c r="F444">
        <v>6.38</v>
      </c>
      <c r="G444" s="77">
        <v>44650</v>
      </c>
      <c r="H444" s="77">
        <v>44670</v>
      </c>
      <c r="I444">
        <v>4</v>
      </c>
      <c r="J444">
        <v>2021</v>
      </c>
      <c r="K444" t="s">
        <v>33</v>
      </c>
      <c r="L444">
        <v>4</v>
      </c>
      <c r="M444">
        <v>0.42749999999999999</v>
      </c>
      <c r="N444">
        <v>1.71</v>
      </c>
      <c r="O444">
        <v>21</v>
      </c>
      <c r="P444">
        <v>8.1428571428571433E-2</v>
      </c>
      <c r="Q444">
        <v>0.19047619047619049</v>
      </c>
      <c r="R444" t="s">
        <v>27</v>
      </c>
    </row>
    <row r="445" spans="1:18" hidden="1" x14ac:dyDescent="0.3">
      <c r="A445" s="76">
        <v>443</v>
      </c>
      <c r="B445">
        <v>39728</v>
      </c>
      <c r="C445" t="s">
        <v>219</v>
      </c>
      <c r="D445" t="s">
        <v>19</v>
      </c>
      <c r="E445" t="s">
        <v>20</v>
      </c>
      <c r="F445">
        <v>6.38</v>
      </c>
      <c r="G445" s="77">
        <v>44650</v>
      </c>
      <c r="H445" s="77">
        <v>44670</v>
      </c>
      <c r="I445">
        <v>4</v>
      </c>
      <c r="J445">
        <v>2021</v>
      </c>
      <c r="K445" t="s">
        <v>33</v>
      </c>
      <c r="L445">
        <v>4</v>
      </c>
      <c r="M445">
        <v>0.42749999999999999</v>
      </c>
      <c r="N445">
        <v>1.71</v>
      </c>
      <c r="O445">
        <v>21</v>
      </c>
      <c r="P445">
        <v>8.1428571428571433E-2</v>
      </c>
      <c r="Q445">
        <v>0.19047619047619049</v>
      </c>
      <c r="R445" t="s">
        <v>29</v>
      </c>
    </row>
    <row r="446" spans="1:18" hidden="1" x14ac:dyDescent="0.3">
      <c r="A446" s="76">
        <v>444</v>
      </c>
      <c r="B446">
        <v>39728</v>
      </c>
      <c r="C446" t="s">
        <v>219</v>
      </c>
      <c r="D446" t="s">
        <v>19</v>
      </c>
      <c r="E446" t="s">
        <v>20</v>
      </c>
      <c r="F446">
        <v>6.38</v>
      </c>
      <c r="G446" s="77">
        <v>44650</v>
      </c>
      <c r="H446" s="77">
        <v>44670</v>
      </c>
      <c r="I446">
        <v>4</v>
      </c>
      <c r="J446">
        <v>2021</v>
      </c>
      <c r="K446" t="s">
        <v>33</v>
      </c>
      <c r="L446">
        <v>4</v>
      </c>
      <c r="M446">
        <v>0.42749999999999999</v>
      </c>
      <c r="N446">
        <v>1.71</v>
      </c>
      <c r="O446">
        <v>21</v>
      </c>
      <c r="P446">
        <v>8.1428571428571433E-2</v>
      </c>
      <c r="Q446">
        <v>0.19047619047619049</v>
      </c>
      <c r="R446" t="s">
        <v>22</v>
      </c>
    </row>
    <row r="447" spans="1:18" hidden="1" x14ac:dyDescent="0.3">
      <c r="A447" s="76">
        <v>445</v>
      </c>
      <c r="B447">
        <v>41361</v>
      </c>
      <c r="C447" t="s">
        <v>220</v>
      </c>
      <c r="D447" t="s">
        <v>101</v>
      </c>
      <c r="E447" t="s">
        <v>78</v>
      </c>
      <c r="F447">
        <v>8.15</v>
      </c>
      <c r="G447" s="77">
        <v>44766</v>
      </c>
      <c r="H447" s="77">
        <v>44766</v>
      </c>
      <c r="I447">
        <v>8</v>
      </c>
      <c r="J447">
        <v>2021</v>
      </c>
      <c r="K447" t="s">
        <v>33</v>
      </c>
      <c r="L447">
        <v>1</v>
      </c>
      <c r="M447">
        <v>1.569166666666667</v>
      </c>
      <c r="N447">
        <v>1.569166666666667</v>
      </c>
      <c r="O447">
        <v>1</v>
      </c>
      <c r="P447">
        <v>1.569166666666667</v>
      </c>
      <c r="Q447">
        <v>1</v>
      </c>
      <c r="R447" t="s">
        <v>36</v>
      </c>
    </row>
    <row r="448" spans="1:18" hidden="1" x14ac:dyDescent="0.3">
      <c r="A448" s="76">
        <v>446</v>
      </c>
      <c r="B448">
        <v>41361</v>
      </c>
      <c r="C448" t="s">
        <v>220</v>
      </c>
      <c r="D448" t="s">
        <v>101</v>
      </c>
      <c r="E448" t="s">
        <v>78</v>
      </c>
      <c r="F448">
        <v>8.15</v>
      </c>
      <c r="G448" s="77">
        <v>44766</v>
      </c>
      <c r="H448" s="77">
        <v>44766</v>
      </c>
      <c r="I448">
        <v>8</v>
      </c>
      <c r="J448">
        <v>2021</v>
      </c>
      <c r="K448" t="s">
        <v>33</v>
      </c>
      <c r="L448">
        <v>1</v>
      </c>
      <c r="M448">
        <v>1.569166666666667</v>
      </c>
      <c r="N448">
        <v>1.569166666666667</v>
      </c>
      <c r="O448">
        <v>1</v>
      </c>
      <c r="P448">
        <v>1.569166666666667</v>
      </c>
      <c r="Q448">
        <v>1</v>
      </c>
      <c r="R448" t="s">
        <v>40</v>
      </c>
    </row>
    <row r="449" spans="1:18" hidden="1" x14ac:dyDescent="0.3">
      <c r="A449" s="76">
        <v>447</v>
      </c>
      <c r="B449">
        <v>41361</v>
      </c>
      <c r="C449" t="s">
        <v>220</v>
      </c>
      <c r="D449" t="s">
        <v>101</v>
      </c>
      <c r="E449" t="s">
        <v>78</v>
      </c>
      <c r="F449">
        <v>8.15</v>
      </c>
      <c r="G449" s="77">
        <v>44766</v>
      </c>
      <c r="H449" s="77">
        <v>44766</v>
      </c>
      <c r="I449">
        <v>8</v>
      </c>
      <c r="J449">
        <v>2021</v>
      </c>
      <c r="K449" t="s">
        <v>33</v>
      </c>
      <c r="L449">
        <v>1</v>
      </c>
      <c r="M449">
        <v>1.569166666666667</v>
      </c>
      <c r="N449">
        <v>1.569166666666667</v>
      </c>
      <c r="O449">
        <v>1</v>
      </c>
      <c r="P449">
        <v>1.569166666666667</v>
      </c>
      <c r="Q449">
        <v>1</v>
      </c>
      <c r="R449" t="s">
        <v>221</v>
      </c>
    </row>
    <row r="450" spans="1:18" hidden="1" x14ac:dyDescent="0.3">
      <c r="A450" s="76">
        <v>448</v>
      </c>
      <c r="B450">
        <v>39792</v>
      </c>
      <c r="C450" t="s">
        <v>222</v>
      </c>
      <c r="D450" t="s">
        <v>32</v>
      </c>
      <c r="E450" t="s">
        <v>38</v>
      </c>
      <c r="F450">
        <v>8.1300000000000008</v>
      </c>
      <c r="G450" s="77">
        <v>44495</v>
      </c>
      <c r="H450" s="77">
        <v>44515</v>
      </c>
      <c r="I450">
        <v>8</v>
      </c>
      <c r="J450">
        <v>2020</v>
      </c>
      <c r="K450" t="s">
        <v>25</v>
      </c>
      <c r="L450">
        <v>12</v>
      </c>
      <c r="M450">
        <v>0.41666666666666669</v>
      </c>
      <c r="N450">
        <v>5</v>
      </c>
      <c r="O450">
        <v>21</v>
      </c>
      <c r="P450">
        <v>0.23809523809523811</v>
      </c>
      <c r="Q450">
        <v>0.5714285714285714</v>
      </c>
      <c r="R450" t="s">
        <v>26</v>
      </c>
    </row>
    <row r="451" spans="1:18" hidden="1" x14ac:dyDescent="0.3">
      <c r="A451" s="76">
        <v>449</v>
      </c>
      <c r="B451">
        <v>39792</v>
      </c>
      <c r="C451" t="s">
        <v>222</v>
      </c>
      <c r="D451" t="s">
        <v>32</v>
      </c>
      <c r="E451" t="s">
        <v>38</v>
      </c>
      <c r="F451">
        <v>8.1300000000000008</v>
      </c>
      <c r="G451" s="77">
        <v>44495</v>
      </c>
      <c r="H451" s="77">
        <v>44515</v>
      </c>
      <c r="I451">
        <v>8</v>
      </c>
      <c r="J451">
        <v>2020</v>
      </c>
      <c r="K451" t="s">
        <v>25</v>
      </c>
      <c r="L451">
        <v>12</v>
      </c>
      <c r="M451">
        <v>0.41666666666666669</v>
      </c>
      <c r="N451">
        <v>5</v>
      </c>
      <c r="O451">
        <v>21</v>
      </c>
      <c r="P451">
        <v>0.23809523809523811</v>
      </c>
      <c r="Q451">
        <v>0.5714285714285714</v>
      </c>
      <c r="R451" t="s">
        <v>71</v>
      </c>
    </row>
    <row r="452" spans="1:18" hidden="1" x14ac:dyDescent="0.3">
      <c r="A452" s="76">
        <v>450</v>
      </c>
      <c r="B452">
        <v>39792</v>
      </c>
      <c r="C452" t="s">
        <v>222</v>
      </c>
      <c r="D452" t="s">
        <v>32</v>
      </c>
      <c r="E452" t="s">
        <v>38</v>
      </c>
      <c r="F452">
        <v>8.1300000000000008</v>
      </c>
      <c r="G452" s="77">
        <v>44495</v>
      </c>
      <c r="H452" s="77">
        <v>44515</v>
      </c>
      <c r="I452">
        <v>8</v>
      </c>
      <c r="J452">
        <v>2020</v>
      </c>
      <c r="K452" t="s">
        <v>25</v>
      </c>
      <c r="L452">
        <v>12</v>
      </c>
      <c r="M452">
        <v>0.41666666666666669</v>
      </c>
      <c r="N452">
        <v>5</v>
      </c>
      <c r="O452">
        <v>21</v>
      </c>
      <c r="P452">
        <v>0.23809523809523811</v>
      </c>
      <c r="Q452">
        <v>0.5714285714285714</v>
      </c>
      <c r="R452" t="s">
        <v>36</v>
      </c>
    </row>
    <row r="453" spans="1:18" hidden="1" x14ac:dyDescent="0.3">
      <c r="A453" s="76">
        <v>451</v>
      </c>
      <c r="B453">
        <v>39792</v>
      </c>
      <c r="C453" t="s">
        <v>222</v>
      </c>
      <c r="D453" t="s">
        <v>32</v>
      </c>
      <c r="E453" t="s">
        <v>38</v>
      </c>
      <c r="F453">
        <v>8.1300000000000008</v>
      </c>
      <c r="G453" s="77">
        <v>44495</v>
      </c>
      <c r="H453" s="77">
        <v>44515</v>
      </c>
      <c r="I453">
        <v>8</v>
      </c>
      <c r="J453">
        <v>2020</v>
      </c>
      <c r="K453" t="s">
        <v>25</v>
      </c>
      <c r="L453">
        <v>12</v>
      </c>
      <c r="M453">
        <v>0.41666666666666669</v>
      </c>
      <c r="N453">
        <v>5</v>
      </c>
      <c r="O453">
        <v>21</v>
      </c>
      <c r="P453">
        <v>0.23809523809523811</v>
      </c>
      <c r="Q453">
        <v>0.5714285714285714</v>
      </c>
      <c r="R453" t="s">
        <v>223</v>
      </c>
    </row>
    <row r="454" spans="1:18" hidden="1" x14ac:dyDescent="0.3">
      <c r="A454" s="76">
        <v>452</v>
      </c>
      <c r="B454">
        <v>39792</v>
      </c>
      <c r="C454" t="s">
        <v>222</v>
      </c>
      <c r="D454" t="s">
        <v>32</v>
      </c>
      <c r="E454" t="s">
        <v>38</v>
      </c>
      <c r="F454">
        <v>8.1300000000000008</v>
      </c>
      <c r="G454" s="77">
        <v>44495</v>
      </c>
      <c r="H454" s="77">
        <v>44515</v>
      </c>
      <c r="I454">
        <v>8</v>
      </c>
      <c r="J454">
        <v>2020</v>
      </c>
      <c r="K454" t="s">
        <v>25</v>
      </c>
      <c r="L454">
        <v>12</v>
      </c>
      <c r="M454">
        <v>0.41666666666666669</v>
      </c>
      <c r="N454">
        <v>5</v>
      </c>
      <c r="O454">
        <v>21</v>
      </c>
      <c r="P454">
        <v>0.23809523809523811</v>
      </c>
      <c r="Q454">
        <v>0.5714285714285714</v>
      </c>
      <c r="R454" t="s">
        <v>48</v>
      </c>
    </row>
    <row r="455" spans="1:18" hidden="1" x14ac:dyDescent="0.3">
      <c r="A455" s="76">
        <v>453</v>
      </c>
      <c r="B455">
        <v>39792</v>
      </c>
      <c r="C455" t="s">
        <v>222</v>
      </c>
      <c r="D455" t="s">
        <v>32</v>
      </c>
      <c r="E455" t="s">
        <v>38</v>
      </c>
      <c r="F455">
        <v>8.1300000000000008</v>
      </c>
      <c r="G455" s="77">
        <v>44495</v>
      </c>
      <c r="H455" s="77">
        <v>44515</v>
      </c>
      <c r="I455">
        <v>8</v>
      </c>
      <c r="J455">
        <v>2020</v>
      </c>
      <c r="K455" t="s">
        <v>25</v>
      </c>
      <c r="L455">
        <v>12</v>
      </c>
      <c r="M455">
        <v>0.41666666666666669</v>
      </c>
      <c r="N455">
        <v>5</v>
      </c>
      <c r="O455">
        <v>21</v>
      </c>
      <c r="P455">
        <v>0.23809523809523811</v>
      </c>
      <c r="Q455">
        <v>0.5714285714285714</v>
      </c>
      <c r="R455" t="s">
        <v>82</v>
      </c>
    </row>
    <row r="456" spans="1:18" hidden="1" x14ac:dyDescent="0.3">
      <c r="A456" s="76">
        <v>454</v>
      </c>
      <c r="B456">
        <v>49103</v>
      </c>
      <c r="C456" t="s">
        <v>224</v>
      </c>
      <c r="D456" t="s">
        <v>85</v>
      </c>
      <c r="E456" t="s">
        <v>20</v>
      </c>
      <c r="F456">
        <v>6.72</v>
      </c>
      <c r="G456" s="77">
        <v>44991</v>
      </c>
      <c r="H456" s="77">
        <v>44991</v>
      </c>
      <c r="I456">
        <v>5</v>
      </c>
      <c r="J456">
        <v>2021</v>
      </c>
      <c r="K456" t="s">
        <v>25</v>
      </c>
      <c r="L456">
        <v>1</v>
      </c>
      <c r="M456">
        <v>7.8055555555555559E-2</v>
      </c>
      <c r="N456">
        <v>7.8055555555555559E-2</v>
      </c>
      <c r="O456">
        <v>1</v>
      </c>
      <c r="P456">
        <v>7.8055555555555559E-2</v>
      </c>
      <c r="Q456">
        <v>1</v>
      </c>
      <c r="R456" t="s">
        <v>54</v>
      </c>
    </row>
    <row r="457" spans="1:18" hidden="1" x14ac:dyDescent="0.3">
      <c r="A457" s="76">
        <v>455</v>
      </c>
      <c r="B457">
        <v>38062</v>
      </c>
      <c r="C457" t="s">
        <v>225</v>
      </c>
      <c r="D457" t="s">
        <v>32</v>
      </c>
      <c r="E457" t="s">
        <v>20</v>
      </c>
      <c r="F457">
        <v>6.92</v>
      </c>
      <c r="G457" s="77">
        <v>43834</v>
      </c>
      <c r="H457" s="77">
        <v>43837</v>
      </c>
      <c r="I457">
        <v>6</v>
      </c>
      <c r="J457">
        <v>2019</v>
      </c>
      <c r="K457" t="s">
        <v>25</v>
      </c>
      <c r="L457">
        <v>12</v>
      </c>
      <c r="M457">
        <v>0.39444444444444438</v>
      </c>
      <c r="N457">
        <v>4.7333333333333334</v>
      </c>
      <c r="O457">
        <v>4</v>
      </c>
      <c r="P457">
        <v>1.1833333333333329</v>
      </c>
      <c r="Q457">
        <v>3</v>
      </c>
      <c r="R457" t="s">
        <v>89</v>
      </c>
    </row>
    <row r="458" spans="1:18" hidden="1" x14ac:dyDescent="0.3">
      <c r="A458" s="76">
        <v>456</v>
      </c>
      <c r="B458">
        <v>38062</v>
      </c>
      <c r="C458" t="s">
        <v>225</v>
      </c>
      <c r="D458" t="s">
        <v>32</v>
      </c>
      <c r="E458" t="s">
        <v>20</v>
      </c>
      <c r="F458">
        <v>6.92</v>
      </c>
      <c r="G458" s="77">
        <v>43834</v>
      </c>
      <c r="H458" s="77">
        <v>43837</v>
      </c>
      <c r="I458">
        <v>6</v>
      </c>
      <c r="J458">
        <v>2019</v>
      </c>
      <c r="K458" t="s">
        <v>25</v>
      </c>
      <c r="L458">
        <v>12</v>
      </c>
      <c r="M458">
        <v>0.39444444444444438</v>
      </c>
      <c r="N458">
        <v>4.7333333333333334</v>
      </c>
      <c r="O458">
        <v>4</v>
      </c>
      <c r="P458">
        <v>1.1833333333333329</v>
      </c>
      <c r="Q458">
        <v>3</v>
      </c>
      <c r="R458" t="s">
        <v>27</v>
      </c>
    </row>
    <row r="459" spans="1:18" hidden="1" x14ac:dyDescent="0.3">
      <c r="A459" s="76">
        <v>457</v>
      </c>
      <c r="B459">
        <v>38062</v>
      </c>
      <c r="C459" t="s">
        <v>225</v>
      </c>
      <c r="D459" t="s">
        <v>32</v>
      </c>
      <c r="E459" t="s">
        <v>20</v>
      </c>
      <c r="F459">
        <v>6.92</v>
      </c>
      <c r="G459" s="77">
        <v>43834</v>
      </c>
      <c r="H459" s="77">
        <v>43837</v>
      </c>
      <c r="I459">
        <v>6</v>
      </c>
      <c r="J459">
        <v>2019</v>
      </c>
      <c r="K459" t="s">
        <v>25</v>
      </c>
      <c r="L459">
        <v>12</v>
      </c>
      <c r="M459">
        <v>0.39444444444444438</v>
      </c>
      <c r="N459">
        <v>4.7333333333333334</v>
      </c>
      <c r="O459">
        <v>4</v>
      </c>
      <c r="P459">
        <v>1.1833333333333329</v>
      </c>
      <c r="Q459">
        <v>3</v>
      </c>
      <c r="R459" t="s">
        <v>22</v>
      </c>
    </row>
    <row r="460" spans="1:18" hidden="1" x14ac:dyDescent="0.3">
      <c r="A460" s="76">
        <v>458</v>
      </c>
      <c r="B460">
        <v>35609</v>
      </c>
      <c r="C460" t="s">
        <v>226</v>
      </c>
      <c r="D460" t="s">
        <v>101</v>
      </c>
      <c r="E460" t="s">
        <v>227</v>
      </c>
      <c r="F460">
        <v>6.57</v>
      </c>
      <c r="G460" s="77">
        <v>45040</v>
      </c>
      <c r="H460" s="77">
        <v>45040</v>
      </c>
      <c r="I460">
        <v>8</v>
      </c>
      <c r="J460">
        <v>2020</v>
      </c>
      <c r="K460" t="s">
        <v>35</v>
      </c>
      <c r="L460">
        <v>1</v>
      </c>
      <c r="M460">
        <v>1.671111111111111</v>
      </c>
      <c r="N460">
        <v>1.671111111111111</v>
      </c>
      <c r="O460">
        <v>1</v>
      </c>
      <c r="P460">
        <v>1.671111111111111</v>
      </c>
      <c r="Q460">
        <v>1</v>
      </c>
      <c r="R460" t="s">
        <v>26</v>
      </c>
    </row>
    <row r="461" spans="1:18" hidden="1" x14ac:dyDescent="0.3">
      <c r="A461" s="76">
        <v>459</v>
      </c>
      <c r="B461">
        <v>35609</v>
      </c>
      <c r="C461" t="s">
        <v>226</v>
      </c>
      <c r="D461" t="s">
        <v>101</v>
      </c>
      <c r="E461" t="s">
        <v>227</v>
      </c>
      <c r="F461">
        <v>6.57</v>
      </c>
      <c r="G461" s="77">
        <v>45040</v>
      </c>
      <c r="H461" s="77">
        <v>45040</v>
      </c>
      <c r="I461">
        <v>8</v>
      </c>
      <c r="J461">
        <v>2020</v>
      </c>
      <c r="K461" t="s">
        <v>35</v>
      </c>
      <c r="L461">
        <v>1</v>
      </c>
      <c r="M461">
        <v>1.671111111111111</v>
      </c>
      <c r="N461">
        <v>1.671111111111111</v>
      </c>
      <c r="O461">
        <v>1</v>
      </c>
      <c r="P461">
        <v>1.671111111111111</v>
      </c>
      <c r="Q461">
        <v>1</v>
      </c>
      <c r="R461" t="s">
        <v>27</v>
      </c>
    </row>
    <row r="462" spans="1:18" hidden="1" x14ac:dyDescent="0.3">
      <c r="A462" s="76">
        <v>460</v>
      </c>
      <c r="B462">
        <v>377</v>
      </c>
      <c r="C462" t="s">
        <v>228</v>
      </c>
      <c r="D462" t="s">
        <v>66</v>
      </c>
      <c r="E462" t="s">
        <v>20</v>
      </c>
      <c r="F462">
        <v>6.68</v>
      </c>
      <c r="G462" s="77">
        <v>44110</v>
      </c>
      <c r="H462" s="77">
        <v>44111</v>
      </c>
      <c r="I462">
        <v>3</v>
      </c>
      <c r="J462">
        <v>2000</v>
      </c>
      <c r="K462" t="s">
        <v>21</v>
      </c>
      <c r="L462">
        <v>6</v>
      </c>
      <c r="M462">
        <v>0.4177777777777778</v>
      </c>
      <c r="N462">
        <v>2.5066666666666668</v>
      </c>
      <c r="O462">
        <v>2</v>
      </c>
      <c r="P462">
        <v>1.253333333333333</v>
      </c>
      <c r="Q462">
        <v>3</v>
      </c>
      <c r="R462" t="s">
        <v>39</v>
      </c>
    </row>
    <row r="463" spans="1:18" hidden="1" x14ac:dyDescent="0.3">
      <c r="A463" s="76">
        <v>461</v>
      </c>
      <c r="B463">
        <v>377</v>
      </c>
      <c r="C463" t="s">
        <v>228</v>
      </c>
      <c r="D463" t="s">
        <v>66</v>
      </c>
      <c r="E463" t="s">
        <v>20</v>
      </c>
      <c r="F463">
        <v>6.68</v>
      </c>
      <c r="G463" s="77">
        <v>44110</v>
      </c>
      <c r="H463" s="77">
        <v>44111</v>
      </c>
      <c r="I463">
        <v>3</v>
      </c>
      <c r="J463">
        <v>2000</v>
      </c>
      <c r="K463" t="s">
        <v>21</v>
      </c>
      <c r="L463">
        <v>6</v>
      </c>
      <c r="M463">
        <v>0.4177777777777778</v>
      </c>
      <c r="N463">
        <v>2.5066666666666668</v>
      </c>
      <c r="O463">
        <v>2</v>
      </c>
      <c r="P463">
        <v>1.253333333333333</v>
      </c>
      <c r="Q463">
        <v>3</v>
      </c>
      <c r="R463" t="s">
        <v>26</v>
      </c>
    </row>
    <row r="464" spans="1:18" hidden="1" x14ac:dyDescent="0.3">
      <c r="A464" s="76">
        <v>462</v>
      </c>
      <c r="B464">
        <v>377</v>
      </c>
      <c r="C464" t="s">
        <v>228</v>
      </c>
      <c r="D464" t="s">
        <v>66</v>
      </c>
      <c r="E464" t="s">
        <v>20</v>
      </c>
      <c r="F464">
        <v>6.68</v>
      </c>
      <c r="G464" s="77">
        <v>44110</v>
      </c>
      <c r="H464" s="77">
        <v>44111</v>
      </c>
      <c r="I464">
        <v>3</v>
      </c>
      <c r="J464">
        <v>2000</v>
      </c>
      <c r="K464" t="s">
        <v>21</v>
      </c>
      <c r="L464">
        <v>6</v>
      </c>
      <c r="M464">
        <v>0.4177777777777778</v>
      </c>
      <c r="N464">
        <v>2.5066666666666668</v>
      </c>
      <c r="O464">
        <v>2</v>
      </c>
      <c r="P464">
        <v>1.253333333333333</v>
      </c>
      <c r="Q464">
        <v>3</v>
      </c>
      <c r="R464" t="s">
        <v>36</v>
      </c>
    </row>
    <row r="465" spans="1:18" hidden="1" x14ac:dyDescent="0.3">
      <c r="A465" s="76">
        <v>463</v>
      </c>
      <c r="B465">
        <v>377</v>
      </c>
      <c r="C465" t="s">
        <v>228</v>
      </c>
      <c r="D465" t="s">
        <v>66</v>
      </c>
      <c r="E465" t="s">
        <v>20</v>
      </c>
      <c r="F465">
        <v>6.68</v>
      </c>
      <c r="G465" s="77">
        <v>44110</v>
      </c>
      <c r="H465" s="77">
        <v>44111</v>
      </c>
      <c r="I465">
        <v>3</v>
      </c>
      <c r="J465">
        <v>2000</v>
      </c>
      <c r="K465" t="s">
        <v>21</v>
      </c>
      <c r="L465">
        <v>6</v>
      </c>
      <c r="M465">
        <v>0.4177777777777778</v>
      </c>
      <c r="N465">
        <v>2.5066666666666668</v>
      </c>
      <c r="O465">
        <v>2</v>
      </c>
      <c r="P465">
        <v>1.253333333333333</v>
      </c>
      <c r="Q465">
        <v>3</v>
      </c>
      <c r="R465" t="s">
        <v>98</v>
      </c>
    </row>
    <row r="466" spans="1:18" hidden="1" x14ac:dyDescent="0.3">
      <c r="A466" s="76">
        <v>464</v>
      </c>
      <c r="B466">
        <v>377</v>
      </c>
      <c r="C466" t="s">
        <v>228</v>
      </c>
      <c r="D466" t="s">
        <v>66</v>
      </c>
      <c r="E466" t="s">
        <v>20</v>
      </c>
      <c r="F466">
        <v>6.68</v>
      </c>
      <c r="G466" s="77">
        <v>44110</v>
      </c>
      <c r="H466" s="77">
        <v>44111</v>
      </c>
      <c r="I466">
        <v>3</v>
      </c>
      <c r="J466">
        <v>2000</v>
      </c>
      <c r="K466" t="s">
        <v>21</v>
      </c>
      <c r="L466">
        <v>6</v>
      </c>
      <c r="M466">
        <v>0.4177777777777778</v>
      </c>
      <c r="N466">
        <v>2.5066666666666668</v>
      </c>
      <c r="O466">
        <v>2</v>
      </c>
      <c r="P466">
        <v>1.253333333333333</v>
      </c>
      <c r="Q466">
        <v>3</v>
      </c>
      <c r="R466" t="s">
        <v>29</v>
      </c>
    </row>
    <row r="467" spans="1:18" hidden="1" x14ac:dyDescent="0.3">
      <c r="A467" s="76">
        <v>465</v>
      </c>
      <c r="B467">
        <v>39063</v>
      </c>
      <c r="C467" t="s">
        <v>229</v>
      </c>
      <c r="D467" t="s">
        <v>32</v>
      </c>
      <c r="E467" t="s">
        <v>20</v>
      </c>
      <c r="F467">
        <v>5.79</v>
      </c>
      <c r="G467" s="77">
        <v>43996</v>
      </c>
      <c r="H467" s="77">
        <v>43997</v>
      </c>
      <c r="I467">
        <v>7</v>
      </c>
      <c r="J467">
        <v>2019</v>
      </c>
      <c r="K467" t="s">
        <v>33</v>
      </c>
      <c r="L467">
        <v>12</v>
      </c>
      <c r="M467">
        <v>0.39444444444444438</v>
      </c>
      <c r="N467">
        <v>4.7333333333333334</v>
      </c>
      <c r="O467">
        <v>2</v>
      </c>
      <c r="P467">
        <v>2.3666666666666671</v>
      </c>
      <c r="Q467">
        <v>6</v>
      </c>
      <c r="R467" t="s">
        <v>39</v>
      </c>
    </row>
    <row r="468" spans="1:18" hidden="1" x14ac:dyDescent="0.3">
      <c r="A468" s="76">
        <v>466</v>
      </c>
      <c r="B468">
        <v>39063</v>
      </c>
      <c r="C468" t="s">
        <v>229</v>
      </c>
      <c r="D468" t="s">
        <v>32</v>
      </c>
      <c r="E468" t="s">
        <v>20</v>
      </c>
      <c r="F468">
        <v>5.79</v>
      </c>
      <c r="G468" s="77">
        <v>43996</v>
      </c>
      <c r="H468" s="77">
        <v>43997</v>
      </c>
      <c r="I468">
        <v>7</v>
      </c>
      <c r="J468">
        <v>2019</v>
      </c>
      <c r="K468" t="s">
        <v>33</v>
      </c>
      <c r="L468">
        <v>12</v>
      </c>
      <c r="M468">
        <v>0.39444444444444438</v>
      </c>
      <c r="N468">
        <v>4.7333333333333334</v>
      </c>
      <c r="O468">
        <v>2</v>
      </c>
      <c r="P468">
        <v>2.3666666666666671</v>
      </c>
      <c r="Q468">
        <v>6</v>
      </c>
      <c r="R468" t="s">
        <v>27</v>
      </c>
    </row>
    <row r="469" spans="1:18" hidden="1" x14ac:dyDescent="0.3">
      <c r="A469" s="76">
        <v>467</v>
      </c>
      <c r="B469">
        <v>39063</v>
      </c>
      <c r="C469" t="s">
        <v>229</v>
      </c>
      <c r="D469" t="s">
        <v>32</v>
      </c>
      <c r="E469" t="s">
        <v>20</v>
      </c>
      <c r="F469">
        <v>5.79</v>
      </c>
      <c r="G469" s="77">
        <v>43996</v>
      </c>
      <c r="H469" s="77">
        <v>43997</v>
      </c>
      <c r="I469">
        <v>7</v>
      </c>
      <c r="J469">
        <v>2019</v>
      </c>
      <c r="K469" t="s">
        <v>33</v>
      </c>
      <c r="L469">
        <v>12</v>
      </c>
      <c r="M469">
        <v>0.39444444444444438</v>
      </c>
      <c r="N469">
        <v>4.7333333333333334</v>
      </c>
      <c r="O469">
        <v>2</v>
      </c>
      <c r="P469">
        <v>2.3666666666666671</v>
      </c>
      <c r="Q469">
        <v>6</v>
      </c>
      <c r="R469" t="s">
        <v>104</v>
      </c>
    </row>
    <row r="470" spans="1:18" hidden="1" x14ac:dyDescent="0.3">
      <c r="A470" s="76">
        <v>468</v>
      </c>
      <c r="B470">
        <v>39811</v>
      </c>
      <c r="C470" t="s">
        <v>230</v>
      </c>
      <c r="D470" t="s">
        <v>32</v>
      </c>
      <c r="E470" t="s">
        <v>20</v>
      </c>
      <c r="F470">
        <v>6.35</v>
      </c>
      <c r="G470" s="77">
        <v>44004</v>
      </c>
      <c r="H470" s="77">
        <v>44007</v>
      </c>
      <c r="I470">
        <v>6</v>
      </c>
      <c r="J470">
        <v>2019</v>
      </c>
      <c r="K470" t="s">
        <v>35</v>
      </c>
      <c r="L470">
        <v>12</v>
      </c>
      <c r="M470">
        <v>0.39666666666666672</v>
      </c>
      <c r="N470">
        <v>4.76</v>
      </c>
      <c r="O470">
        <v>4</v>
      </c>
      <c r="P470">
        <v>1.19</v>
      </c>
      <c r="Q470">
        <v>3</v>
      </c>
      <c r="R470" t="s">
        <v>39</v>
      </c>
    </row>
    <row r="471" spans="1:18" hidden="1" x14ac:dyDescent="0.3">
      <c r="A471" s="76">
        <v>469</v>
      </c>
      <c r="B471">
        <v>39811</v>
      </c>
      <c r="C471" t="s">
        <v>230</v>
      </c>
      <c r="D471" t="s">
        <v>32</v>
      </c>
      <c r="E471" t="s">
        <v>20</v>
      </c>
      <c r="F471">
        <v>6.35</v>
      </c>
      <c r="G471" s="77">
        <v>44004</v>
      </c>
      <c r="H471" s="77">
        <v>44007</v>
      </c>
      <c r="I471">
        <v>6</v>
      </c>
      <c r="J471">
        <v>2019</v>
      </c>
      <c r="K471" t="s">
        <v>35</v>
      </c>
      <c r="L471">
        <v>12</v>
      </c>
      <c r="M471">
        <v>0.39666666666666672</v>
      </c>
      <c r="N471">
        <v>4.76</v>
      </c>
      <c r="O471">
        <v>4</v>
      </c>
      <c r="P471">
        <v>1.19</v>
      </c>
      <c r="Q471">
        <v>3</v>
      </c>
      <c r="R471" t="s">
        <v>27</v>
      </c>
    </row>
    <row r="472" spans="1:18" hidden="1" x14ac:dyDescent="0.3">
      <c r="A472" s="76">
        <v>470</v>
      </c>
      <c r="B472">
        <v>39811</v>
      </c>
      <c r="C472" t="s">
        <v>230</v>
      </c>
      <c r="D472" t="s">
        <v>32</v>
      </c>
      <c r="E472" t="s">
        <v>20</v>
      </c>
      <c r="F472">
        <v>6.35</v>
      </c>
      <c r="G472" s="77">
        <v>44004</v>
      </c>
      <c r="H472" s="77">
        <v>44007</v>
      </c>
      <c r="I472">
        <v>6</v>
      </c>
      <c r="J472">
        <v>2019</v>
      </c>
      <c r="K472" t="s">
        <v>35</v>
      </c>
      <c r="L472">
        <v>12</v>
      </c>
      <c r="M472">
        <v>0.39666666666666672</v>
      </c>
      <c r="N472">
        <v>4.76</v>
      </c>
      <c r="O472">
        <v>4</v>
      </c>
      <c r="P472">
        <v>1.19</v>
      </c>
      <c r="Q472">
        <v>3</v>
      </c>
      <c r="R472" t="s">
        <v>104</v>
      </c>
    </row>
    <row r="473" spans="1:18" hidden="1" x14ac:dyDescent="0.3">
      <c r="A473" s="76">
        <v>471</v>
      </c>
      <c r="B473">
        <v>45665</v>
      </c>
      <c r="C473" t="s">
        <v>231</v>
      </c>
      <c r="D473" t="s">
        <v>32</v>
      </c>
      <c r="E473" t="s">
        <v>20</v>
      </c>
      <c r="F473">
        <v>5.89</v>
      </c>
      <c r="G473" s="77">
        <v>44565</v>
      </c>
      <c r="H473" s="77">
        <v>44574</v>
      </c>
      <c r="I473">
        <v>5</v>
      </c>
      <c r="J473">
        <v>2021</v>
      </c>
      <c r="K473" t="s">
        <v>33</v>
      </c>
      <c r="L473">
        <v>12</v>
      </c>
      <c r="M473">
        <v>0.39500000000000002</v>
      </c>
      <c r="N473">
        <v>4.74</v>
      </c>
      <c r="O473">
        <v>10</v>
      </c>
      <c r="P473">
        <v>0.47399999999999998</v>
      </c>
      <c r="Q473">
        <v>1.2</v>
      </c>
      <c r="R473" t="s">
        <v>39</v>
      </c>
    </row>
    <row r="474" spans="1:18" hidden="1" x14ac:dyDescent="0.3">
      <c r="A474" s="76">
        <v>472</v>
      </c>
      <c r="B474">
        <v>45665</v>
      </c>
      <c r="C474" t="s">
        <v>231</v>
      </c>
      <c r="D474" t="s">
        <v>32</v>
      </c>
      <c r="E474" t="s">
        <v>20</v>
      </c>
      <c r="F474">
        <v>5.89</v>
      </c>
      <c r="G474" s="77">
        <v>44565</v>
      </c>
      <c r="H474" s="77">
        <v>44574</v>
      </c>
      <c r="I474">
        <v>5</v>
      </c>
      <c r="J474">
        <v>2021</v>
      </c>
      <c r="K474" t="s">
        <v>33</v>
      </c>
      <c r="L474">
        <v>12</v>
      </c>
      <c r="M474">
        <v>0.39500000000000002</v>
      </c>
      <c r="N474">
        <v>4.74</v>
      </c>
      <c r="O474">
        <v>10</v>
      </c>
      <c r="P474">
        <v>0.47399999999999998</v>
      </c>
      <c r="Q474">
        <v>1.2</v>
      </c>
      <c r="R474" t="s">
        <v>27</v>
      </c>
    </row>
    <row r="475" spans="1:18" hidden="1" x14ac:dyDescent="0.3">
      <c r="A475" s="76">
        <v>473</v>
      </c>
      <c r="B475">
        <v>45665</v>
      </c>
      <c r="C475" t="s">
        <v>231</v>
      </c>
      <c r="D475" t="s">
        <v>32</v>
      </c>
      <c r="E475" t="s">
        <v>20</v>
      </c>
      <c r="F475">
        <v>5.89</v>
      </c>
      <c r="G475" s="77">
        <v>44565</v>
      </c>
      <c r="H475" s="77">
        <v>44574</v>
      </c>
      <c r="I475">
        <v>5</v>
      </c>
      <c r="J475">
        <v>2021</v>
      </c>
      <c r="K475" t="s">
        <v>33</v>
      </c>
      <c r="L475">
        <v>12</v>
      </c>
      <c r="M475">
        <v>0.39500000000000002</v>
      </c>
      <c r="N475">
        <v>4.74</v>
      </c>
      <c r="O475">
        <v>10</v>
      </c>
      <c r="P475">
        <v>0.47399999999999998</v>
      </c>
      <c r="Q475">
        <v>1.2</v>
      </c>
      <c r="R475" t="s">
        <v>22</v>
      </c>
    </row>
    <row r="476" spans="1:18" hidden="1" x14ac:dyDescent="0.3">
      <c r="A476" s="76">
        <v>474</v>
      </c>
      <c r="B476">
        <v>48997</v>
      </c>
      <c r="C476" t="s">
        <v>232</v>
      </c>
      <c r="D476" t="s">
        <v>32</v>
      </c>
      <c r="E476" t="s">
        <v>78</v>
      </c>
      <c r="F476">
        <v>7.17</v>
      </c>
      <c r="G476" s="77">
        <v>45011</v>
      </c>
      <c r="H476" s="77">
        <v>45023</v>
      </c>
      <c r="I476">
        <v>6</v>
      </c>
      <c r="J476">
        <v>2022</v>
      </c>
      <c r="K476" t="s">
        <v>25</v>
      </c>
      <c r="L476">
        <v>12</v>
      </c>
      <c r="M476">
        <v>0.3972222222222222</v>
      </c>
      <c r="N476">
        <v>4.7666666666666666</v>
      </c>
      <c r="O476">
        <v>13</v>
      </c>
      <c r="P476">
        <v>0.36666666666666659</v>
      </c>
      <c r="Q476">
        <v>0.92307692307692313</v>
      </c>
      <c r="R476" t="s">
        <v>91</v>
      </c>
    </row>
    <row r="477" spans="1:18" hidden="1" x14ac:dyDescent="0.3">
      <c r="A477" s="76">
        <v>475</v>
      </c>
      <c r="B477">
        <v>48997</v>
      </c>
      <c r="C477" t="s">
        <v>232</v>
      </c>
      <c r="D477" t="s">
        <v>32</v>
      </c>
      <c r="E477" t="s">
        <v>78</v>
      </c>
      <c r="F477">
        <v>7.17</v>
      </c>
      <c r="G477" s="77">
        <v>45011</v>
      </c>
      <c r="H477" s="77">
        <v>45023</v>
      </c>
      <c r="I477">
        <v>6</v>
      </c>
      <c r="J477">
        <v>2022</v>
      </c>
      <c r="K477" t="s">
        <v>25</v>
      </c>
      <c r="L477">
        <v>12</v>
      </c>
      <c r="M477">
        <v>0.3972222222222222</v>
      </c>
      <c r="N477">
        <v>4.7666666666666666</v>
      </c>
      <c r="O477">
        <v>13</v>
      </c>
      <c r="P477">
        <v>0.36666666666666659</v>
      </c>
      <c r="Q477">
        <v>0.92307692307692313</v>
      </c>
      <c r="R477" t="s">
        <v>26</v>
      </c>
    </row>
    <row r="478" spans="1:18" hidden="1" x14ac:dyDescent="0.3">
      <c r="A478" s="76">
        <v>476</v>
      </c>
      <c r="B478">
        <v>48997</v>
      </c>
      <c r="C478" t="s">
        <v>232</v>
      </c>
      <c r="D478" t="s">
        <v>32</v>
      </c>
      <c r="E478" t="s">
        <v>78</v>
      </c>
      <c r="F478">
        <v>7.17</v>
      </c>
      <c r="G478" s="77">
        <v>45011</v>
      </c>
      <c r="H478" s="77">
        <v>45023</v>
      </c>
      <c r="I478">
        <v>6</v>
      </c>
      <c r="J478">
        <v>2022</v>
      </c>
      <c r="K478" t="s">
        <v>25</v>
      </c>
      <c r="L478">
        <v>12</v>
      </c>
      <c r="M478">
        <v>0.3972222222222222</v>
      </c>
      <c r="N478">
        <v>4.7666666666666666</v>
      </c>
      <c r="O478">
        <v>13</v>
      </c>
      <c r="P478">
        <v>0.36666666666666659</v>
      </c>
      <c r="Q478">
        <v>0.92307692307692313</v>
      </c>
      <c r="R478" t="s">
        <v>36</v>
      </c>
    </row>
    <row r="479" spans="1:18" hidden="1" x14ac:dyDescent="0.3">
      <c r="A479" s="76">
        <v>477</v>
      </c>
      <c r="B479">
        <v>48997</v>
      </c>
      <c r="C479" t="s">
        <v>232</v>
      </c>
      <c r="D479" t="s">
        <v>32</v>
      </c>
      <c r="E479" t="s">
        <v>78</v>
      </c>
      <c r="F479">
        <v>7.17</v>
      </c>
      <c r="G479" s="77">
        <v>45011</v>
      </c>
      <c r="H479" s="77">
        <v>45023</v>
      </c>
      <c r="I479">
        <v>6</v>
      </c>
      <c r="J479">
        <v>2022</v>
      </c>
      <c r="K479" t="s">
        <v>25</v>
      </c>
      <c r="L479">
        <v>12</v>
      </c>
      <c r="M479">
        <v>0.3972222222222222</v>
      </c>
      <c r="N479">
        <v>4.7666666666666666</v>
      </c>
      <c r="O479">
        <v>13</v>
      </c>
      <c r="P479">
        <v>0.36666666666666659</v>
      </c>
      <c r="Q479">
        <v>0.92307692307692313</v>
      </c>
      <c r="R479" t="s">
        <v>27</v>
      </c>
    </row>
    <row r="480" spans="1:18" hidden="1" x14ac:dyDescent="0.3">
      <c r="A480" s="76">
        <v>478</v>
      </c>
      <c r="B480">
        <v>48997</v>
      </c>
      <c r="C480" t="s">
        <v>232</v>
      </c>
      <c r="D480" t="s">
        <v>32</v>
      </c>
      <c r="E480" t="s">
        <v>78</v>
      </c>
      <c r="F480">
        <v>7.17</v>
      </c>
      <c r="G480" s="77">
        <v>45011</v>
      </c>
      <c r="H480" s="77">
        <v>45023</v>
      </c>
      <c r="I480">
        <v>6</v>
      </c>
      <c r="J480">
        <v>2022</v>
      </c>
      <c r="K480" t="s">
        <v>25</v>
      </c>
      <c r="L480">
        <v>12</v>
      </c>
      <c r="M480">
        <v>0.3972222222222222</v>
      </c>
      <c r="N480">
        <v>4.7666666666666666</v>
      </c>
      <c r="O480">
        <v>13</v>
      </c>
      <c r="P480">
        <v>0.36666666666666659</v>
      </c>
      <c r="Q480">
        <v>0.92307692307692313</v>
      </c>
      <c r="R480" t="s">
        <v>41</v>
      </c>
    </row>
    <row r="481" spans="1:18" hidden="1" x14ac:dyDescent="0.3">
      <c r="A481" s="76">
        <v>479</v>
      </c>
      <c r="B481">
        <v>48997</v>
      </c>
      <c r="C481" t="s">
        <v>232</v>
      </c>
      <c r="D481" t="s">
        <v>32</v>
      </c>
      <c r="E481" t="s">
        <v>78</v>
      </c>
      <c r="F481">
        <v>7.17</v>
      </c>
      <c r="G481" s="77">
        <v>45011</v>
      </c>
      <c r="H481" s="77">
        <v>45023</v>
      </c>
      <c r="I481">
        <v>6</v>
      </c>
      <c r="J481">
        <v>2022</v>
      </c>
      <c r="K481" t="s">
        <v>25</v>
      </c>
      <c r="L481">
        <v>12</v>
      </c>
      <c r="M481">
        <v>0.3972222222222222</v>
      </c>
      <c r="N481">
        <v>4.7666666666666666</v>
      </c>
      <c r="O481">
        <v>13</v>
      </c>
      <c r="P481">
        <v>0.36666666666666659</v>
      </c>
      <c r="Q481">
        <v>0.92307692307692313</v>
      </c>
      <c r="R481" t="s">
        <v>233</v>
      </c>
    </row>
    <row r="482" spans="1:18" hidden="1" x14ac:dyDescent="0.3">
      <c r="A482" s="76">
        <v>480</v>
      </c>
      <c r="B482">
        <v>48997</v>
      </c>
      <c r="C482" t="s">
        <v>232</v>
      </c>
      <c r="D482" t="s">
        <v>32</v>
      </c>
      <c r="E482" t="s">
        <v>78</v>
      </c>
      <c r="F482">
        <v>7.17</v>
      </c>
      <c r="G482" s="77">
        <v>45011</v>
      </c>
      <c r="H482" s="77">
        <v>45023</v>
      </c>
      <c r="I482">
        <v>6</v>
      </c>
      <c r="J482">
        <v>2022</v>
      </c>
      <c r="K482" t="s">
        <v>25</v>
      </c>
      <c r="L482">
        <v>12</v>
      </c>
      <c r="M482">
        <v>0.3972222222222222</v>
      </c>
      <c r="N482">
        <v>4.7666666666666666</v>
      </c>
      <c r="O482">
        <v>13</v>
      </c>
      <c r="P482">
        <v>0.36666666666666659</v>
      </c>
      <c r="Q482">
        <v>0.92307692307692313</v>
      </c>
      <c r="R482" t="s">
        <v>73</v>
      </c>
    </row>
    <row r="483" spans="1:18" hidden="1" x14ac:dyDescent="0.3">
      <c r="A483" s="76">
        <v>481</v>
      </c>
      <c r="B483">
        <v>1126</v>
      </c>
      <c r="C483" t="s">
        <v>234</v>
      </c>
      <c r="D483" t="s">
        <v>32</v>
      </c>
      <c r="E483" t="s">
        <v>20</v>
      </c>
      <c r="F483">
        <v>7.2</v>
      </c>
      <c r="G483" s="77">
        <v>44877</v>
      </c>
      <c r="H483" s="77">
        <v>44935</v>
      </c>
      <c r="I483">
        <v>7</v>
      </c>
      <c r="J483">
        <v>2001</v>
      </c>
      <c r="K483" t="s">
        <v>33</v>
      </c>
      <c r="L483">
        <v>13</v>
      </c>
      <c r="M483">
        <v>0.78333333333333333</v>
      </c>
      <c r="N483">
        <v>10.18333333333333</v>
      </c>
      <c r="O483">
        <v>59</v>
      </c>
      <c r="P483">
        <v>0.17259887005649721</v>
      </c>
      <c r="Q483">
        <v>0.22033898305084751</v>
      </c>
      <c r="R483" t="s">
        <v>29</v>
      </c>
    </row>
    <row r="484" spans="1:18" hidden="1" x14ac:dyDescent="0.3">
      <c r="A484" s="76">
        <v>482</v>
      </c>
      <c r="B484">
        <v>1126</v>
      </c>
      <c r="C484" t="s">
        <v>234</v>
      </c>
      <c r="D484" t="s">
        <v>32</v>
      </c>
      <c r="E484" t="s">
        <v>20</v>
      </c>
      <c r="F484">
        <v>7.2</v>
      </c>
      <c r="G484" s="77">
        <v>44877</v>
      </c>
      <c r="H484" s="77">
        <v>44935</v>
      </c>
      <c r="I484">
        <v>7</v>
      </c>
      <c r="J484">
        <v>2001</v>
      </c>
      <c r="K484" t="s">
        <v>33</v>
      </c>
      <c r="L484">
        <v>13</v>
      </c>
      <c r="M484">
        <v>0.78333333333333333</v>
      </c>
      <c r="N484">
        <v>10.18333333333333</v>
      </c>
      <c r="O484">
        <v>59</v>
      </c>
      <c r="P484">
        <v>0.17259887005649721</v>
      </c>
      <c r="Q484">
        <v>0.22033898305084751</v>
      </c>
      <c r="R484" t="s">
        <v>22</v>
      </c>
    </row>
    <row r="485" spans="1:18" hidden="1" x14ac:dyDescent="0.3">
      <c r="A485" s="76">
        <v>483</v>
      </c>
      <c r="B485">
        <v>2042</v>
      </c>
      <c r="C485" t="s">
        <v>235</v>
      </c>
      <c r="D485" t="s">
        <v>101</v>
      </c>
      <c r="E485" t="s">
        <v>38</v>
      </c>
      <c r="F485">
        <v>6.59</v>
      </c>
      <c r="G485" s="77">
        <v>43971</v>
      </c>
      <c r="H485" s="77">
        <v>43971</v>
      </c>
      <c r="I485">
        <v>7</v>
      </c>
      <c r="J485">
        <v>1989</v>
      </c>
      <c r="K485" t="s">
        <v>25</v>
      </c>
      <c r="L485">
        <v>1</v>
      </c>
      <c r="M485">
        <v>1.083333333333333</v>
      </c>
      <c r="N485">
        <v>1.083333333333333</v>
      </c>
      <c r="O485">
        <v>1</v>
      </c>
      <c r="P485">
        <v>1.083333333333333</v>
      </c>
      <c r="Q485">
        <v>1</v>
      </c>
      <c r="R485" t="s">
        <v>39</v>
      </c>
    </row>
    <row r="486" spans="1:18" hidden="1" x14ac:dyDescent="0.3">
      <c r="A486" s="76">
        <v>484</v>
      </c>
      <c r="B486">
        <v>2042</v>
      </c>
      <c r="C486" t="s">
        <v>235</v>
      </c>
      <c r="D486" t="s">
        <v>101</v>
      </c>
      <c r="E486" t="s">
        <v>38</v>
      </c>
      <c r="F486">
        <v>6.59</v>
      </c>
      <c r="G486" s="77">
        <v>43971</v>
      </c>
      <c r="H486" s="77">
        <v>43971</v>
      </c>
      <c r="I486">
        <v>7</v>
      </c>
      <c r="J486">
        <v>1989</v>
      </c>
      <c r="K486" t="s">
        <v>25</v>
      </c>
      <c r="L486">
        <v>1</v>
      </c>
      <c r="M486">
        <v>1.083333333333333</v>
      </c>
      <c r="N486">
        <v>1.083333333333333</v>
      </c>
      <c r="O486">
        <v>1</v>
      </c>
      <c r="P486">
        <v>1.083333333333333</v>
      </c>
      <c r="Q486">
        <v>1</v>
      </c>
      <c r="R486" t="s">
        <v>40</v>
      </c>
    </row>
    <row r="487" spans="1:18" hidden="1" x14ac:dyDescent="0.3">
      <c r="A487" s="76">
        <v>485</v>
      </c>
      <c r="B487">
        <v>2042</v>
      </c>
      <c r="C487" t="s">
        <v>235</v>
      </c>
      <c r="D487" t="s">
        <v>101</v>
      </c>
      <c r="E487" t="s">
        <v>38</v>
      </c>
      <c r="F487">
        <v>6.59</v>
      </c>
      <c r="G487" s="77">
        <v>43971</v>
      </c>
      <c r="H487" s="77">
        <v>43971</v>
      </c>
      <c r="I487">
        <v>7</v>
      </c>
      <c r="J487">
        <v>1989</v>
      </c>
      <c r="K487" t="s">
        <v>25</v>
      </c>
      <c r="L487">
        <v>1</v>
      </c>
      <c r="M487">
        <v>1.083333333333333</v>
      </c>
      <c r="N487">
        <v>1.083333333333333</v>
      </c>
      <c r="O487">
        <v>1</v>
      </c>
      <c r="P487">
        <v>1.083333333333333</v>
      </c>
      <c r="Q487">
        <v>1</v>
      </c>
      <c r="R487" t="s">
        <v>27</v>
      </c>
    </row>
    <row r="488" spans="1:18" hidden="1" x14ac:dyDescent="0.3">
      <c r="A488" s="76">
        <v>486</v>
      </c>
      <c r="B488">
        <v>2042</v>
      </c>
      <c r="C488" t="s">
        <v>235</v>
      </c>
      <c r="D488" t="s">
        <v>101</v>
      </c>
      <c r="E488" t="s">
        <v>38</v>
      </c>
      <c r="F488">
        <v>6.59</v>
      </c>
      <c r="G488" s="77">
        <v>43971</v>
      </c>
      <c r="H488" s="77">
        <v>43971</v>
      </c>
      <c r="I488">
        <v>7</v>
      </c>
      <c r="J488">
        <v>1989</v>
      </c>
      <c r="K488" t="s">
        <v>25</v>
      </c>
      <c r="L488">
        <v>1</v>
      </c>
      <c r="M488">
        <v>1.083333333333333</v>
      </c>
      <c r="N488">
        <v>1.083333333333333</v>
      </c>
      <c r="O488">
        <v>1</v>
      </c>
      <c r="P488">
        <v>1.083333333333333</v>
      </c>
      <c r="Q488">
        <v>1</v>
      </c>
      <c r="R488" t="s">
        <v>103</v>
      </c>
    </row>
    <row r="489" spans="1:18" hidden="1" x14ac:dyDescent="0.3">
      <c r="A489" s="76">
        <v>487</v>
      </c>
      <c r="B489">
        <v>2042</v>
      </c>
      <c r="C489" t="s">
        <v>235</v>
      </c>
      <c r="D489" t="s">
        <v>101</v>
      </c>
      <c r="E489" t="s">
        <v>38</v>
      </c>
      <c r="F489">
        <v>6.59</v>
      </c>
      <c r="G489" s="77">
        <v>43971</v>
      </c>
      <c r="H489" s="77">
        <v>43971</v>
      </c>
      <c r="I489">
        <v>7</v>
      </c>
      <c r="J489">
        <v>1989</v>
      </c>
      <c r="K489" t="s">
        <v>25</v>
      </c>
      <c r="L489">
        <v>1</v>
      </c>
      <c r="M489">
        <v>1.083333333333333</v>
      </c>
      <c r="N489">
        <v>1.083333333333333</v>
      </c>
      <c r="O489">
        <v>1</v>
      </c>
      <c r="P489">
        <v>1.083333333333333</v>
      </c>
      <c r="Q489">
        <v>1</v>
      </c>
      <c r="R489" t="s">
        <v>29</v>
      </c>
    </row>
    <row r="490" spans="1:18" hidden="1" x14ac:dyDescent="0.3">
      <c r="A490" s="76">
        <v>488</v>
      </c>
      <c r="B490">
        <v>227</v>
      </c>
      <c r="C490" t="s">
        <v>236</v>
      </c>
      <c r="D490" t="s">
        <v>66</v>
      </c>
      <c r="E490" t="s">
        <v>20</v>
      </c>
      <c r="F490">
        <v>8.0299999999999994</v>
      </c>
      <c r="G490" s="77">
        <v>42685</v>
      </c>
      <c r="H490" s="77">
        <v>42694</v>
      </c>
      <c r="I490">
        <v>8</v>
      </c>
      <c r="J490">
        <v>2000</v>
      </c>
      <c r="K490" t="s">
        <v>33</v>
      </c>
      <c r="L490">
        <v>6</v>
      </c>
      <c r="M490">
        <v>0.41666666666666669</v>
      </c>
      <c r="N490">
        <v>2.5</v>
      </c>
      <c r="O490">
        <v>10</v>
      </c>
      <c r="P490">
        <v>0.25</v>
      </c>
      <c r="Q490">
        <v>0.6</v>
      </c>
      <c r="R490" t="s">
        <v>39</v>
      </c>
    </row>
    <row r="491" spans="1:18" hidden="1" x14ac:dyDescent="0.3">
      <c r="A491" s="76">
        <v>489</v>
      </c>
      <c r="B491">
        <v>227</v>
      </c>
      <c r="C491" t="s">
        <v>236</v>
      </c>
      <c r="D491" t="s">
        <v>66</v>
      </c>
      <c r="E491" t="s">
        <v>20</v>
      </c>
      <c r="F491">
        <v>8.0299999999999994</v>
      </c>
      <c r="G491" s="77">
        <v>42685</v>
      </c>
      <c r="H491" s="77">
        <v>42694</v>
      </c>
      <c r="I491">
        <v>8</v>
      </c>
      <c r="J491">
        <v>2000</v>
      </c>
      <c r="K491" t="s">
        <v>33</v>
      </c>
      <c r="L491">
        <v>6</v>
      </c>
      <c r="M491">
        <v>0.41666666666666669</v>
      </c>
      <c r="N491">
        <v>2.5</v>
      </c>
      <c r="O491">
        <v>10</v>
      </c>
      <c r="P491">
        <v>0.25</v>
      </c>
      <c r="Q491">
        <v>0.6</v>
      </c>
      <c r="R491" t="s">
        <v>87</v>
      </c>
    </row>
    <row r="492" spans="1:18" hidden="1" x14ac:dyDescent="0.3">
      <c r="A492" s="76">
        <v>490</v>
      </c>
      <c r="B492">
        <v>227</v>
      </c>
      <c r="C492" t="s">
        <v>236</v>
      </c>
      <c r="D492" t="s">
        <v>66</v>
      </c>
      <c r="E492" t="s">
        <v>20</v>
      </c>
      <c r="F492">
        <v>8.0299999999999994</v>
      </c>
      <c r="G492" s="77">
        <v>42685</v>
      </c>
      <c r="H492" s="77">
        <v>42694</v>
      </c>
      <c r="I492">
        <v>8</v>
      </c>
      <c r="J492">
        <v>2000</v>
      </c>
      <c r="K492" t="s">
        <v>33</v>
      </c>
      <c r="L492">
        <v>6</v>
      </c>
      <c r="M492">
        <v>0.41666666666666669</v>
      </c>
      <c r="N492">
        <v>2.5</v>
      </c>
      <c r="O492">
        <v>10</v>
      </c>
      <c r="P492">
        <v>0.25</v>
      </c>
      <c r="Q492">
        <v>0.6</v>
      </c>
      <c r="R492" t="s">
        <v>36</v>
      </c>
    </row>
    <row r="493" spans="1:18" hidden="1" x14ac:dyDescent="0.3">
      <c r="A493" s="76">
        <v>491</v>
      </c>
      <c r="B493">
        <v>227</v>
      </c>
      <c r="C493" t="s">
        <v>236</v>
      </c>
      <c r="D493" t="s">
        <v>66</v>
      </c>
      <c r="E493" t="s">
        <v>20</v>
      </c>
      <c r="F493">
        <v>8.0299999999999994</v>
      </c>
      <c r="G493" s="77">
        <v>42685</v>
      </c>
      <c r="H493" s="77">
        <v>42694</v>
      </c>
      <c r="I493">
        <v>8</v>
      </c>
      <c r="J493">
        <v>2000</v>
      </c>
      <c r="K493" t="s">
        <v>33</v>
      </c>
      <c r="L493">
        <v>6</v>
      </c>
      <c r="M493">
        <v>0.41666666666666669</v>
      </c>
      <c r="N493">
        <v>2.5</v>
      </c>
      <c r="O493">
        <v>10</v>
      </c>
      <c r="P493">
        <v>0.25</v>
      </c>
      <c r="Q493">
        <v>0.6</v>
      </c>
      <c r="R493" t="s">
        <v>103</v>
      </c>
    </row>
    <row r="494" spans="1:18" hidden="1" x14ac:dyDescent="0.3">
      <c r="A494" s="76">
        <v>492</v>
      </c>
      <c r="B494">
        <v>227</v>
      </c>
      <c r="C494" t="s">
        <v>236</v>
      </c>
      <c r="D494" t="s">
        <v>66</v>
      </c>
      <c r="E494" t="s">
        <v>20</v>
      </c>
      <c r="F494">
        <v>8.0299999999999994</v>
      </c>
      <c r="G494" s="77">
        <v>42685</v>
      </c>
      <c r="H494" s="77">
        <v>42694</v>
      </c>
      <c r="I494">
        <v>8</v>
      </c>
      <c r="J494">
        <v>2000</v>
      </c>
      <c r="K494" t="s">
        <v>33</v>
      </c>
      <c r="L494">
        <v>6</v>
      </c>
      <c r="M494">
        <v>0.41666666666666669</v>
      </c>
      <c r="N494">
        <v>2.5</v>
      </c>
      <c r="O494">
        <v>10</v>
      </c>
      <c r="P494">
        <v>0.25</v>
      </c>
      <c r="Q494">
        <v>0.6</v>
      </c>
      <c r="R494" t="s">
        <v>73</v>
      </c>
    </row>
    <row r="495" spans="1:18" hidden="1" x14ac:dyDescent="0.3">
      <c r="A495" s="76">
        <v>493</v>
      </c>
      <c r="B495">
        <v>227</v>
      </c>
      <c r="C495" t="s">
        <v>236</v>
      </c>
      <c r="D495" t="s">
        <v>66</v>
      </c>
      <c r="E495" t="s">
        <v>20</v>
      </c>
      <c r="F495">
        <v>8.0299999999999994</v>
      </c>
      <c r="G495" s="77">
        <v>42685</v>
      </c>
      <c r="H495" s="77">
        <v>42694</v>
      </c>
      <c r="I495">
        <v>8</v>
      </c>
      <c r="J495">
        <v>2000</v>
      </c>
      <c r="K495" t="s">
        <v>33</v>
      </c>
      <c r="L495">
        <v>6</v>
      </c>
      <c r="M495">
        <v>0.41666666666666669</v>
      </c>
      <c r="N495">
        <v>2.5</v>
      </c>
      <c r="O495">
        <v>10</v>
      </c>
      <c r="P495">
        <v>0.25</v>
      </c>
      <c r="Q495">
        <v>0.6</v>
      </c>
      <c r="R495" t="s">
        <v>63</v>
      </c>
    </row>
    <row r="496" spans="1:18" hidden="1" x14ac:dyDescent="0.3">
      <c r="A496" s="76">
        <v>494</v>
      </c>
      <c r="B496">
        <v>227</v>
      </c>
      <c r="C496" t="s">
        <v>236</v>
      </c>
      <c r="D496" t="s">
        <v>66</v>
      </c>
      <c r="E496" t="s">
        <v>20</v>
      </c>
      <c r="F496">
        <v>8.0299999999999994</v>
      </c>
      <c r="G496" s="77">
        <v>42685</v>
      </c>
      <c r="H496" s="77">
        <v>42694</v>
      </c>
      <c r="I496">
        <v>8</v>
      </c>
      <c r="J496">
        <v>2000</v>
      </c>
      <c r="K496" t="s">
        <v>33</v>
      </c>
      <c r="L496">
        <v>6</v>
      </c>
      <c r="M496">
        <v>0.41666666666666669</v>
      </c>
      <c r="N496">
        <v>2.5</v>
      </c>
      <c r="O496">
        <v>10</v>
      </c>
      <c r="P496">
        <v>0.25</v>
      </c>
      <c r="Q496">
        <v>0.6</v>
      </c>
      <c r="R496" t="s">
        <v>29</v>
      </c>
    </row>
    <row r="497" spans="1:18" hidden="1" x14ac:dyDescent="0.3">
      <c r="A497" s="76">
        <v>495</v>
      </c>
      <c r="B497">
        <v>39545</v>
      </c>
      <c r="C497" t="s">
        <v>237</v>
      </c>
      <c r="D497" t="s">
        <v>101</v>
      </c>
      <c r="E497" t="s">
        <v>38</v>
      </c>
      <c r="F497">
        <v>6.55</v>
      </c>
      <c r="G497" s="77">
        <v>44103</v>
      </c>
      <c r="H497" s="77">
        <v>44103</v>
      </c>
      <c r="I497">
        <v>7</v>
      </c>
      <c r="J497">
        <v>2019</v>
      </c>
      <c r="K497" t="s">
        <v>35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 t="s">
        <v>76</v>
      </c>
    </row>
    <row r="498" spans="1:18" hidden="1" x14ac:dyDescent="0.3">
      <c r="A498" s="76">
        <v>496</v>
      </c>
      <c r="B498">
        <v>39545</v>
      </c>
      <c r="C498" t="s">
        <v>237</v>
      </c>
      <c r="D498" t="s">
        <v>101</v>
      </c>
      <c r="E498" t="s">
        <v>38</v>
      </c>
      <c r="F498">
        <v>6.55</v>
      </c>
      <c r="G498" s="77">
        <v>44103</v>
      </c>
      <c r="H498" s="77">
        <v>44103</v>
      </c>
      <c r="I498">
        <v>7</v>
      </c>
      <c r="J498">
        <v>2019</v>
      </c>
      <c r="K498" t="s">
        <v>35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 t="s">
        <v>57</v>
      </c>
    </row>
    <row r="499" spans="1:18" hidden="1" x14ac:dyDescent="0.3">
      <c r="A499" s="76">
        <v>497</v>
      </c>
      <c r="B499">
        <v>39545</v>
      </c>
      <c r="C499" t="s">
        <v>237</v>
      </c>
      <c r="D499" t="s">
        <v>101</v>
      </c>
      <c r="E499" t="s">
        <v>38</v>
      </c>
      <c r="F499">
        <v>6.55</v>
      </c>
      <c r="G499" s="77">
        <v>44103</v>
      </c>
      <c r="H499" s="77">
        <v>44103</v>
      </c>
      <c r="I499">
        <v>7</v>
      </c>
      <c r="J499">
        <v>2019</v>
      </c>
      <c r="K499" t="s">
        <v>35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 t="s">
        <v>48</v>
      </c>
    </row>
    <row r="500" spans="1:18" hidden="1" x14ac:dyDescent="0.3">
      <c r="A500" s="76">
        <v>498</v>
      </c>
      <c r="B500">
        <v>39545</v>
      </c>
      <c r="C500" t="s">
        <v>237</v>
      </c>
      <c r="D500" t="s">
        <v>101</v>
      </c>
      <c r="E500" t="s">
        <v>38</v>
      </c>
      <c r="F500">
        <v>6.55</v>
      </c>
      <c r="G500" s="77">
        <v>44103</v>
      </c>
      <c r="H500" s="77">
        <v>44103</v>
      </c>
      <c r="I500">
        <v>7</v>
      </c>
      <c r="J500">
        <v>2019</v>
      </c>
      <c r="K500" t="s">
        <v>35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 t="s">
        <v>29</v>
      </c>
    </row>
    <row r="501" spans="1:18" hidden="1" x14ac:dyDescent="0.3">
      <c r="A501" s="76">
        <v>499</v>
      </c>
      <c r="B501">
        <v>120</v>
      </c>
      <c r="C501" t="s">
        <v>238</v>
      </c>
      <c r="D501" t="s">
        <v>32</v>
      </c>
      <c r="E501" t="s">
        <v>38</v>
      </c>
      <c r="F501">
        <v>7.68</v>
      </c>
      <c r="G501" s="77">
        <v>42638</v>
      </c>
      <c r="H501" s="77">
        <v>42669</v>
      </c>
      <c r="I501">
        <v>6</v>
      </c>
      <c r="J501">
        <v>2001</v>
      </c>
      <c r="K501" t="s">
        <v>21</v>
      </c>
      <c r="L501">
        <v>26</v>
      </c>
      <c r="M501">
        <v>0.4</v>
      </c>
      <c r="N501">
        <v>10.4</v>
      </c>
      <c r="O501">
        <v>32</v>
      </c>
      <c r="P501">
        <v>0.32500000000000001</v>
      </c>
      <c r="Q501">
        <v>0.8125</v>
      </c>
      <c r="R501" t="s">
        <v>40</v>
      </c>
    </row>
    <row r="502" spans="1:18" hidden="1" x14ac:dyDescent="0.3">
      <c r="A502" s="76">
        <v>500</v>
      </c>
      <c r="B502">
        <v>120</v>
      </c>
      <c r="C502" t="s">
        <v>238</v>
      </c>
      <c r="D502" t="s">
        <v>32</v>
      </c>
      <c r="E502" t="s">
        <v>38</v>
      </c>
      <c r="F502">
        <v>7.68</v>
      </c>
      <c r="G502" s="77">
        <v>42638</v>
      </c>
      <c r="H502" s="77">
        <v>42669</v>
      </c>
      <c r="I502">
        <v>6</v>
      </c>
      <c r="J502">
        <v>2001</v>
      </c>
      <c r="K502" t="s">
        <v>21</v>
      </c>
      <c r="L502">
        <v>26</v>
      </c>
      <c r="M502">
        <v>0.4</v>
      </c>
      <c r="N502">
        <v>10.4</v>
      </c>
      <c r="O502">
        <v>32</v>
      </c>
      <c r="P502">
        <v>0.32500000000000001</v>
      </c>
      <c r="Q502">
        <v>0.8125</v>
      </c>
      <c r="R502" t="s">
        <v>206</v>
      </c>
    </row>
    <row r="503" spans="1:18" hidden="1" x14ac:dyDescent="0.3">
      <c r="A503" s="76">
        <v>501</v>
      </c>
      <c r="B503">
        <v>120</v>
      </c>
      <c r="C503" t="s">
        <v>238</v>
      </c>
      <c r="D503" t="s">
        <v>32</v>
      </c>
      <c r="E503" t="s">
        <v>38</v>
      </c>
      <c r="F503">
        <v>7.68</v>
      </c>
      <c r="G503" s="77">
        <v>42638</v>
      </c>
      <c r="H503" s="77">
        <v>42669</v>
      </c>
      <c r="I503">
        <v>6</v>
      </c>
      <c r="J503">
        <v>2001</v>
      </c>
      <c r="K503" t="s">
        <v>21</v>
      </c>
      <c r="L503">
        <v>26</v>
      </c>
      <c r="M503">
        <v>0.4</v>
      </c>
      <c r="N503">
        <v>10.4</v>
      </c>
      <c r="O503">
        <v>32</v>
      </c>
      <c r="P503">
        <v>0.32500000000000001</v>
      </c>
      <c r="Q503">
        <v>0.8125</v>
      </c>
      <c r="R503" t="s">
        <v>57</v>
      </c>
    </row>
    <row r="504" spans="1:18" hidden="1" x14ac:dyDescent="0.3">
      <c r="A504" s="76">
        <v>502</v>
      </c>
      <c r="B504">
        <v>120</v>
      </c>
      <c r="C504" t="s">
        <v>238</v>
      </c>
      <c r="D504" t="s">
        <v>32</v>
      </c>
      <c r="E504" t="s">
        <v>38</v>
      </c>
      <c r="F504">
        <v>7.68</v>
      </c>
      <c r="G504" s="77">
        <v>42638</v>
      </c>
      <c r="H504" s="77">
        <v>42669</v>
      </c>
      <c r="I504">
        <v>6</v>
      </c>
      <c r="J504">
        <v>2001</v>
      </c>
      <c r="K504" t="s">
        <v>21</v>
      </c>
      <c r="L504">
        <v>26</v>
      </c>
      <c r="M504">
        <v>0.4</v>
      </c>
      <c r="N504">
        <v>10.4</v>
      </c>
      <c r="O504">
        <v>32</v>
      </c>
      <c r="P504">
        <v>0.32500000000000001</v>
      </c>
      <c r="Q504">
        <v>0.8125</v>
      </c>
      <c r="R504" t="s">
        <v>48</v>
      </c>
    </row>
    <row r="505" spans="1:18" hidden="1" x14ac:dyDescent="0.3">
      <c r="A505" s="76">
        <v>503</v>
      </c>
      <c r="B505">
        <v>120</v>
      </c>
      <c r="C505" t="s">
        <v>238</v>
      </c>
      <c r="D505" t="s">
        <v>32</v>
      </c>
      <c r="E505" t="s">
        <v>38</v>
      </c>
      <c r="F505">
        <v>7.68</v>
      </c>
      <c r="G505" s="77">
        <v>42638</v>
      </c>
      <c r="H505" s="77">
        <v>42669</v>
      </c>
      <c r="I505">
        <v>6</v>
      </c>
      <c r="J505">
        <v>2001</v>
      </c>
      <c r="K505" t="s">
        <v>21</v>
      </c>
      <c r="L505">
        <v>26</v>
      </c>
      <c r="M505">
        <v>0.4</v>
      </c>
      <c r="N505">
        <v>10.4</v>
      </c>
      <c r="O505">
        <v>32</v>
      </c>
      <c r="P505">
        <v>0.32500000000000001</v>
      </c>
      <c r="Q505">
        <v>0.8125</v>
      </c>
      <c r="R505" t="s">
        <v>58</v>
      </c>
    </row>
    <row r="506" spans="1:18" hidden="1" x14ac:dyDescent="0.3">
      <c r="A506" s="76">
        <v>504</v>
      </c>
      <c r="B506">
        <v>120</v>
      </c>
      <c r="C506" t="s">
        <v>238</v>
      </c>
      <c r="D506" t="s">
        <v>32</v>
      </c>
      <c r="E506" t="s">
        <v>38</v>
      </c>
      <c r="F506">
        <v>7.68</v>
      </c>
      <c r="G506" s="77">
        <v>42638</v>
      </c>
      <c r="H506" s="77">
        <v>42669</v>
      </c>
      <c r="I506">
        <v>6</v>
      </c>
      <c r="J506">
        <v>2001</v>
      </c>
      <c r="K506" t="s">
        <v>21</v>
      </c>
      <c r="L506">
        <v>26</v>
      </c>
      <c r="M506">
        <v>0.4</v>
      </c>
      <c r="N506">
        <v>10.4</v>
      </c>
      <c r="O506">
        <v>32</v>
      </c>
      <c r="P506">
        <v>0.32500000000000001</v>
      </c>
      <c r="Q506">
        <v>0.8125</v>
      </c>
      <c r="R506" t="s">
        <v>119</v>
      </c>
    </row>
    <row r="507" spans="1:18" hidden="1" x14ac:dyDescent="0.3">
      <c r="A507" s="76">
        <v>505</v>
      </c>
      <c r="B507">
        <v>29907</v>
      </c>
      <c r="C507" t="s">
        <v>239</v>
      </c>
      <c r="D507" t="s">
        <v>101</v>
      </c>
      <c r="E507" t="s">
        <v>52</v>
      </c>
      <c r="F507">
        <v>4.25</v>
      </c>
      <c r="G507" s="77">
        <v>44548</v>
      </c>
      <c r="H507" s="77">
        <v>44548</v>
      </c>
      <c r="I507">
        <v>4</v>
      </c>
      <c r="J507">
        <v>2002</v>
      </c>
      <c r="K507" t="s">
        <v>25</v>
      </c>
      <c r="L507">
        <v>1</v>
      </c>
      <c r="M507">
        <v>9.4444444444444442E-2</v>
      </c>
      <c r="N507">
        <v>9.4444444444444442E-2</v>
      </c>
      <c r="O507">
        <v>1</v>
      </c>
      <c r="P507">
        <v>9.4444444444444442E-2</v>
      </c>
      <c r="Q507">
        <v>1</v>
      </c>
      <c r="R507" t="s">
        <v>87</v>
      </c>
    </row>
    <row r="508" spans="1:18" hidden="1" x14ac:dyDescent="0.3">
      <c r="A508" s="76">
        <v>506</v>
      </c>
      <c r="B508">
        <v>41120</v>
      </c>
      <c r="C508" t="s">
        <v>240</v>
      </c>
      <c r="D508" t="s">
        <v>32</v>
      </c>
      <c r="E508" t="s">
        <v>47</v>
      </c>
      <c r="F508">
        <v>7.53</v>
      </c>
      <c r="G508" s="77">
        <v>44234</v>
      </c>
      <c r="H508" s="77">
        <v>44245</v>
      </c>
      <c r="I508">
        <v>8</v>
      </c>
      <c r="J508">
        <v>2020</v>
      </c>
      <c r="K508" t="s">
        <v>33</v>
      </c>
      <c r="L508">
        <v>11</v>
      </c>
      <c r="M508">
        <v>0.38333333333333341</v>
      </c>
      <c r="N508">
        <v>4.2166666666666668</v>
      </c>
      <c r="O508">
        <v>12</v>
      </c>
      <c r="P508">
        <v>0.35138888888888892</v>
      </c>
      <c r="Q508">
        <v>0.91666666666666663</v>
      </c>
      <c r="R508" t="s">
        <v>91</v>
      </c>
    </row>
    <row r="509" spans="1:18" hidden="1" x14ac:dyDescent="0.3">
      <c r="A509" s="76">
        <v>507</v>
      </c>
      <c r="B509">
        <v>41120</v>
      </c>
      <c r="C509" t="s">
        <v>240</v>
      </c>
      <c r="D509" t="s">
        <v>32</v>
      </c>
      <c r="E509" t="s">
        <v>47</v>
      </c>
      <c r="F509">
        <v>7.53</v>
      </c>
      <c r="G509" s="77">
        <v>44234</v>
      </c>
      <c r="H509" s="77">
        <v>44245</v>
      </c>
      <c r="I509">
        <v>8</v>
      </c>
      <c r="J509">
        <v>2020</v>
      </c>
      <c r="K509" t="s">
        <v>33</v>
      </c>
      <c r="L509">
        <v>11</v>
      </c>
      <c r="M509">
        <v>0.38333333333333341</v>
      </c>
      <c r="N509">
        <v>4.2166666666666668</v>
      </c>
      <c r="O509">
        <v>12</v>
      </c>
      <c r="P509">
        <v>0.35138888888888892</v>
      </c>
      <c r="Q509">
        <v>0.91666666666666663</v>
      </c>
      <c r="R509" t="s">
        <v>67</v>
      </c>
    </row>
    <row r="510" spans="1:18" hidden="1" x14ac:dyDescent="0.3">
      <c r="A510" s="76">
        <v>508</v>
      </c>
      <c r="B510">
        <v>41120</v>
      </c>
      <c r="C510" t="s">
        <v>240</v>
      </c>
      <c r="D510" t="s">
        <v>32</v>
      </c>
      <c r="E510" t="s">
        <v>47</v>
      </c>
      <c r="F510">
        <v>7.53</v>
      </c>
      <c r="G510" s="77">
        <v>44234</v>
      </c>
      <c r="H510" s="77">
        <v>44245</v>
      </c>
      <c r="I510">
        <v>8</v>
      </c>
      <c r="J510">
        <v>2020</v>
      </c>
      <c r="K510" t="s">
        <v>33</v>
      </c>
      <c r="L510">
        <v>11</v>
      </c>
      <c r="M510">
        <v>0.38333333333333341</v>
      </c>
      <c r="N510">
        <v>4.2166666666666668</v>
      </c>
      <c r="O510">
        <v>12</v>
      </c>
      <c r="P510">
        <v>0.35138888888888892</v>
      </c>
      <c r="Q510">
        <v>0.91666666666666663</v>
      </c>
      <c r="R510" t="s">
        <v>28</v>
      </c>
    </row>
    <row r="511" spans="1:18" hidden="1" x14ac:dyDescent="0.3">
      <c r="A511" s="76">
        <v>509</v>
      </c>
      <c r="B511">
        <v>71</v>
      </c>
      <c r="C511" t="s">
        <v>241</v>
      </c>
      <c r="D511" t="s">
        <v>32</v>
      </c>
      <c r="E511" t="s">
        <v>75</v>
      </c>
      <c r="F511">
        <v>7.61</v>
      </c>
      <c r="G511" s="77">
        <v>43009</v>
      </c>
      <c r="H511" s="77">
        <v>43019</v>
      </c>
      <c r="I511">
        <v>7</v>
      </c>
      <c r="J511">
        <v>2002</v>
      </c>
      <c r="K511" t="s">
        <v>25</v>
      </c>
      <c r="L511">
        <v>24</v>
      </c>
      <c r="M511">
        <v>0.4</v>
      </c>
      <c r="N511">
        <v>9.6000000000000014</v>
      </c>
      <c r="O511">
        <v>11</v>
      </c>
      <c r="P511">
        <v>0.87272727272727291</v>
      </c>
      <c r="Q511">
        <v>2.1818181818181821</v>
      </c>
      <c r="R511" t="s">
        <v>39</v>
      </c>
    </row>
    <row r="512" spans="1:18" hidden="1" x14ac:dyDescent="0.3">
      <c r="A512" s="76">
        <v>510</v>
      </c>
      <c r="B512">
        <v>71</v>
      </c>
      <c r="C512" t="s">
        <v>241</v>
      </c>
      <c r="D512" t="s">
        <v>32</v>
      </c>
      <c r="E512" t="s">
        <v>75</v>
      </c>
      <c r="F512">
        <v>7.61</v>
      </c>
      <c r="G512" s="77">
        <v>43009</v>
      </c>
      <c r="H512" s="77">
        <v>43019</v>
      </c>
      <c r="I512">
        <v>7</v>
      </c>
      <c r="J512">
        <v>2002</v>
      </c>
      <c r="K512" t="s">
        <v>25</v>
      </c>
      <c r="L512">
        <v>24</v>
      </c>
      <c r="M512">
        <v>0.4</v>
      </c>
      <c r="N512">
        <v>9.6000000000000014</v>
      </c>
      <c r="O512">
        <v>11</v>
      </c>
      <c r="P512">
        <v>0.87272727272727291</v>
      </c>
      <c r="Q512">
        <v>2.1818181818181821</v>
      </c>
      <c r="R512" t="s">
        <v>36</v>
      </c>
    </row>
    <row r="513" spans="1:18" hidden="1" x14ac:dyDescent="0.3">
      <c r="A513" s="76">
        <v>511</v>
      </c>
      <c r="B513">
        <v>71</v>
      </c>
      <c r="C513" t="s">
        <v>241</v>
      </c>
      <c r="D513" t="s">
        <v>32</v>
      </c>
      <c r="E513" t="s">
        <v>75</v>
      </c>
      <c r="F513">
        <v>7.61</v>
      </c>
      <c r="G513" s="77">
        <v>43009</v>
      </c>
      <c r="H513" s="77">
        <v>43019</v>
      </c>
      <c r="I513">
        <v>7</v>
      </c>
      <c r="J513">
        <v>2002</v>
      </c>
      <c r="K513" t="s">
        <v>25</v>
      </c>
      <c r="L513">
        <v>24</v>
      </c>
      <c r="M513">
        <v>0.4</v>
      </c>
      <c r="N513">
        <v>9.6000000000000014</v>
      </c>
      <c r="O513">
        <v>11</v>
      </c>
      <c r="P513">
        <v>0.87272727272727291</v>
      </c>
      <c r="Q513">
        <v>2.1818181818181821</v>
      </c>
      <c r="R513" t="s">
        <v>103</v>
      </c>
    </row>
    <row r="514" spans="1:18" hidden="1" x14ac:dyDescent="0.3">
      <c r="A514" s="76">
        <v>512</v>
      </c>
      <c r="B514">
        <v>71</v>
      </c>
      <c r="C514" t="s">
        <v>241</v>
      </c>
      <c r="D514" t="s">
        <v>32</v>
      </c>
      <c r="E514" t="s">
        <v>75</v>
      </c>
      <c r="F514">
        <v>7.61</v>
      </c>
      <c r="G514" s="77">
        <v>43009</v>
      </c>
      <c r="H514" s="77">
        <v>43019</v>
      </c>
      <c r="I514">
        <v>7</v>
      </c>
      <c r="J514">
        <v>2002</v>
      </c>
      <c r="K514" t="s">
        <v>25</v>
      </c>
      <c r="L514">
        <v>24</v>
      </c>
      <c r="M514">
        <v>0.4</v>
      </c>
      <c r="N514">
        <v>9.6000000000000014</v>
      </c>
      <c r="O514">
        <v>11</v>
      </c>
      <c r="P514">
        <v>0.87272727272727291</v>
      </c>
      <c r="Q514">
        <v>2.1818181818181821</v>
      </c>
      <c r="R514" t="s">
        <v>104</v>
      </c>
    </row>
    <row r="515" spans="1:18" hidden="1" x14ac:dyDescent="0.3">
      <c r="A515" s="76">
        <v>513</v>
      </c>
      <c r="B515">
        <v>71</v>
      </c>
      <c r="C515" t="s">
        <v>241</v>
      </c>
      <c r="D515" t="s">
        <v>32</v>
      </c>
      <c r="E515" t="s">
        <v>75</v>
      </c>
      <c r="F515">
        <v>7.61</v>
      </c>
      <c r="G515" s="77">
        <v>43009</v>
      </c>
      <c r="H515" s="77">
        <v>43019</v>
      </c>
      <c r="I515">
        <v>7</v>
      </c>
      <c r="J515">
        <v>2002</v>
      </c>
      <c r="K515" t="s">
        <v>25</v>
      </c>
      <c r="L515">
        <v>24</v>
      </c>
      <c r="M515">
        <v>0.4</v>
      </c>
      <c r="N515">
        <v>9.6000000000000014</v>
      </c>
      <c r="O515">
        <v>11</v>
      </c>
      <c r="P515">
        <v>0.87272727272727291</v>
      </c>
      <c r="Q515">
        <v>2.1818181818181821</v>
      </c>
      <c r="R515" t="s">
        <v>29</v>
      </c>
    </row>
    <row r="516" spans="1:18" hidden="1" x14ac:dyDescent="0.3">
      <c r="A516" s="76">
        <v>514</v>
      </c>
      <c r="B516">
        <v>122</v>
      </c>
      <c r="C516" t="s">
        <v>242</v>
      </c>
      <c r="D516" t="s">
        <v>32</v>
      </c>
      <c r="E516" t="s">
        <v>38</v>
      </c>
      <c r="F516">
        <v>7.94</v>
      </c>
      <c r="G516" s="77">
        <v>43623</v>
      </c>
      <c r="H516" s="77">
        <v>43655</v>
      </c>
      <c r="I516">
        <v>3</v>
      </c>
      <c r="J516">
        <v>2002</v>
      </c>
      <c r="K516" t="s">
        <v>33</v>
      </c>
      <c r="L516">
        <v>52</v>
      </c>
      <c r="M516">
        <v>0.4</v>
      </c>
      <c r="N516">
        <v>20.8</v>
      </c>
      <c r="O516">
        <v>33</v>
      </c>
      <c r="P516">
        <v>0.63030303030303036</v>
      </c>
      <c r="Q516">
        <v>1.5757575757575759</v>
      </c>
      <c r="R516" t="s">
        <v>36</v>
      </c>
    </row>
    <row r="517" spans="1:18" hidden="1" x14ac:dyDescent="0.3">
      <c r="A517" s="76">
        <v>515</v>
      </c>
      <c r="B517">
        <v>122</v>
      </c>
      <c r="C517" t="s">
        <v>242</v>
      </c>
      <c r="D517" t="s">
        <v>32</v>
      </c>
      <c r="E517" t="s">
        <v>38</v>
      </c>
      <c r="F517">
        <v>7.94</v>
      </c>
      <c r="G517" s="77">
        <v>43623</v>
      </c>
      <c r="H517" s="77">
        <v>43655</v>
      </c>
      <c r="I517">
        <v>3</v>
      </c>
      <c r="J517">
        <v>2002</v>
      </c>
      <c r="K517" t="s">
        <v>33</v>
      </c>
      <c r="L517">
        <v>52</v>
      </c>
      <c r="M517">
        <v>0.4</v>
      </c>
      <c r="N517">
        <v>20.8</v>
      </c>
      <c r="O517">
        <v>33</v>
      </c>
      <c r="P517">
        <v>0.63030303030303036</v>
      </c>
      <c r="Q517">
        <v>1.5757575757575759</v>
      </c>
      <c r="R517" t="s">
        <v>40</v>
      </c>
    </row>
    <row r="518" spans="1:18" hidden="1" x14ac:dyDescent="0.3">
      <c r="A518" s="76">
        <v>516</v>
      </c>
      <c r="B518">
        <v>122</v>
      </c>
      <c r="C518" t="s">
        <v>242</v>
      </c>
      <c r="D518" t="s">
        <v>32</v>
      </c>
      <c r="E518" t="s">
        <v>38</v>
      </c>
      <c r="F518">
        <v>7.94</v>
      </c>
      <c r="G518" s="77">
        <v>43623</v>
      </c>
      <c r="H518" s="77">
        <v>43655</v>
      </c>
      <c r="I518">
        <v>3</v>
      </c>
      <c r="J518">
        <v>2002</v>
      </c>
      <c r="K518" t="s">
        <v>33</v>
      </c>
      <c r="L518">
        <v>52</v>
      </c>
      <c r="M518">
        <v>0.4</v>
      </c>
      <c r="N518">
        <v>20.8</v>
      </c>
      <c r="O518">
        <v>33</v>
      </c>
      <c r="P518">
        <v>0.63030303030303036</v>
      </c>
      <c r="Q518">
        <v>1.5757575757575759</v>
      </c>
      <c r="R518" t="s">
        <v>54</v>
      </c>
    </row>
    <row r="519" spans="1:18" hidden="1" x14ac:dyDescent="0.3">
      <c r="A519" s="76">
        <v>517</v>
      </c>
      <c r="B519">
        <v>122</v>
      </c>
      <c r="C519" t="s">
        <v>242</v>
      </c>
      <c r="D519" t="s">
        <v>32</v>
      </c>
      <c r="E519" t="s">
        <v>38</v>
      </c>
      <c r="F519">
        <v>7.94</v>
      </c>
      <c r="G519" s="77">
        <v>43623</v>
      </c>
      <c r="H519" s="77">
        <v>43655</v>
      </c>
      <c r="I519">
        <v>3</v>
      </c>
      <c r="J519">
        <v>2002</v>
      </c>
      <c r="K519" t="s">
        <v>33</v>
      </c>
      <c r="L519">
        <v>52</v>
      </c>
      <c r="M519">
        <v>0.4</v>
      </c>
      <c r="N519">
        <v>20.8</v>
      </c>
      <c r="O519">
        <v>33</v>
      </c>
      <c r="P519">
        <v>0.63030303030303036</v>
      </c>
      <c r="Q519">
        <v>1.5757575757575759</v>
      </c>
      <c r="R519" t="s">
        <v>57</v>
      </c>
    </row>
    <row r="520" spans="1:18" hidden="1" x14ac:dyDescent="0.3">
      <c r="A520" s="76">
        <v>518</v>
      </c>
      <c r="B520">
        <v>122</v>
      </c>
      <c r="C520" t="s">
        <v>242</v>
      </c>
      <c r="D520" t="s">
        <v>32</v>
      </c>
      <c r="E520" t="s">
        <v>38</v>
      </c>
      <c r="F520">
        <v>7.94</v>
      </c>
      <c r="G520" s="77">
        <v>43623</v>
      </c>
      <c r="H520" s="77">
        <v>43655</v>
      </c>
      <c r="I520">
        <v>3</v>
      </c>
      <c r="J520">
        <v>2002</v>
      </c>
      <c r="K520" t="s">
        <v>33</v>
      </c>
      <c r="L520">
        <v>52</v>
      </c>
      <c r="M520">
        <v>0.4</v>
      </c>
      <c r="N520">
        <v>20.8</v>
      </c>
      <c r="O520">
        <v>33</v>
      </c>
      <c r="P520">
        <v>0.63030303030303036</v>
      </c>
      <c r="Q520">
        <v>1.5757575757575759</v>
      </c>
      <c r="R520" t="s">
        <v>58</v>
      </c>
    </row>
    <row r="521" spans="1:18" hidden="1" x14ac:dyDescent="0.3">
      <c r="A521" s="76">
        <v>519</v>
      </c>
      <c r="B521">
        <v>122</v>
      </c>
      <c r="C521" t="s">
        <v>242</v>
      </c>
      <c r="D521" t="s">
        <v>32</v>
      </c>
      <c r="E521" t="s">
        <v>38</v>
      </c>
      <c r="F521">
        <v>7.94</v>
      </c>
      <c r="G521" s="77">
        <v>43623</v>
      </c>
      <c r="H521" s="77">
        <v>43655</v>
      </c>
      <c r="I521">
        <v>3</v>
      </c>
      <c r="J521">
        <v>2002</v>
      </c>
      <c r="K521" t="s">
        <v>33</v>
      </c>
      <c r="L521">
        <v>52</v>
      </c>
      <c r="M521">
        <v>0.4</v>
      </c>
      <c r="N521">
        <v>20.8</v>
      </c>
      <c r="O521">
        <v>33</v>
      </c>
      <c r="P521">
        <v>0.63030303030303036</v>
      </c>
      <c r="Q521">
        <v>1.5757575757575759</v>
      </c>
      <c r="R521" t="s">
        <v>119</v>
      </c>
    </row>
    <row r="522" spans="1:18" hidden="1" x14ac:dyDescent="0.3">
      <c r="A522" s="76">
        <v>520</v>
      </c>
      <c r="B522">
        <v>1996</v>
      </c>
      <c r="C522" t="s">
        <v>243</v>
      </c>
      <c r="D522" t="s">
        <v>24</v>
      </c>
      <c r="E522" t="s">
        <v>38</v>
      </c>
      <c r="F522">
        <v>6.7</v>
      </c>
      <c r="G522" s="77">
        <v>44310</v>
      </c>
      <c r="H522" s="77">
        <v>44310</v>
      </c>
      <c r="I522">
        <v>3</v>
      </c>
      <c r="J522">
        <v>2002</v>
      </c>
      <c r="K522" t="s">
        <v>35</v>
      </c>
      <c r="L522">
        <v>1</v>
      </c>
      <c r="M522">
        <v>0.17222222222222219</v>
      </c>
      <c r="N522">
        <v>0.17222222222222219</v>
      </c>
      <c r="O522">
        <v>1</v>
      </c>
      <c r="P522">
        <v>0.17222222222222219</v>
      </c>
      <c r="Q522">
        <v>1</v>
      </c>
      <c r="R522" t="s">
        <v>36</v>
      </c>
    </row>
    <row r="523" spans="1:18" hidden="1" x14ac:dyDescent="0.3">
      <c r="A523" s="76">
        <v>521</v>
      </c>
      <c r="B523">
        <v>1996</v>
      </c>
      <c r="C523" t="s">
        <v>243</v>
      </c>
      <c r="D523" t="s">
        <v>24</v>
      </c>
      <c r="E523" t="s">
        <v>38</v>
      </c>
      <c r="F523">
        <v>6.7</v>
      </c>
      <c r="G523" s="77">
        <v>44310</v>
      </c>
      <c r="H523" s="77">
        <v>44310</v>
      </c>
      <c r="I523">
        <v>3</v>
      </c>
      <c r="J523">
        <v>2002</v>
      </c>
      <c r="K523" t="s">
        <v>35</v>
      </c>
      <c r="L523">
        <v>1</v>
      </c>
      <c r="M523">
        <v>0.17222222222222219</v>
      </c>
      <c r="N523">
        <v>0.17222222222222219</v>
      </c>
      <c r="O523">
        <v>1</v>
      </c>
      <c r="P523">
        <v>0.17222222222222219</v>
      </c>
      <c r="Q523">
        <v>1</v>
      </c>
      <c r="R523" t="s">
        <v>27</v>
      </c>
    </row>
    <row r="524" spans="1:18" hidden="1" x14ac:dyDescent="0.3">
      <c r="A524" s="76">
        <v>522</v>
      </c>
      <c r="B524">
        <v>1996</v>
      </c>
      <c r="C524" t="s">
        <v>243</v>
      </c>
      <c r="D524" t="s">
        <v>24</v>
      </c>
      <c r="E524" t="s">
        <v>38</v>
      </c>
      <c r="F524">
        <v>6.7</v>
      </c>
      <c r="G524" s="77">
        <v>44310</v>
      </c>
      <c r="H524" s="77">
        <v>44310</v>
      </c>
      <c r="I524">
        <v>3</v>
      </c>
      <c r="J524">
        <v>2002</v>
      </c>
      <c r="K524" t="s">
        <v>35</v>
      </c>
      <c r="L524">
        <v>1</v>
      </c>
      <c r="M524">
        <v>0.17222222222222219</v>
      </c>
      <c r="N524">
        <v>0.17222222222222219</v>
      </c>
      <c r="O524">
        <v>1</v>
      </c>
      <c r="P524">
        <v>0.17222222222222219</v>
      </c>
      <c r="Q524">
        <v>1</v>
      </c>
      <c r="R524" t="s">
        <v>58</v>
      </c>
    </row>
    <row r="525" spans="1:18" hidden="1" x14ac:dyDescent="0.3">
      <c r="A525" s="76">
        <v>523</v>
      </c>
      <c r="B525">
        <v>1996</v>
      </c>
      <c r="C525" t="s">
        <v>243</v>
      </c>
      <c r="D525" t="s">
        <v>24</v>
      </c>
      <c r="E525" t="s">
        <v>38</v>
      </c>
      <c r="F525">
        <v>6.7</v>
      </c>
      <c r="G525" s="77">
        <v>44310</v>
      </c>
      <c r="H525" s="77">
        <v>44310</v>
      </c>
      <c r="I525">
        <v>3</v>
      </c>
      <c r="J525">
        <v>2002</v>
      </c>
      <c r="K525" t="s">
        <v>35</v>
      </c>
      <c r="L525">
        <v>1</v>
      </c>
      <c r="M525">
        <v>0.17222222222222219</v>
      </c>
      <c r="N525">
        <v>0.17222222222222219</v>
      </c>
      <c r="O525">
        <v>1</v>
      </c>
      <c r="P525">
        <v>0.17222222222222219</v>
      </c>
      <c r="Q525">
        <v>1</v>
      </c>
      <c r="R525" t="s">
        <v>119</v>
      </c>
    </row>
    <row r="526" spans="1:18" hidden="1" x14ac:dyDescent="0.3">
      <c r="A526" s="76">
        <v>524</v>
      </c>
      <c r="B526">
        <v>121</v>
      </c>
      <c r="C526" t="s">
        <v>244</v>
      </c>
      <c r="D526" t="s">
        <v>32</v>
      </c>
      <c r="E526" t="s">
        <v>38</v>
      </c>
      <c r="F526">
        <v>8.11</v>
      </c>
      <c r="G526" s="77">
        <v>44144</v>
      </c>
      <c r="H526" s="77">
        <v>44167</v>
      </c>
      <c r="I526">
        <v>7</v>
      </c>
      <c r="J526">
        <v>2003</v>
      </c>
      <c r="K526" t="s">
        <v>35</v>
      </c>
      <c r="L526">
        <v>51</v>
      </c>
      <c r="M526">
        <v>0.4</v>
      </c>
      <c r="N526">
        <v>20.399999999999999</v>
      </c>
      <c r="O526">
        <v>24</v>
      </c>
      <c r="P526">
        <v>0.85000000000000009</v>
      </c>
      <c r="Q526">
        <v>2.125</v>
      </c>
      <c r="R526" t="s">
        <v>39</v>
      </c>
    </row>
    <row r="527" spans="1:18" hidden="1" x14ac:dyDescent="0.3">
      <c r="A527" s="76">
        <v>525</v>
      </c>
      <c r="B527">
        <v>121</v>
      </c>
      <c r="C527" t="s">
        <v>244</v>
      </c>
      <c r="D527" t="s">
        <v>32</v>
      </c>
      <c r="E527" t="s">
        <v>38</v>
      </c>
      <c r="F527">
        <v>8.11</v>
      </c>
      <c r="G527" s="77">
        <v>44144</v>
      </c>
      <c r="H527" s="77">
        <v>44167</v>
      </c>
      <c r="I527">
        <v>7</v>
      </c>
      <c r="J527">
        <v>2003</v>
      </c>
      <c r="K527" t="s">
        <v>35</v>
      </c>
      <c r="L527">
        <v>51</v>
      </c>
      <c r="M527">
        <v>0.4</v>
      </c>
      <c r="N527">
        <v>20.399999999999999</v>
      </c>
      <c r="O527">
        <v>24</v>
      </c>
      <c r="P527">
        <v>0.85000000000000009</v>
      </c>
      <c r="Q527">
        <v>2.125</v>
      </c>
      <c r="R527" t="s">
        <v>26</v>
      </c>
    </row>
    <row r="528" spans="1:18" hidden="1" x14ac:dyDescent="0.3">
      <c r="A528" s="76">
        <v>526</v>
      </c>
      <c r="B528">
        <v>121</v>
      </c>
      <c r="C528" t="s">
        <v>244</v>
      </c>
      <c r="D528" t="s">
        <v>32</v>
      </c>
      <c r="E528" t="s">
        <v>38</v>
      </c>
      <c r="F528">
        <v>8.11</v>
      </c>
      <c r="G528" s="77">
        <v>44144</v>
      </c>
      <c r="H528" s="77">
        <v>44167</v>
      </c>
      <c r="I528">
        <v>7</v>
      </c>
      <c r="J528">
        <v>2003</v>
      </c>
      <c r="K528" t="s">
        <v>35</v>
      </c>
      <c r="L528">
        <v>51</v>
      </c>
      <c r="M528">
        <v>0.4</v>
      </c>
      <c r="N528">
        <v>20.399999999999999</v>
      </c>
      <c r="O528">
        <v>24</v>
      </c>
      <c r="P528">
        <v>0.85000000000000009</v>
      </c>
      <c r="Q528">
        <v>2.125</v>
      </c>
      <c r="R528" t="s">
        <v>71</v>
      </c>
    </row>
    <row r="529" spans="1:18" hidden="1" x14ac:dyDescent="0.3">
      <c r="A529" s="76">
        <v>527</v>
      </c>
      <c r="B529">
        <v>121</v>
      </c>
      <c r="C529" t="s">
        <v>244</v>
      </c>
      <c r="D529" t="s">
        <v>32</v>
      </c>
      <c r="E529" t="s">
        <v>38</v>
      </c>
      <c r="F529">
        <v>8.11</v>
      </c>
      <c r="G529" s="77">
        <v>44144</v>
      </c>
      <c r="H529" s="77">
        <v>44167</v>
      </c>
      <c r="I529">
        <v>7</v>
      </c>
      <c r="J529">
        <v>2003</v>
      </c>
      <c r="K529" t="s">
        <v>35</v>
      </c>
      <c r="L529">
        <v>51</v>
      </c>
      <c r="M529">
        <v>0.4</v>
      </c>
      <c r="N529">
        <v>20.399999999999999</v>
      </c>
      <c r="O529">
        <v>24</v>
      </c>
      <c r="P529">
        <v>0.85000000000000009</v>
      </c>
      <c r="Q529">
        <v>2.125</v>
      </c>
      <c r="R529" t="s">
        <v>40</v>
      </c>
    </row>
    <row r="530" spans="1:18" hidden="1" x14ac:dyDescent="0.3">
      <c r="A530" s="76">
        <v>528</v>
      </c>
      <c r="B530">
        <v>121</v>
      </c>
      <c r="C530" t="s">
        <v>244</v>
      </c>
      <c r="D530" t="s">
        <v>32</v>
      </c>
      <c r="E530" t="s">
        <v>38</v>
      </c>
      <c r="F530">
        <v>8.11</v>
      </c>
      <c r="G530" s="77">
        <v>44144</v>
      </c>
      <c r="H530" s="77">
        <v>44167</v>
      </c>
      <c r="I530">
        <v>7</v>
      </c>
      <c r="J530">
        <v>2003</v>
      </c>
      <c r="K530" t="s">
        <v>35</v>
      </c>
      <c r="L530">
        <v>51</v>
      </c>
      <c r="M530">
        <v>0.4</v>
      </c>
      <c r="N530">
        <v>20.399999999999999</v>
      </c>
      <c r="O530">
        <v>24</v>
      </c>
      <c r="P530">
        <v>0.85000000000000009</v>
      </c>
      <c r="Q530">
        <v>2.125</v>
      </c>
      <c r="R530" t="s">
        <v>27</v>
      </c>
    </row>
    <row r="531" spans="1:18" hidden="1" x14ac:dyDescent="0.3">
      <c r="A531" s="76">
        <v>529</v>
      </c>
      <c r="B531">
        <v>121</v>
      </c>
      <c r="C531" t="s">
        <v>244</v>
      </c>
      <c r="D531" t="s">
        <v>32</v>
      </c>
      <c r="E531" t="s">
        <v>38</v>
      </c>
      <c r="F531">
        <v>8.11</v>
      </c>
      <c r="G531" s="77">
        <v>44144</v>
      </c>
      <c r="H531" s="77">
        <v>44167</v>
      </c>
      <c r="I531">
        <v>7</v>
      </c>
      <c r="J531">
        <v>2003</v>
      </c>
      <c r="K531" t="s">
        <v>35</v>
      </c>
      <c r="L531">
        <v>51</v>
      </c>
      <c r="M531">
        <v>0.4</v>
      </c>
      <c r="N531">
        <v>20.399999999999999</v>
      </c>
      <c r="O531">
        <v>24</v>
      </c>
      <c r="P531">
        <v>0.85000000000000009</v>
      </c>
      <c r="Q531">
        <v>2.125</v>
      </c>
      <c r="R531" t="s">
        <v>104</v>
      </c>
    </row>
    <row r="532" spans="1:18" hidden="1" x14ac:dyDescent="0.3">
      <c r="A532" s="76">
        <v>530</v>
      </c>
      <c r="B532">
        <v>121</v>
      </c>
      <c r="C532" t="s">
        <v>244</v>
      </c>
      <c r="D532" t="s">
        <v>32</v>
      </c>
      <c r="E532" t="s">
        <v>38</v>
      </c>
      <c r="F532">
        <v>8.11</v>
      </c>
      <c r="G532" s="77">
        <v>44144</v>
      </c>
      <c r="H532" s="77">
        <v>44167</v>
      </c>
      <c r="I532">
        <v>7</v>
      </c>
      <c r="J532">
        <v>2003</v>
      </c>
      <c r="K532" t="s">
        <v>35</v>
      </c>
      <c r="L532">
        <v>51</v>
      </c>
      <c r="M532">
        <v>0.4</v>
      </c>
      <c r="N532">
        <v>20.399999999999999</v>
      </c>
      <c r="O532">
        <v>24</v>
      </c>
      <c r="P532">
        <v>0.85000000000000009</v>
      </c>
      <c r="Q532">
        <v>2.125</v>
      </c>
      <c r="R532" t="s">
        <v>42</v>
      </c>
    </row>
    <row r="533" spans="1:18" hidden="1" x14ac:dyDescent="0.3">
      <c r="A533" s="76">
        <v>531</v>
      </c>
      <c r="B533">
        <v>1281</v>
      </c>
      <c r="C533" t="s">
        <v>245</v>
      </c>
      <c r="D533" t="s">
        <v>32</v>
      </c>
      <c r="E533" t="s">
        <v>47</v>
      </c>
      <c r="F533">
        <v>7.73</v>
      </c>
      <c r="G533" s="77">
        <v>43497</v>
      </c>
      <c r="H533" s="77">
        <v>43512</v>
      </c>
      <c r="I533">
        <v>3</v>
      </c>
      <c r="J533">
        <v>2000</v>
      </c>
      <c r="K533" t="s">
        <v>35</v>
      </c>
      <c r="L533">
        <v>19</v>
      </c>
      <c r="M533">
        <v>0.4</v>
      </c>
      <c r="N533">
        <v>7.6000000000000014</v>
      </c>
      <c r="O533">
        <v>16</v>
      </c>
      <c r="P533">
        <v>0.47499999999999998</v>
      </c>
      <c r="Q533">
        <v>1.1875</v>
      </c>
      <c r="R533" t="s">
        <v>93</v>
      </c>
    </row>
    <row r="534" spans="1:18" hidden="1" x14ac:dyDescent="0.3">
      <c r="A534" s="76">
        <v>532</v>
      </c>
      <c r="B534">
        <v>1281</v>
      </c>
      <c r="C534" t="s">
        <v>245</v>
      </c>
      <c r="D534" t="s">
        <v>32</v>
      </c>
      <c r="E534" t="s">
        <v>47</v>
      </c>
      <c r="F534">
        <v>7.73</v>
      </c>
      <c r="G534" s="77">
        <v>43497</v>
      </c>
      <c r="H534" s="77">
        <v>43512</v>
      </c>
      <c r="I534">
        <v>3</v>
      </c>
      <c r="J534">
        <v>2000</v>
      </c>
      <c r="K534" t="s">
        <v>35</v>
      </c>
      <c r="L534">
        <v>19</v>
      </c>
      <c r="M534">
        <v>0.4</v>
      </c>
      <c r="N534">
        <v>7.6000000000000014</v>
      </c>
      <c r="O534">
        <v>16</v>
      </c>
      <c r="P534">
        <v>0.47499999999999998</v>
      </c>
      <c r="Q534">
        <v>1.1875</v>
      </c>
      <c r="R534" t="s">
        <v>28</v>
      </c>
    </row>
    <row r="535" spans="1:18" hidden="1" x14ac:dyDescent="0.3">
      <c r="A535" s="76">
        <v>533</v>
      </c>
      <c r="B535">
        <v>1281</v>
      </c>
      <c r="C535" t="s">
        <v>245</v>
      </c>
      <c r="D535" t="s">
        <v>32</v>
      </c>
      <c r="E535" t="s">
        <v>47</v>
      </c>
      <c r="F535">
        <v>7.73</v>
      </c>
      <c r="G535" s="77">
        <v>43497</v>
      </c>
      <c r="H535" s="77">
        <v>43512</v>
      </c>
      <c r="I535">
        <v>3</v>
      </c>
      <c r="J535">
        <v>2000</v>
      </c>
      <c r="K535" t="s">
        <v>35</v>
      </c>
      <c r="L535">
        <v>19</v>
      </c>
      <c r="M535">
        <v>0.4</v>
      </c>
      <c r="N535">
        <v>7.6000000000000014</v>
      </c>
      <c r="O535">
        <v>16</v>
      </c>
      <c r="P535">
        <v>0.47499999999999998</v>
      </c>
      <c r="Q535">
        <v>1.1875</v>
      </c>
      <c r="R535" t="s">
        <v>119</v>
      </c>
    </row>
    <row r="536" spans="1:18" hidden="1" x14ac:dyDescent="0.3">
      <c r="A536" s="76">
        <v>534</v>
      </c>
      <c r="B536">
        <v>40358</v>
      </c>
      <c r="C536" t="s">
        <v>246</v>
      </c>
      <c r="D536" t="s">
        <v>32</v>
      </c>
      <c r="E536" t="s">
        <v>38</v>
      </c>
      <c r="F536">
        <v>6.45</v>
      </c>
      <c r="G536" s="77">
        <v>44305</v>
      </c>
      <c r="H536" s="77">
        <v>44334</v>
      </c>
      <c r="I536">
        <v>3</v>
      </c>
      <c r="J536">
        <v>2020</v>
      </c>
      <c r="K536" t="s">
        <v>33</v>
      </c>
      <c r="L536">
        <v>12</v>
      </c>
      <c r="M536">
        <v>0.18333333333333329</v>
      </c>
      <c r="N536">
        <v>2.2000000000000002</v>
      </c>
      <c r="O536">
        <v>30</v>
      </c>
      <c r="P536">
        <v>7.333333333333332E-2</v>
      </c>
      <c r="Q536">
        <v>0.4</v>
      </c>
      <c r="R536" t="s">
        <v>36</v>
      </c>
    </row>
    <row r="537" spans="1:18" hidden="1" x14ac:dyDescent="0.3">
      <c r="A537" s="76">
        <v>535</v>
      </c>
      <c r="B537">
        <v>40358</v>
      </c>
      <c r="C537" t="s">
        <v>246</v>
      </c>
      <c r="D537" t="s">
        <v>32</v>
      </c>
      <c r="E537" t="s">
        <v>38</v>
      </c>
      <c r="F537">
        <v>6.45</v>
      </c>
      <c r="G537" s="77">
        <v>44305</v>
      </c>
      <c r="H537" s="77">
        <v>44334</v>
      </c>
      <c r="I537">
        <v>3</v>
      </c>
      <c r="J537">
        <v>2020</v>
      </c>
      <c r="K537" t="s">
        <v>33</v>
      </c>
      <c r="L537">
        <v>12</v>
      </c>
      <c r="M537">
        <v>0.18333333333333329</v>
      </c>
      <c r="N537">
        <v>2.2000000000000002</v>
      </c>
      <c r="O537">
        <v>30</v>
      </c>
      <c r="P537">
        <v>7.333333333333332E-2</v>
      </c>
      <c r="Q537">
        <v>0.4</v>
      </c>
      <c r="R537" t="s">
        <v>82</v>
      </c>
    </row>
    <row r="538" spans="1:18" hidden="1" x14ac:dyDescent="0.3">
      <c r="A538" s="76">
        <v>536</v>
      </c>
      <c r="B538">
        <v>40358</v>
      </c>
      <c r="C538" t="s">
        <v>246</v>
      </c>
      <c r="D538" t="s">
        <v>32</v>
      </c>
      <c r="E538" t="s">
        <v>38</v>
      </c>
      <c r="F538">
        <v>6.45</v>
      </c>
      <c r="G538" s="77">
        <v>44305</v>
      </c>
      <c r="H538" s="77">
        <v>44334</v>
      </c>
      <c r="I538">
        <v>3</v>
      </c>
      <c r="J538">
        <v>2020</v>
      </c>
      <c r="K538" t="s">
        <v>33</v>
      </c>
      <c r="L538">
        <v>12</v>
      </c>
      <c r="M538">
        <v>0.18333333333333329</v>
      </c>
      <c r="N538">
        <v>2.2000000000000002</v>
      </c>
      <c r="O538">
        <v>30</v>
      </c>
      <c r="P538">
        <v>7.333333333333332E-2</v>
      </c>
      <c r="Q538">
        <v>0.4</v>
      </c>
      <c r="R538" t="s">
        <v>22</v>
      </c>
    </row>
    <row r="539" spans="1:18" hidden="1" x14ac:dyDescent="0.3">
      <c r="A539" s="76">
        <v>537</v>
      </c>
      <c r="B539">
        <v>49605</v>
      </c>
      <c r="C539" t="s">
        <v>247</v>
      </c>
      <c r="D539" t="s">
        <v>19</v>
      </c>
      <c r="E539" t="s">
        <v>78</v>
      </c>
      <c r="F539">
        <v>6.54</v>
      </c>
      <c r="G539" s="77">
        <v>44776</v>
      </c>
      <c r="H539" s="77">
        <v>44787</v>
      </c>
      <c r="I539">
        <v>6</v>
      </c>
      <c r="J539">
        <v>2021</v>
      </c>
      <c r="K539" t="s">
        <v>21</v>
      </c>
      <c r="L539">
        <v>12</v>
      </c>
      <c r="M539">
        <v>8.8611111111111113E-2</v>
      </c>
      <c r="N539">
        <v>1.063333333333333</v>
      </c>
      <c r="O539">
        <v>12</v>
      </c>
      <c r="P539">
        <v>8.8611111111111127E-2</v>
      </c>
      <c r="Q539">
        <v>1</v>
      </c>
      <c r="R539" t="s">
        <v>91</v>
      </c>
    </row>
    <row r="540" spans="1:18" hidden="1" x14ac:dyDescent="0.3">
      <c r="A540" s="76">
        <v>538</v>
      </c>
      <c r="B540">
        <v>49605</v>
      </c>
      <c r="C540" t="s">
        <v>247</v>
      </c>
      <c r="D540" t="s">
        <v>19</v>
      </c>
      <c r="E540" t="s">
        <v>78</v>
      </c>
      <c r="F540">
        <v>6.54</v>
      </c>
      <c r="G540" s="77">
        <v>44776</v>
      </c>
      <c r="H540" s="77">
        <v>44787</v>
      </c>
      <c r="I540">
        <v>6</v>
      </c>
      <c r="J540">
        <v>2021</v>
      </c>
      <c r="K540" t="s">
        <v>21</v>
      </c>
      <c r="L540">
        <v>12</v>
      </c>
      <c r="M540">
        <v>8.8611111111111113E-2</v>
      </c>
      <c r="N540">
        <v>1.063333333333333</v>
      </c>
      <c r="O540">
        <v>12</v>
      </c>
      <c r="P540">
        <v>8.8611111111111127E-2</v>
      </c>
      <c r="Q540">
        <v>1</v>
      </c>
      <c r="R540" t="s">
        <v>36</v>
      </c>
    </row>
    <row r="541" spans="1:18" hidden="1" x14ac:dyDescent="0.3">
      <c r="A541" s="76">
        <v>539</v>
      </c>
      <c r="B541">
        <v>49605</v>
      </c>
      <c r="C541" t="s">
        <v>247</v>
      </c>
      <c r="D541" t="s">
        <v>19</v>
      </c>
      <c r="E541" t="s">
        <v>78</v>
      </c>
      <c r="F541">
        <v>6.54</v>
      </c>
      <c r="G541" s="77">
        <v>44776</v>
      </c>
      <c r="H541" s="77">
        <v>44787</v>
      </c>
      <c r="I541">
        <v>6</v>
      </c>
      <c r="J541">
        <v>2021</v>
      </c>
      <c r="K541" t="s">
        <v>21</v>
      </c>
      <c r="L541">
        <v>12</v>
      </c>
      <c r="M541">
        <v>8.8611111111111113E-2</v>
      </c>
      <c r="N541">
        <v>1.063333333333333</v>
      </c>
      <c r="O541">
        <v>12</v>
      </c>
      <c r="P541">
        <v>8.8611111111111127E-2</v>
      </c>
      <c r="Q541">
        <v>1</v>
      </c>
      <c r="R541" t="s">
        <v>72</v>
      </c>
    </row>
    <row r="542" spans="1:18" hidden="1" x14ac:dyDescent="0.3">
      <c r="A542" s="76">
        <v>540</v>
      </c>
      <c r="B542">
        <v>49605</v>
      </c>
      <c r="C542" t="s">
        <v>247</v>
      </c>
      <c r="D542" t="s">
        <v>19</v>
      </c>
      <c r="E542" t="s">
        <v>78</v>
      </c>
      <c r="F542">
        <v>6.54</v>
      </c>
      <c r="G542" s="77">
        <v>44776</v>
      </c>
      <c r="H542" s="77">
        <v>44787</v>
      </c>
      <c r="I542">
        <v>6</v>
      </c>
      <c r="J542">
        <v>2021</v>
      </c>
      <c r="K542" t="s">
        <v>21</v>
      </c>
      <c r="L542">
        <v>12</v>
      </c>
      <c r="M542">
        <v>8.8611111111111113E-2</v>
      </c>
      <c r="N542">
        <v>1.063333333333333</v>
      </c>
      <c r="O542">
        <v>12</v>
      </c>
      <c r="P542">
        <v>8.8611111111111127E-2</v>
      </c>
      <c r="Q542">
        <v>1</v>
      </c>
      <c r="R542" t="s">
        <v>248</v>
      </c>
    </row>
    <row r="543" spans="1:18" hidden="1" x14ac:dyDescent="0.3">
      <c r="A543" s="76">
        <v>541</v>
      </c>
      <c r="B543">
        <v>49605</v>
      </c>
      <c r="C543" t="s">
        <v>247</v>
      </c>
      <c r="D543" t="s">
        <v>19</v>
      </c>
      <c r="E543" t="s">
        <v>78</v>
      </c>
      <c r="F543">
        <v>6.54</v>
      </c>
      <c r="G543" s="77">
        <v>44776</v>
      </c>
      <c r="H543" s="77">
        <v>44787</v>
      </c>
      <c r="I543">
        <v>6</v>
      </c>
      <c r="J543">
        <v>2021</v>
      </c>
      <c r="K543" t="s">
        <v>21</v>
      </c>
      <c r="L543">
        <v>12</v>
      </c>
      <c r="M543">
        <v>8.8611111111111113E-2</v>
      </c>
      <c r="N543">
        <v>1.063333333333333</v>
      </c>
      <c r="O543">
        <v>12</v>
      </c>
      <c r="P543">
        <v>8.8611111111111127E-2</v>
      </c>
      <c r="Q543">
        <v>1</v>
      </c>
      <c r="R543" t="s">
        <v>80</v>
      </c>
    </row>
    <row r="544" spans="1:18" hidden="1" x14ac:dyDescent="0.3">
      <c r="A544" s="76">
        <v>542</v>
      </c>
      <c r="B544">
        <v>49869</v>
      </c>
      <c r="C544" t="s">
        <v>249</v>
      </c>
      <c r="D544" t="s">
        <v>24</v>
      </c>
      <c r="E544" t="s">
        <v>78</v>
      </c>
      <c r="F544">
        <v>6.44</v>
      </c>
      <c r="G544" s="77">
        <v>44787</v>
      </c>
      <c r="H544" s="77">
        <v>44787</v>
      </c>
      <c r="I544">
        <v>6</v>
      </c>
      <c r="J544">
        <v>2021</v>
      </c>
      <c r="K544" t="s">
        <v>35</v>
      </c>
      <c r="L544">
        <v>1</v>
      </c>
      <c r="M544">
        <v>8.611111111111111E-2</v>
      </c>
      <c r="N544">
        <v>8.611111111111111E-2</v>
      </c>
      <c r="O544">
        <v>1</v>
      </c>
      <c r="P544">
        <v>8.611111111111111E-2</v>
      </c>
      <c r="Q544">
        <v>1</v>
      </c>
      <c r="R544" t="s">
        <v>91</v>
      </c>
    </row>
    <row r="545" spans="1:18" hidden="1" x14ac:dyDescent="0.3">
      <c r="A545" s="76">
        <v>543</v>
      </c>
      <c r="B545">
        <v>49869</v>
      </c>
      <c r="C545" t="s">
        <v>249</v>
      </c>
      <c r="D545" t="s">
        <v>24</v>
      </c>
      <c r="E545" t="s">
        <v>78</v>
      </c>
      <c r="F545">
        <v>6.44</v>
      </c>
      <c r="G545" s="77">
        <v>44787</v>
      </c>
      <c r="H545" s="77">
        <v>44787</v>
      </c>
      <c r="I545">
        <v>6</v>
      </c>
      <c r="J545">
        <v>2021</v>
      </c>
      <c r="K545" t="s">
        <v>35</v>
      </c>
      <c r="L545">
        <v>1</v>
      </c>
      <c r="M545">
        <v>8.611111111111111E-2</v>
      </c>
      <c r="N545">
        <v>8.611111111111111E-2</v>
      </c>
      <c r="O545">
        <v>1</v>
      </c>
      <c r="P545">
        <v>8.611111111111111E-2</v>
      </c>
      <c r="Q545">
        <v>1</v>
      </c>
      <c r="R545" t="s">
        <v>36</v>
      </c>
    </row>
    <row r="546" spans="1:18" hidden="1" x14ac:dyDescent="0.3">
      <c r="A546" s="76">
        <v>544</v>
      </c>
      <c r="B546">
        <v>49869</v>
      </c>
      <c r="C546" t="s">
        <v>249</v>
      </c>
      <c r="D546" t="s">
        <v>24</v>
      </c>
      <c r="E546" t="s">
        <v>78</v>
      </c>
      <c r="F546">
        <v>6.44</v>
      </c>
      <c r="G546" s="77">
        <v>44787</v>
      </c>
      <c r="H546" s="77">
        <v>44787</v>
      </c>
      <c r="I546">
        <v>6</v>
      </c>
      <c r="J546">
        <v>2021</v>
      </c>
      <c r="K546" t="s">
        <v>35</v>
      </c>
      <c r="L546">
        <v>1</v>
      </c>
      <c r="M546">
        <v>8.611111111111111E-2</v>
      </c>
      <c r="N546">
        <v>8.611111111111111E-2</v>
      </c>
      <c r="O546">
        <v>1</v>
      </c>
      <c r="P546">
        <v>8.611111111111111E-2</v>
      </c>
      <c r="Q546">
        <v>1</v>
      </c>
      <c r="R546" t="s">
        <v>72</v>
      </c>
    </row>
    <row r="547" spans="1:18" hidden="1" x14ac:dyDescent="0.3">
      <c r="A547" s="76">
        <v>545</v>
      </c>
      <c r="B547">
        <v>49869</v>
      </c>
      <c r="C547" t="s">
        <v>249</v>
      </c>
      <c r="D547" t="s">
        <v>24</v>
      </c>
      <c r="E547" t="s">
        <v>78</v>
      </c>
      <c r="F547">
        <v>6.44</v>
      </c>
      <c r="G547" s="77">
        <v>44787</v>
      </c>
      <c r="H547" s="77">
        <v>44787</v>
      </c>
      <c r="I547">
        <v>6</v>
      </c>
      <c r="J547">
        <v>2021</v>
      </c>
      <c r="K547" t="s">
        <v>35</v>
      </c>
      <c r="L547">
        <v>1</v>
      </c>
      <c r="M547">
        <v>8.611111111111111E-2</v>
      </c>
      <c r="N547">
        <v>8.611111111111111E-2</v>
      </c>
      <c r="O547">
        <v>1</v>
      </c>
      <c r="P547">
        <v>8.611111111111111E-2</v>
      </c>
      <c r="Q547">
        <v>1</v>
      </c>
      <c r="R547" t="s">
        <v>248</v>
      </c>
    </row>
    <row r="548" spans="1:18" hidden="1" x14ac:dyDescent="0.3">
      <c r="A548" s="76">
        <v>546</v>
      </c>
      <c r="B548">
        <v>49869</v>
      </c>
      <c r="C548" t="s">
        <v>249</v>
      </c>
      <c r="D548" t="s">
        <v>24</v>
      </c>
      <c r="E548" t="s">
        <v>78</v>
      </c>
      <c r="F548">
        <v>6.44</v>
      </c>
      <c r="G548" s="77">
        <v>44787</v>
      </c>
      <c r="H548" s="77">
        <v>44787</v>
      </c>
      <c r="I548">
        <v>6</v>
      </c>
      <c r="J548">
        <v>2021</v>
      </c>
      <c r="K548" t="s">
        <v>35</v>
      </c>
      <c r="L548">
        <v>1</v>
      </c>
      <c r="M548">
        <v>8.611111111111111E-2</v>
      </c>
      <c r="N548">
        <v>8.611111111111111E-2</v>
      </c>
      <c r="O548">
        <v>1</v>
      </c>
      <c r="P548">
        <v>8.611111111111111E-2</v>
      </c>
      <c r="Q548">
        <v>1</v>
      </c>
      <c r="R548" t="s">
        <v>80</v>
      </c>
    </row>
    <row r="549" spans="1:18" hidden="1" x14ac:dyDescent="0.3">
      <c r="A549" s="76">
        <v>547</v>
      </c>
      <c r="B549">
        <v>41710</v>
      </c>
      <c r="C549" t="s">
        <v>250</v>
      </c>
      <c r="D549" t="s">
        <v>32</v>
      </c>
      <c r="E549" t="s">
        <v>75</v>
      </c>
      <c r="F549">
        <v>7.24</v>
      </c>
      <c r="G549" s="77">
        <v>44710</v>
      </c>
      <c r="H549" s="77">
        <v>44717</v>
      </c>
      <c r="I549">
        <v>6</v>
      </c>
      <c r="J549">
        <v>2021</v>
      </c>
      <c r="K549" t="s">
        <v>21</v>
      </c>
      <c r="L549">
        <v>13</v>
      </c>
      <c r="M549">
        <v>0.4</v>
      </c>
      <c r="N549">
        <v>5.2</v>
      </c>
      <c r="O549">
        <v>8</v>
      </c>
      <c r="P549">
        <v>0.65</v>
      </c>
      <c r="Q549">
        <v>1.625</v>
      </c>
      <c r="R549" t="s">
        <v>39</v>
      </c>
    </row>
    <row r="550" spans="1:18" hidden="1" x14ac:dyDescent="0.3">
      <c r="A550" s="76">
        <v>548</v>
      </c>
      <c r="B550">
        <v>41710</v>
      </c>
      <c r="C550" t="s">
        <v>250</v>
      </c>
      <c r="D550" t="s">
        <v>32</v>
      </c>
      <c r="E550" t="s">
        <v>75</v>
      </c>
      <c r="F550">
        <v>7.24</v>
      </c>
      <c r="G550" s="77">
        <v>44710</v>
      </c>
      <c r="H550" s="77">
        <v>44717</v>
      </c>
      <c r="I550">
        <v>6</v>
      </c>
      <c r="J550">
        <v>2021</v>
      </c>
      <c r="K550" t="s">
        <v>21</v>
      </c>
      <c r="L550">
        <v>13</v>
      </c>
      <c r="M550">
        <v>0.4</v>
      </c>
      <c r="N550">
        <v>5.2</v>
      </c>
      <c r="O550">
        <v>8</v>
      </c>
      <c r="P550">
        <v>0.65</v>
      </c>
      <c r="Q550">
        <v>1.625</v>
      </c>
      <c r="R550" t="s">
        <v>27</v>
      </c>
    </row>
    <row r="551" spans="1:18" hidden="1" x14ac:dyDescent="0.3">
      <c r="A551" s="76">
        <v>549</v>
      </c>
      <c r="B551">
        <v>41710</v>
      </c>
      <c r="C551" t="s">
        <v>250</v>
      </c>
      <c r="D551" t="s">
        <v>32</v>
      </c>
      <c r="E551" t="s">
        <v>75</v>
      </c>
      <c r="F551">
        <v>7.24</v>
      </c>
      <c r="G551" s="77">
        <v>44710</v>
      </c>
      <c r="H551" s="77">
        <v>44717</v>
      </c>
      <c r="I551">
        <v>6</v>
      </c>
      <c r="J551">
        <v>2021</v>
      </c>
      <c r="K551" t="s">
        <v>21</v>
      </c>
      <c r="L551">
        <v>13</v>
      </c>
      <c r="M551">
        <v>0.4</v>
      </c>
      <c r="N551">
        <v>5.2</v>
      </c>
      <c r="O551">
        <v>8</v>
      </c>
      <c r="P551">
        <v>0.65</v>
      </c>
      <c r="Q551">
        <v>1.625</v>
      </c>
      <c r="R551" t="s">
        <v>61</v>
      </c>
    </row>
    <row r="552" spans="1:18" hidden="1" x14ac:dyDescent="0.3">
      <c r="A552" s="76">
        <v>550</v>
      </c>
      <c r="B552">
        <v>41710</v>
      </c>
      <c r="C552" t="s">
        <v>250</v>
      </c>
      <c r="D552" t="s">
        <v>32</v>
      </c>
      <c r="E552" t="s">
        <v>75</v>
      </c>
      <c r="F552">
        <v>7.24</v>
      </c>
      <c r="G552" s="77">
        <v>44710</v>
      </c>
      <c r="H552" s="77">
        <v>44717</v>
      </c>
      <c r="I552">
        <v>6</v>
      </c>
      <c r="J552">
        <v>2021</v>
      </c>
      <c r="K552" t="s">
        <v>21</v>
      </c>
      <c r="L552">
        <v>13</v>
      </c>
      <c r="M552">
        <v>0.4</v>
      </c>
      <c r="N552">
        <v>5.2</v>
      </c>
      <c r="O552">
        <v>8</v>
      </c>
      <c r="P552">
        <v>0.65</v>
      </c>
      <c r="Q552">
        <v>1.625</v>
      </c>
      <c r="R552" t="s">
        <v>41</v>
      </c>
    </row>
    <row r="553" spans="1:18" hidden="1" x14ac:dyDescent="0.3">
      <c r="A553" s="76">
        <v>551</v>
      </c>
      <c r="B553">
        <v>41710</v>
      </c>
      <c r="C553" t="s">
        <v>250</v>
      </c>
      <c r="D553" t="s">
        <v>32</v>
      </c>
      <c r="E553" t="s">
        <v>75</v>
      </c>
      <c r="F553">
        <v>7.24</v>
      </c>
      <c r="G553" s="77">
        <v>44710</v>
      </c>
      <c r="H553" s="77">
        <v>44717</v>
      </c>
      <c r="I553">
        <v>6</v>
      </c>
      <c r="J553">
        <v>2021</v>
      </c>
      <c r="K553" t="s">
        <v>21</v>
      </c>
      <c r="L553">
        <v>13</v>
      </c>
      <c r="M553">
        <v>0.4</v>
      </c>
      <c r="N553">
        <v>5.2</v>
      </c>
      <c r="O553">
        <v>8</v>
      </c>
      <c r="P553">
        <v>0.65</v>
      </c>
      <c r="Q553">
        <v>1.625</v>
      </c>
      <c r="R553" t="s">
        <v>104</v>
      </c>
    </row>
    <row r="554" spans="1:18" hidden="1" x14ac:dyDescent="0.3">
      <c r="A554" s="76">
        <v>552</v>
      </c>
      <c r="B554">
        <v>41710</v>
      </c>
      <c r="C554" t="s">
        <v>250</v>
      </c>
      <c r="D554" t="s">
        <v>32</v>
      </c>
      <c r="E554" t="s">
        <v>75</v>
      </c>
      <c r="F554">
        <v>7.24</v>
      </c>
      <c r="G554" s="77">
        <v>44710</v>
      </c>
      <c r="H554" s="77">
        <v>44717</v>
      </c>
      <c r="I554">
        <v>6</v>
      </c>
      <c r="J554">
        <v>2021</v>
      </c>
      <c r="K554" t="s">
        <v>21</v>
      </c>
      <c r="L554">
        <v>13</v>
      </c>
      <c r="M554">
        <v>0.4</v>
      </c>
      <c r="N554">
        <v>5.2</v>
      </c>
      <c r="O554">
        <v>8</v>
      </c>
      <c r="P554">
        <v>0.65</v>
      </c>
      <c r="Q554">
        <v>1.625</v>
      </c>
      <c r="R554" t="s">
        <v>57</v>
      </c>
    </row>
    <row r="555" spans="1:18" hidden="1" x14ac:dyDescent="0.3">
      <c r="A555" s="76">
        <v>553</v>
      </c>
      <c r="B555">
        <v>49930</v>
      </c>
      <c r="C555" t="s">
        <v>251</v>
      </c>
      <c r="D555" t="s">
        <v>32</v>
      </c>
      <c r="E555" t="s">
        <v>75</v>
      </c>
      <c r="F555">
        <v>7.44</v>
      </c>
      <c r="G555" s="77">
        <v>44728</v>
      </c>
      <c r="H555" s="77">
        <v>44730</v>
      </c>
      <c r="I555">
        <v>5</v>
      </c>
      <c r="J555">
        <v>2022</v>
      </c>
      <c r="K555" t="s">
        <v>25</v>
      </c>
      <c r="L555">
        <v>13</v>
      </c>
      <c r="M555">
        <v>0.4</v>
      </c>
      <c r="N555">
        <v>5.2</v>
      </c>
      <c r="O555">
        <v>3</v>
      </c>
      <c r="P555">
        <v>1.7333333333333329</v>
      </c>
      <c r="Q555">
        <v>4.333333333333333</v>
      </c>
      <c r="R555" t="s">
        <v>39</v>
      </c>
    </row>
    <row r="556" spans="1:18" hidden="1" x14ac:dyDescent="0.3">
      <c r="A556" s="76">
        <v>554</v>
      </c>
      <c r="B556">
        <v>49930</v>
      </c>
      <c r="C556" t="s">
        <v>251</v>
      </c>
      <c r="D556" t="s">
        <v>32</v>
      </c>
      <c r="E556" t="s">
        <v>75</v>
      </c>
      <c r="F556">
        <v>7.44</v>
      </c>
      <c r="G556" s="77">
        <v>44728</v>
      </c>
      <c r="H556" s="77">
        <v>44730</v>
      </c>
      <c r="I556">
        <v>5</v>
      </c>
      <c r="J556">
        <v>2022</v>
      </c>
      <c r="K556" t="s">
        <v>25</v>
      </c>
      <c r="L556">
        <v>13</v>
      </c>
      <c r="M556">
        <v>0.4</v>
      </c>
      <c r="N556">
        <v>5.2</v>
      </c>
      <c r="O556">
        <v>3</v>
      </c>
      <c r="P556">
        <v>1.7333333333333329</v>
      </c>
      <c r="Q556">
        <v>4.333333333333333</v>
      </c>
      <c r="R556" t="s">
        <v>27</v>
      </c>
    </row>
    <row r="557" spans="1:18" hidden="1" x14ac:dyDescent="0.3">
      <c r="A557" s="76">
        <v>555</v>
      </c>
      <c r="B557">
        <v>49930</v>
      </c>
      <c r="C557" t="s">
        <v>251</v>
      </c>
      <c r="D557" t="s">
        <v>32</v>
      </c>
      <c r="E557" t="s">
        <v>75</v>
      </c>
      <c r="F557">
        <v>7.44</v>
      </c>
      <c r="G557" s="77">
        <v>44728</v>
      </c>
      <c r="H557" s="77">
        <v>44730</v>
      </c>
      <c r="I557">
        <v>5</v>
      </c>
      <c r="J557">
        <v>2022</v>
      </c>
      <c r="K557" t="s">
        <v>25</v>
      </c>
      <c r="L557">
        <v>13</v>
      </c>
      <c r="M557">
        <v>0.4</v>
      </c>
      <c r="N557">
        <v>5.2</v>
      </c>
      <c r="O557">
        <v>3</v>
      </c>
      <c r="P557">
        <v>1.7333333333333329</v>
      </c>
      <c r="Q557">
        <v>4.333333333333333</v>
      </c>
      <c r="R557" t="s">
        <v>61</v>
      </c>
    </row>
    <row r="558" spans="1:18" hidden="1" x14ac:dyDescent="0.3">
      <c r="A558" s="76">
        <v>556</v>
      </c>
      <c r="B558">
        <v>49930</v>
      </c>
      <c r="C558" t="s">
        <v>251</v>
      </c>
      <c r="D558" t="s">
        <v>32</v>
      </c>
      <c r="E558" t="s">
        <v>75</v>
      </c>
      <c r="F558">
        <v>7.44</v>
      </c>
      <c r="G558" s="77">
        <v>44728</v>
      </c>
      <c r="H558" s="77">
        <v>44730</v>
      </c>
      <c r="I558">
        <v>5</v>
      </c>
      <c r="J558">
        <v>2022</v>
      </c>
      <c r="K558" t="s">
        <v>25</v>
      </c>
      <c r="L558">
        <v>13</v>
      </c>
      <c r="M558">
        <v>0.4</v>
      </c>
      <c r="N558">
        <v>5.2</v>
      </c>
      <c r="O558">
        <v>3</v>
      </c>
      <c r="P558">
        <v>1.7333333333333329</v>
      </c>
      <c r="Q558">
        <v>4.333333333333333</v>
      </c>
      <c r="R558" t="s">
        <v>41</v>
      </c>
    </row>
    <row r="559" spans="1:18" hidden="1" x14ac:dyDescent="0.3">
      <c r="A559" s="76">
        <v>557</v>
      </c>
      <c r="B559">
        <v>49930</v>
      </c>
      <c r="C559" t="s">
        <v>251</v>
      </c>
      <c r="D559" t="s">
        <v>32</v>
      </c>
      <c r="E559" t="s">
        <v>75</v>
      </c>
      <c r="F559">
        <v>7.44</v>
      </c>
      <c r="G559" s="77">
        <v>44728</v>
      </c>
      <c r="H559" s="77">
        <v>44730</v>
      </c>
      <c r="I559">
        <v>5</v>
      </c>
      <c r="J559">
        <v>2022</v>
      </c>
      <c r="K559" t="s">
        <v>25</v>
      </c>
      <c r="L559">
        <v>13</v>
      </c>
      <c r="M559">
        <v>0.4</v>
      </c>
      <c r="N559">
        <v>5.2</v>
      </c>
      <c r="O559">
        <v>3</v>
      </c>
      <c r="P559">
        <v>1.7333333333333329</v>
      </c>
      <c r="Q559">
        <v>4.333333333333333</v>
      </c>
      <c r="R559" t="s">
        <v>104</v>
      </c>
    </row>
    <row r="560" spans="1:18" hidden="1" x14ac:dyDescent="0.3">
      <c r="A560" s="76">
        <v>558</v>
      </c>
      <c r="B560">
        <v>49930</v>
      </c>
      <c r="C560" t="s">
        <v>251</v>
      </c>
      <c r="D560" t="s">
        <v>32</v>
      </c>
      <c r="E560" t="s">
        <v>75</v>
      </c>
      <c r="F560">
        <v>7.44</v>
      </c>
      <c r="G560" s="77">
        <v>44728</v>
      </c>
      <c r="H560" s="77">
        <v>44730</v>
      </c>
      <c r="I560">
        <v>5</v>
      </c>
      <c r="J560">
        <v>2022</v>
      </c>
      <c r="K560" t="s">
        <v>25</v>
      </c>
      <c r="L560">
        <v>13</v>
      </c>
      <c r="M560">
        <v>0.4</v>
      </c>
      <c r="N560">
        <v>5.2</v>
      </c>
      <c r="O560">
        <v>3</v>
      </c>
      <c r="P560">
        <v>1.7333333333333329</v>
      </c>
      <c r="Q560">
        <v>4.333333333333333</v>
      </c>
      <c r="R560" t="s">
        <v>57</v>
      </c>
    </row>
    <row r="561" spans="1:18" hidden="1" x14ac:dyDescent="0.3">
      <c r="A561" s="76">
        <v>559</v>
      </c>
      <c r="B561">
        <v>129</v>
      </c>
      <c r="C561" t="s">
        <v>252</v>
      </c>
      <c r="D561" t="s">
        <v>32</v>
      </c>
      <c r="E561" t="s">
        <v>38</v>
      </c>
      <c r="F561">
        <v>7.55</v>
      </c>
      <c r="G561" s="77">
        <v>43003</v>
      </c>
      <c r="H561" s="77">
        <v>43033</v>
      </c>
      <c r="I561">
        <v>7</v>
      </c>
      <c r="J561">
        <v>2000</v>
      </c>
      <c r="K561" t="s">
        <v>33</v>
      </c>
      <c r="L561">
        <v>50</v>
      </c>
      <c r="M561">
        <v>0.3888888888888889</v>
      </c>
      <c r="N561">
        <v>19.44444444444445</v>
      </c>
      <c r="O561">
        <v>31</v>
      </c>
      <c r="P561">
        <v>0.62724014336917566</v>
      </c>
      <c r="Q561">
        <v>1.612903225806452</v>
      </c>
      <c r="R561" t="s">
        <v>39</v>
      </c>
    </row>
    <row r="562" spans="1:18" hidden="1" x14ac:dyDescent="0.3">
      <c r="A562" s="76">
        <v>560</v>
      </c>
      <c r="B562">
        <v>129</v>
      </c>
      <c r="C562" t="s">
        <v>252</v>
      </c>
      <c r="D562" t="s">
        <v>32</v>
      </c>
      <c r="E562" t="s">
        <v>38</v>
      </c>
      <c r="F562">
        <v>7.55</v>
      </c>
      <c r="G562" s="77">
        <v>43003</v>
      </c>
      <c r="H562" s="77">
        <v>43033</v>
      </c>
      <c r="I562">
        <v>7</v>
      </c>
      <c r="J562">
        <v>2000</v>
      </c>
      <c r="K562" t="s">
        <v>33</v>
      </c>
      <c r="L562">
        <v>50</v>
      </c>
      <c r="M562">
        <v>0.3888888888888889</v>
      </c>
      <c r="N562">
        <v>19.44444444444445</v>
      </c>
      <c r="O562">
        <v>31</v>
      </c>
      <c r="P562">
        <v>0.62724014336917566</v>
      </c>
      <c r="Q562">
        <v>1.612903225806452</v>
      </c>
      <c r="R562" t="s">
        <v>26</v>
      </c>
    </row>
    <row r="563" spans="1:18" hidden="1" x14ac:dyDescent="0.3">
      <c r="A563" s="76">
        <v>561</v>
      </c>
      <c r="B563">
        <v>129</v>
      </c>
      <c r="C563" t="s">
        <v>252</v>
      </c>
      <c r="D563" t="s">
        <v>32</v>
      </c>
      <c r="E563" t="s">
        <v>38</v>
      </c>
      <c r="F563">
        <v>7.55</v>
      </c>
      <c r="G563" s="77">
        <v>43003</v>
      </c>
      <c r="H563" s="77">
        <v>43033</v>
      </c>
      <c r="I563">
        <v>7</v>
      </c>
      <c r="J563">
        <v>2000</v>
      </c>
      <c r="K563" t="s">
        <v>33</v>
      </c>
      <c r="L563">
        <v>50</v>
      </c>
      <c r="M563">
        <v>0.3888888888888889</v>
      </c>
      <c r="N563">
        <v>19.44444444444445</v>
      </c>
      <c r="O563">
        <v>31</v>
      </c>
      <c r="P563">
        <v>0.62724014336917566</v>
      </c>
      <c r="Q563">
        <v>1.612903225806452</v>
      </c>
      <c r="R563" t="s">
        <v>36</v>
      </c>
    </row>
    <row r="564" spans="1:18" hidden="1" x14ac:dyDescent="0.3">
      <c r="A564" s="76">
        <v>562</v>
      </c>
      <c r="B564">
        <v>129</v>
      </c>
      <c r="C564" t="s">
        <v>252</v>
      </c>
      <c r="D564" t="s">
        <v>32</v>
      </c>
      <c r="E564" t="s">
        <v>38</v>
      </c>
      <c r="F564">
        <v>7.55</v>
      </c>
      <c r="G564" s="77">
        <v>43003</v>
      </c>
      <c r="H564" s="77">
        <v>43033</v>
      </c>
      <c r="I564">
        <v>7</v>
      </c>
      <c r="J564">
        <v>2000</v>
      </c>
      <c r="K564" t="s">
        <v>33</v>
      </c>
      <c r="L564">
        <v>50</v>
      </c>
      <c r="M564">
        <v>0.3888888888888889</v>
      </c>
      <c r="N564">
        <v>19.44444444444445</v>
      </c>
      <c r="O564">
        <v>31</v>
      </c>
      <c r="P564">
        <v>0.62724014336917566</v>
      </c>
      <c r="Q564">
        <v>1.612903225806452</v>
      </c>
      <c r="R564" t="s">
        <v>40</v>
      </c>
    </row>
    <row r="565" spans="1:18" hidden="1" x14ac:dyDescent="0.3">
      <c r="A565" s="76">
        <v>563</v>
      </c>
      <c r="B565">
        <v>129</v>
      </c>
      <c r="C565" t="s">
        <v>252</v>
      </c>
      <c r="D565" t="s">
        <v>32</v>
      </c>
      <c r="E565" t="s">
        <v>38</v>
      </c>
      <c r="F565">
        <v>7.55</v>
      </c>
      <c r="G565" s="77">
        <v>43003</v>
      </c>
      <c r="H565" s="77">
        <v>43033</v>
      </c>
      <c r="I565">
        <v>7</v>
      </c>
      <c r="J565">
        <v>2000</v>
      </c>
      <c r="K565" t="s">
        <v>33</v>
      </c>
      <c r="L565">
        <v>50</v>
      </c>
      <c r="M565">
        <v>0.3888888888888889</v>
      </c>
      <c r="N565">
        <v>19.44444444444445</v>
      </c>
      <c r="O565">
        <v>31</v>
      </c>
      <c r="P565">
        <v>0.62724014336917566</v>
      </c>
      <c r="Q565">
        <v>1.612903225806452</v>
      </c>
      <c r="R565" t="s">
        <v>134</v>
      </c>
    </row>
    <row r="566" spans="1:18" hidden="1" x14ac:dyDescent="0.3">
      <c r="A566" s="76">
        <v>564</v>
      </c>
      <c r="B566">
        <v>129</v>
      </c>
      <c r="C566" t="s">
        <v>252</v>
      </c>
      <c r="D566" t="s">
        <v>32</v>
      </c>
      <c r="E566" t="s">
        <v>38</v>
      </c>
      <c r="F566">
        <v>7.55</v>
      </c>
      <c r="G566" s="77">
        <v>43003</v>
      </c>
      <c r="H566" s="77">
        <v>43033</v>
      </c>
      <c r="I566">
        <v>7</v>
      </c>
      <c r="J566">
        <v>2000</v>
      </c>
      <c r="K566" t="s">
        <v>33</v>
      </c>
      <c r="L566">
        <v>50</v>
      </c>
      <c r="M566">
        <v>0.3888888888888889</v>
      </c>
      <c r="N566">
        <v>19.44444444444445</v>
      </c>
      <c r="O566">
        <v>31</v>
      </c>
      <c r="P566">
        <v>0.62724014336917566</v>
      </c>
      <c r="Q566">
        <v>1.612903225806452</v>
      </c>
      <c r="R566" t="s">
        <v>42</v>
      </c>
    </row>
    <row r="567" spans="1:18" hidden="1" x14ac:dyDescent="0.3">
      <c r="A567" s="76">
        <v>565</v>
      </c>
      <c r="B567">
        <v>129</v>
      </c>
      <c r="C567" t="s">
        <v>252</v>
      </c>
      <c r="D567" t="s">
        <v>32</v>
      </c>
      <c r="E567" t="s">
        <v>38</v>
      </c>
      <c r="F567">
        <v>7.55</v>
      </c>
      <c r="G567" s="77">
        <v>43003</v>
      </c>
      <c r="H567" s="77">
        <v>43033</v>
      </c>
      <c r="I567">
        <v>7</v>
      </c>
      <c r="J567">
        <v>2000</v>
      </c>
      <c r="K567" t="s">
        <v>33</v>
      </c>
      <c r="L567">
        <v>50</v>
      </c>
      <c r="M567">
        <v>0.3888888888888889</v>
      </c>
      <c r="N567">
        <v>19.44444444444445</v>
      </c>
      <c r="O567">
        <v>31</v>
      </c>
      <c r="P567">
        <v>0.62724014336917566</v>
      </c>
      <c r="Q567">
        <v>1.612903225806452</v>
      </c>
      <c r="R567" t="s">
        <v>119</v>
      </c>
    </row>
    <row r="568" spans="1:18" hidden="1" x14ac:dyDescent="0.3">
      <c r="A568" s="76">
        <v>566</v>
      </c>
      <c r="B568">
        <v>484</v>
      </c>
      <c r="C568" t="s">
        <v>253</v>
      </c>
      <c r="D568" t="s">
        <v>101</v>
      </c>
      <c r="E568" t="s">
        <v>38</v>
      </c>
      <c r="F568">
        <v>7.32</v>
      </c>
      <c r="G568" s="77">
        <v>44144</v>
      </c>
      <c r="H568" s="77">
        <v>44144</v>
      </c>
      <c r="I568">
        <v>6</v>
      </c>
      <c r="J568">
        <v>2001</v>
      </c>
      <c r="K568" t="s">
        <v>21</v>
      </c>
      <c r="L568">
        <v>1</v>
      </c>
      <c r="M568">
        <v>1.583333333333333</v>
      </c>
      <c r="N568">
        <v>1.583333333333333</v>
      </c>
      <c r="O568">
        <v>1</v>
      </c>
      <c r="P568">
        <v>1.583333333333333</v>
      </c>
      <c r="Q568">
        <v>1</v>
      </c>
      <c r="R568" t="s">
        <v>26</v>
      </c>
    </row>
    <row r="569" spans="1:18" hidden="1" x14ac:dyDescent="0.3">
      <c r="A569" s="76">
        <v>567</v>
      </c>
      <c r="B569">
        <v>484</v>
      </c>
      <c r="C569" t="s">
        <v>253</v>
      </c>
      <c r="D569" t="s">
        <v>101</v>
      </c>
      <c r="E569" t="s">
        <v>38</v>
      </c>
      <c r="F569">
        <v>7.32</v>
      </c>
      <c r="G569" s="77">
        <v>44144</v>
      </c>
      <c r="H569" s="77">
        <v>44144</v>
      </c>
      <c r="I569">
        <v>6</v>
      </c>
      <c r="J569">
        <v>2001</v>
      </c>
      <c r="K569" t="s">
        <v>21</v>
      </c>
      <c r="L569">
        <v>1</v>
      </c>
      <c r="M569">
        <v>1.583333333333333</v>
      </c>
      <c r="N569">
        <v>1.583333333333333</v>
      </c>
      <c r="O569">
        <v>1</v>
      </c>
      <c r="P569">
        <v>1.583333333333333</v>
      </c>
      <c r="Q569">
        <v>1</v>
      </c>
      <c r="R569" t="s">
        <v>134</v>
      </c>
    </row>
    <row r="570" spans="1:18" hidden="1" x14ac:dyDescent="0.3">
      <c r="A570" s="76">
        <v>568</v>
      </c>
      <c r="B570">
        <v>484</v>
      </c>
      <c r="C570" t="s">
        <v>253</v>
      </c>
      <c r="D570" t="s">
        <v>101</v>
      </c>
      <c r="E570" t="s">
        <v>38</v>
      </c>
      <c r="F570">
        <v>7.32</v>
      </c>
      <c r="G570" s="77">
        <v>44144</v>
      </c>
      <c r="H570" s="77">
        <v>44144</v>
      </c>
      <c r="I570">
        <v>6</v>
      </c>
      <c r="J570">
        <v>2001</v>
      </c>
      <c r="K570" t="s">
        <v>21</v>
      </c>
      <c r="L570">
        <v>1</v>
      </c>
      <c r="M570">
        <v>1.583333333333333</v>
      </c>
      <c r="N570">
        <v>1.583333333333333</v>
      </c>
      <c r="O570">
        <v>1</v>
      </c>
      <c r="P570">
        <v>1.583333333333333</v>
      </c>
      <c r="Q570">
        <v>1</v>
      </c>
      <c r="R570" t="s">
        <v>42</v>
      </c>
    </row>
    <row r="571" spans="1:18" hidden="1" x14ac:dyDescent="0.3">
      <c r="A571" s="76">
        <v>569</v>
      </c>
      <c r="B571">
        <v>484</v>
      </c>
      <c r="C571" t="s">
        <v>253</v>
      </c>
      <c r="D571" t="s">
        <v>101</v>
      </c>
      <c r="E571" t="s">
        <v>38</v>
      </c>
      <c r="F571">
        <v>7.32</v>
      </c>
      <c r="G571" s="77">
        <v>44144</v>
      </c>
      <c r="H571" s="77">
        <v>44144</v>
      </c>
      <c r="I571">
        <v>6</v>
      </c>
      <c r="J571">
        <v>2001</v>
      </c>
      <c r="K571" t="s">
        <v>21</v>
      </c>
      <c r="L571">
        <v>1</v>
      </c>
      <c r="M571">
        <v>1.583333333333333</v>
      </c>
      <c r="N571">
        <v>1.583333333333333</v>
      </c>
      <c r="O571">
        <v>1</v>
      </c>
      <c r="P571">
        <v>1.583333333333333</v>
      </c>
      <c r="Q571">
        <v>1</v>
      </c>
      <c r="R571" t="s">
        <v>119</v>
      </c>
    </row>
    <row r="572" spans="1:18" hidden="1" x14ac:dyDescent="0.3">
      <c r="A572" s="76">
        <v>570</v>
      </c>
      <c r="B572">
        <v>4476</v>
      </c>
      <c r="C572" t="s">
        <v>254</v>
      </c>
      <c r="D572" t="s">
        <v>66</v>
      </c>
      <c r="E572" t="s">
        <v>38</v>
      </c>
      <c r="F572">
        <v>6.89</v>
      </c>
      <c r="G572" s="77">
        <v>44144</v>
      </c>
      <c r="H572" s="77">
        <v>44144</v>
      </c>
      <c r="I572">
        <v>4</v>
      </c>
      <c r="J572">
        <v>2002</v>
      </c>
      <c r="K572" t="s">
        <v>21</v>
      </c>
      <c r="L572">
        <v>1</v>
      </c>
      <c r="M572">
        <v>0.76666666666666672</v>
      </c>
      <c r="N572">
        <v>0.76666666666666672</v>
      </c>
      <c r="O572">
        <v>1</v>
      </c>
      <c r="P572">
        <v>0.76666666666666672</v>
      </c>
      <c r="Q572">
        <v>1</v>
      </c>
      <c r="R572" t="s">
        <v>26</v>
      </c>
    </row>
    <row r="573" spans="1:18" hidden="1" x14ac:dyDescent="0.3">
      <c r="A573" s="76">
        <v>571</v>
      </c>
      <c r="B573">
        <v>4476</v>
      </c>
      <c r="C573" t="s">
        <v>254</v>
      </c>
      <c r="D573" t="s">
        <v>66</v>
      </c>
      <c r="E573" t="s">
        <v>38</v>
      </c>
      <c r="F573">
        <v>6.89</v>
      </c>
      <c r="G573" s="77">
        <v>44144</v>
      </c>
      <c r="H573" s="77">
        <v>44144</v>
      </c>
      <c r="I573">
        <v>4</v>
      </c>
      <c r="J573">
        <v>2002</v>
      </c>
      <c r="K573" t="s">
        <v>21</v>
      </c>
      <c r="L573">
        <v>1</v>
      </c>
      <c r="M573">
        <v>0.76666666666666672</v>
      </c>
      <c r="N573">
        <v>0.76666666666666672</v>
      </c>
      <c r="O573">
        <v>1</v>
      </c>
      <c r="P573">
        <v>0.76666666666666672</v>
      </c>
      <c r="Q573">
        <v>1</v>
      </c>
      <c r="R573" t="s">
        <v>27</v>
      </c>
    </row>
    <row r="574" spans="1:18" hidden="1" x14ac:dyDescent="0.3">
      <c r="A574" s="76">
        <v>572</v>
      </c>
      <c r="B574">
        <v>4476</v>
      </c>
      <c r="C574" t="s">
        <v>254</v>
      </c>
      <c r="D574" t="s">
        <v>66</v>
      </c>
      <c r="E574" t="s">
        <v>38</v>
      </c>
      <c r="F574">
        <v>6.89</v>
      </c>
      <c r="G574" s="77">
        <v>44144</v>
      </c>
      <c r="H574" s="77">
        <v>44144</v>
      </c>
      <c r="I574">
        <v>4</v>
      </c>
      <c r="J574">
        <v>2002</v>
      </c>
      <c r="K574" t="s">
        <v>21</v>
      </c>
      <c r="L574">
        <v>1</v>
      </c>
      <c r="M574">
        <v>0.76666666666666672</v>
      </c>
      <c r="N574">
        <v>0.76666666666666672</v>
      </c>
      <c r="O574">
        <v>1</v>
      </c>
      <c r="P574">
        <v>0.76666666666666672</v>
      </c>
      <c r="Q574">
        <v>1</v>
      </c>
      <c r="R574" t="s">
        <v>134</v>
      </c>
    </row>
    <row r="575" spans="1:18" hidden="1" x14ac:dyDescent="0.3">
      <c r="A575" s="76">
        <v>573</v>
      </c>
      <c r="B575">
        <v>132</v>
      </c>
      <c r="C575" t="s">
        <v>255</v>
      </c>
      <c r="D575" t="s">
        <v>32</v>
      </c>
      <c r="E575" t="s">
        <v>38</v>
      </c>
      <c r="F575">
        <v>7.58</v>
      </c>
      <c r="G575" s="77">
        <v>43010</v>
      </c>
      <c r="H575" s="77">
        <v>43022</v>
      </c>
      <c r="I575">
        <v>7</v>
      </c>
      <c r="J575">
        <v>2002</v>
      </c>
      <c r="K575" t="s">
        <v>35</v>
      </c>
      <c r="L575">
        <v>49</v>
      </c>
      <c r="M575">
        <v>0.4</v>
      </c>
      <c r="N575">
        <v>19.600000000000001</v>
      </c>
      <c r="O575">
        <v>13</v>
      </c>
      <c r="P575">
        <v>1.5076923076923081</v>
      </c>
      <c r="Q575">
        <v>3.7692307692307692</v>
      </c>
      <c r="R575" t="s">
        <v>39</v>
      </c>
    </row>
    <row r="576" spans="1:18" hidden="1" x14ac:dyDescent="0.3">
      <c r="A576" s="76">
        <v>574</v>
      </c>
      <c r="B576">
        <v>132</v>
      </c>
      <c r="C576" t="s">
        <v>255</v>
      </c>
      <c r="D576" t="s">
        <v>32</v>
      </c>
      <c r="E576" t="s">
        <v>38</v>
      </c>
      <c r="F576">
        <v>7.58</v>
      </c>
      <c r="G576" s="77">
        <v>43010</v>
      </c>
      <c r="H576" s="77">
        <v>43022</v>
      </c>
      <c r="I576">
        <v>7</v>
      </c>
      <c r="J576">
        <v>2002</v>
      </c>
      <c r="K576" t="s">
        <v>35</v>
      </c>
      <c r="L576">
        <v>49</v>
      </c>
      <c r="M576">
        <v>0.4</v>
      </c>
      <c r="N576">
        <v>19.600000000000001</v>
      </c>
      <c r="O576">
        <v>13</v>
      </c>
      <c r="P576">
        <v>1.5076923076923081</v>
      </c>
      <c r="Q576">
        <v>3.7692307692307692</v>
      </c>
      <c r="R576" t="s">
        <v>28</v>
      </c>
    </row>
    <row r="577" spans="1:18" hidden="1" x14ac:dyDescent="0.3">
      <c r="A577" s="76">
        <v>575</v>
      </c>
      <c r="B577">
        <v>132</v>
      </c>
      <c r="C577" t="s">
        <v>255</v>
      </c>
      <c r="D577" t="s">
        <v>32</v>
      </c>
      <c r="E577" t="s">
        <v>38</v>
      </c>
      <c r="F577">
        <v>7.58</v>
      </c>
      <c r="G577" s="77">
        <v>43010</v>
      </c>
      <c r="H577" s="77">
        <v>43022</v>
      </c>
      <c r="I577">
        <v>7</v>
      </c>
      <c r="J577">
        <v>2002</v>
      </c>
      <c r="K577" t="s">
        <v>35</v>
      </c>
      <c r="L577">
        <v>49</v>
      </c>
      <c r="M577">
        <v>0.4</v>
      </c>
      <c r="N577">
        <v>19.600000000000001</v>
      </c>
      <c r="O577">
        <v>13</v>
      </c>
      <c r="P577">
        <v>1.5076923076923081</v>
      </c>
      <c r="Q577">
        <v>3.7692307692307692</v>
      </c>
      <c r="R577" t="s">
        <v>42</v>
      </c>
    </row>
    <row r="578" spans="1:18" hidden="1" x14ac:dyDescent="0.3">
      <c r="A578" s="76">
        <v>576</v>
      </c>
      <c r="B578">
        <v>132</v>
      </c>
      <c r="C578" t="s">
        <v>255</v>
      </c>
      <c r="D578" t="s">
        <v>32</v>
      </c>
      <c r="E578" t="s">
        <v>38</v>
      </c>
      <c r="F578">
        <v>7.58</v>
      </c>
      <c r="G578" s="77">
        <v>43010</v>
      </c>
      <c r="H578" s="77">
        <v>43022</v>
      </c>
      <c r="I578">
        <v>7</v>
      </c>
      <c r="J578">
        <v>2002</v>
      </c>
      <c r="K578" t="s">
        <v>35</v>
      </c>
      <c r="L578">
        <v>49</v>
      </c>
      <c r="M578">
        <v>0.4</v>
      </c>
      <c r="N578">
        <v>19.600000000000001</v>
      </c>
      <c r="O578">
        <v>13</v>
      </c>
      <c r="P578">
        <v>1.5076923076923081</v>
      </c>
      <c r="Q578">
        <v>3.7692307692307692</v>
      </c>
      <c r="R578" t="s">
        <v>146</v>
      </c>
    </row>
    <row r="579" spans="1:18" hidden="1" x14ac:dyDescent="0.3">
      <c r="A579" s="76">
        <v>577</v>
      </c>
      <c r="B579">
        <v>132</v>
      </c>
      <c r="C579" t="s">
        <v>255</v>
      </c>
      <c r="D579" t="s">
        <v>32</v>
      </c>
      <c r="E579" t="s">
        <v>38</v>
      </c>
      <c r="F579">
        <v>7.58</v>
      </c>
      <c r="G579" s="77">
        <v>43010</v>
      </c>
      <c r="H579" s="77">
        <v>43022</v>
      </c>
      <c r="I579">
        <v>7</v>
      </c>
      <c r="J579">
        <v>2002</v>
      </c>
      <c r="K579" t="s">
        <v>35</v>
      </c>
      <c r="L579">
        <v>49</v>
      </c>
      <c r="M579">
        <v>0.4</v>
      </c>
      <c r="N579">
        <v>19.600000000000001</v>
      </c>
      <c r="O579">
        <v>13</v>
      </c>
      <c r="P579">
        <v>1.5076923076923081</v>
      </c>
      <c r="Q579">
        <v>3.7692307692307692</v>
      </c>
      <c r="R579" t="s">
        <v>119</v>
      </c>
    </row>
    <row r="580" spans="1:18" hidden="1" x14ac:dyDescent="0.3">
      <c r="A580" s="76">
        <v>578</v>
      </c>
      <c r="B580">
        <v>39533</v>
      </c>
      <c r="C580" t="s">
        <v>256</v>
      </c>
      <c r="D580" t="s">
        <v>32</v>
      </c>
      <c r="E580" t="s">
        <v>38</v>
      </c>
      <c r="F580">
        <v>8.33</v>
      </c>
      <c r="G580" s="77">
        <v>43860</v>
      </c>
      <c r="H580" s="77">
        <v>43866</v>
      </c>
      <c r="I580">
        <v>8</v>
      </c>
      <c r="J580">
        <v>2019</v>
      </c>
      <c r="K580" t="s">
        <v>21</v>
      </c>
      <c r="L580">
        <v>11</v>
      </c>
      <c r="M580">
        <v>0.37916666666666671</v>
      </c>
      <c r="N580">
        <v>4.1708333333333334</v>
      </c>
      <c r="O580">
        <v>7</v>
      </c>
      <c r="P580">
        <v>0.59583333333333333</v>
      </c>
      <c r="Q580">
        <v>1.571428571428571</v>
      </c>
      <c r="R580" t="s">
        <v>212</v>
      </c>
    </row>
    <row r="581" spans="1:18" hidden="1" x14ac:dyDescent="0.3">
      <c r="A581" s="76">
        <v>579</v>
      </c>
      <c r="B581">
        <v>39533</v>
      </c>
      <c r="C581" t="s">
        <v>256</v>
      </c>
      <c r="D581" t="s">
        <v>32</v>
      </c>
      <c r="E581" t="s">
        <v>38</v>
      </c>
      <c r="F581">
        <v>8.33</v>
      </c>
      <c r="G581" s="77">
        <v>43860</v>
      </c>
      <c r="H581" s="77">
        <v>43866</v>
      </c>
      <c r="I581">
        <v>8</v>
      </c>
      <c r="J581">
        <v>2019</v>
      </c>
      <c r="K581" t="s">
        <v>21</v>
      </c>
      <c r="L581">
        <v>11</v>
      </c>
      <c r="M581">
        <v>0.37916666666666671</v>
      </c>
      <c r="N581">
        <v>4.1708333333333334</v>
      </c>
      <c r="O581">
        <v>7</v>
      </c>
      <c r="P581">
        <v>0.59583333333333333</v>
      </c>
      <c r="Q581">
        <v>1.571428571428571</v>
      </c>
      <c r="R581" t="s">
        <v>40</v>
      </c>
    </row>
    <row r="582" spans="1:18" hidden="1" x14ac:dyDescent="0.3">
      <c r="A582" s="76">
        <v>580</v>
      </c>
      <c r="B582">
        <v>39533</v>
      </c>
      <c r="C582" t="s">
        <v>256</v>
      </c>
      <c r="D582" t="s">
        <v>32</v>
      </c>
      <c r="E582" t="s">
        <v>38</v>
      </c>
      <c r="F582">
        <v>8.33</v>
      </c>
      <c r="G582" s="77">
        <v>43860</v>
      </c>
      <c r="H582" s="77">
        <v>43866</v>
      </c>
      <c r="I582">
        <v>8</v>
      </c>
      <c r="J582">
        <v>2019</v>
      </c>
      <c r="K582" t="s">
        <v>21</v>
      </c>
      <c r="L582">
        <v>11</v>
      </c>
      <c r="M582">
        <v>0.37916666666666671</v>
      </c>
      <c r="N582">
        <v>4.1708333333333334</v>
      </c>
      <c r="O582">
        <v>7</v>
      </c>
      <c r="P582">
        <v>0.59583333333333333</v>
      </c>
      <c r="Q582">
        <v>1.571428571428571</v>
      </c>
      <c r="R582" t="s">
        <v>54</v>
      </c>
    </row>
    <row r="583" spans="1:18" hidden="1" x14ac:dyDescent="0.3">
      <c r="A583" s="76">
        <v>581</v>
      </c>
      <c r="B583">
        <v>39533</v>
      </c>
      <c r="C583" t="s">
        <v>256</v>
      </c>
      <c r="D583" t="s">
        <v>32</v>
      </c>
      <c r="E583" t="s">
        <v>38</v>
      </c>
      <c r="F583">
        <v>8.33</v>
      </c>
      <c r="G583" s="77">
        <v>43860</v>
      </c>
      <c r="H583" s="77">
        <v>43866</v>
      </c>
      <c r="I583">
        <v>8</v>
      </c>
      <c r="J583">
        <v>2019</v>
      </c>
      <c r="K583" t="s">
        <v>21</v>
      </c>
      <c r="L583">
        <v>11</v>
      </c>
      <c r="M583">
        <v>0.37916666666666671</v>
      </c>
      <c r="N583">
        <v>4.1708333333333334</v>
      </c>
      <c r="O583">
        <v>7</v>
      </c>
      <c r="P583">
        <v>0.59583333333333333</v>
      </c>
      <c r="Q583">
        <v>1.571428571428571</v>
      </c>
      <c r="R583" t="s">
        <v>57</v>
      </c>
    </row>
    <row r="584" spans="1:18" hidden="1" x14ac:dyDescent="0.3">
      <c r="A584" s="76">
        <v>582</v>
      </c>
      <c r="B584">
        <v>39533</v>
      </c>
      <c r="C584" t="s">
        <v>256</v>
      </c>
      <c r="D584" t="s">
        <v>32</v>
      </c>
      <c r="E584" t="s">
        <v>38</v>
      </c>
      <c r="F584">
        <v>8.33</v>
      </c>
      <c r="G584" s="77">
        <v>43860</v>
      </c>
      <c r="H584" s="77">
        <v>43866</v>
      </c>
      <c r="I584">
        <v>8</v>
      </c>
      <c r="J584">
        <v>2019</v>
      </c>
      <c r="K584" t="s">
        <v>21</v>
      </c>
      <c r="L584">
        <v>11</v>
      </c>
      <c r="M584">
        <v>0.37916666666666671</v>
      </c>
      <c r="N584">
        <v>4.1708333333333334</v>
      </c>
      <c r="O584">
        <v>7</v>
      </c>
      <c r="P584">
        <v>0.59583333333333333</v>
      </c>
      <c r="Q584">
        <v>1.571428571428571</v>
      </c>
      <c r="R584" t="s">
        <v>48</v>
      </c>
    </row>
    <row r="585" spans="1:18" hidden="1" x14ac:dyDescent="0.3">
      <c r="A585" s="76">
        <v>583</v>
      </c>
      <c r="B585">
        <v>39463</v>
      </c>
      <c r="C585" t="s">
        <v>257</v>
      </c>
      <c r="D585" t="s">
        <v>32</v>
      </c>
      <c r="E585" t="s">
        <v>38</v>
      </c>
      <c r="F585">
        <v>6.99</v>
      </c>
      <c r="G585" s="77">
        <v>44134</v>
      </c>
      <c r="H585" s="77">
        <v>44136</v>
      </c>
      <c r="I585">
        <v>7</v>
      </c>
      <c r="J585">
        <v>2020</v>
      </c>
      <c r="K585" t="s">
        <v>33</v>
      </c>
      <c r="L585">
        <v>13</v>
      </c>
      <c r="M585">
        <v>0.3963888888888889</v>
      </c>
      <c r="N585">
        <v>5.1530555555555564</v>
      </c>
      <c r="O585">
        <v>3</v>
      </c>
      <c r="P585">
        <v>1.7176851851851851</v>
      </c>
      <c r="Q585">
        <v>4.333333333333333</v>
      </c>
      <c r="R585" t="s">
        <v>39</v>
      </c>
    </row>
    <row r="586" spans="1:18" hidden="1" x14ac:dyDescent="0.3">
      <c r="A586" s="76">
        <v>584</v>
      </c>
      <c r="B586">
        <v>39463</v>
      </c>
      <c r="C586" t="s">
        <v>257</v>
      </c>
      <c r="D586" t="s">
        <v>32</v>
      </c>
      <c r="E586" t="s">
        <v>38</v>
      </c>
      <c r="F586">
        <v>6.99</v>
      </c>
      <c r="G586" s="77">
        <v>44134</v>
      </c>
      <c r="H586" s="77">
        <v>44136</v>
      </c>
      <c r="I586">
        <v>7</v>
      </c>
      <c r="J586">
        <v>2020</v>
      </c>
      <c r="K586" t="s">
        <v>33</v>
      </c>
      <c r="L586">
        <v>13</v>
      </c>
      <c r="M586">
        <v>0.3963888888888889</v>
      </c>
      <c r="N586">
        <v>5.1530555555555564</v>
      </c>
      <c r="O586">
        <v>3</v>
      </c>
      <c r="P586">
        <v>1.7176851851851851</v>
      </c>
      <c r="Q586">
        <v>4.333333333333333</v>
      </c>
      <c r="R586" t="s">
        <v>72</v>
      </c>
    </row>
    <row r="587" spans="1:18" hidden="1" x14ac:dyDescent="0.3">
      <c r="A587" s="76">
        <v>585</v>
      </c>
      <c r="B587">
        <v>39463</v>
      </c>
      <c r="C587" t="s">
        <v>257</v>
      </c>
      <c r="D587" t="s">
        <v>32</v>
      </c>
      <c r="E587" t="s">
        <v>38</v>
      </c>
      <c r="F587">
        <v>6.99</v>
      </c>
      <c r="G587" s="77">
        <v>44134</v>
      </c>
      <c r="H587" s="77">
        <v>44136</v>
      </c>
      <c r="I587">
        <v>7</v>
      </c>
      <c r="J587">
        <v>2020</v>
      </c>
      <c r="K587" t="s">
        <v>33</v>
      </c>
      <c r="L587">
        <v>13</v>
      </c>
      <c r="M587">
        <v>0.3963888888888889</v>
      </c>
      <c r="N587">
        <v>5.1530555555555564</v>
      </c>
      <c r="O587">
        <v>3</v>
      </c>
      <c r="P587">
        <v>1.7176851851851851</v>
      </c>
      <c r="Q587">
        <v>4.333333333333333</v>
      </c>
      <c r="R587" t="s">
        <v>28</v>
      </c>
    </row>
    <row r="588" spans="1:18" hidden="1" x14ac:dyDescent="0.3">
      <c r="A588" s="76">
        <v>586</v>
      </c>
      <c r="B588">
        <v>39463</v>
      </c>
      <c r="C588" t="s">
        <v>257</v>
      </c>
      <c r="D588" t="s">
        <v>32</v>
      </c>
      <c r="E588" t="s">
        <v>38</v>
      </c>
      <c r="F588">
        <v>6.99</v>
      </c>
      <c r="G588" s="77">
        <v>44134</v>
      </c>
      <c r="H588" s="77">
        <v>44136</v>
      </c>
      <c r="I588">
        <v>7</v>
      </c>
      <c r="J588">
        <v>2020</v>
      </c>
      <c r="K588" t="s">
        <v>33</v>
      </c>
      <c r="L588">
        <v>13</v>
      </c>
      <c r="M588">
        <v>0.3963888888888889</v>
      </c>
      <c r="N588">
        <v>5.1530555555555564</v>
      </c>
      <c r="O588">
        <v>3</v>
      </c>
      <c r="P588">
        <v>1.7176851851851851</v>
      </c>
      <c r="Q588">
        <v>4.333333333333333</v>
      </c>
      <c r="R588" t="s">
        <v>82</v>
      </c>
    </row>
    <row r="589" spans="1:18" hidden="1" x14ac:dyDescent="0.3">
      <c r="A589" s="76">
        <v>587</v>
      </c>
      <c r="B589">
        <v>39463</v>
      </c>
      <c r="C589" t="s">
        <v>257</v>
      </c>
      <c r="D589" t="s">
        <v>32</v>
      </c>
      <c r="E589" t="s">
        <v>38</v>
      </c>
      <c r="F589">
        <v>6.99</v>
      </c>
      <c r="G589" s="77">
        <v>44134</v>
      </c>
      <c r="H589" s="77">
        <v>44136</v>
      </c>
      <c r="I589">
        <v>7</v>
      </c>
      <c r="J589">
        <v>2020</v>
      </c>
      <c r="K589" t="s">
        <v>33</v>
      </c>
      <c r="L589">
        <v>13</v>
      </c>
      <c r="M589">
        <v>0.3963888888888889</v>
      </c>
      <c r="N589">
        <v>5.1530555555555564</v>
      </c>
      <c r="O589">
        <v>3</v>
      </c>
      <c r="P589">
        <v>1.7176851851851851</v>
      </c>
      <c r="Q589">
        <v>4.333333333333333</v>
      </c>
      <c r="R589" t="s">
        <v>119</v>
      </c>
    </row>
    <row r="590" spans="1:18" hidden="1" x14ac:dyDescent="0.3">
      <c r="A590" s="76">
        <v>588</v>
      </c>
      <c r="B590">
        <v>43229</v>
      </c>
      <c r="C590" t="s">
        <v>258</v>
      </c>
      <c r="D590" t="s">
        <v>32</v>
      </c>
      <c r="E590" t="s">
        <v>20</v>
      </c>
      <c r="F590">
        <v>6.65</v>
      </c>
      <c r="G590" s="77">
        <v>44565</v>
      </c>
      <c r="H590" s="77">
        <v>44578</v>
      </c>
      <c r="I590">
        <v>5</v>
      </c>
      <c r="J590">
        <v>2021</v>
      </c>
      <c r="K590" t="s">
        <v>33</v>
      </c>
      <c r="L590">
        <v>13</v>
      </c>
      <c r="M590">
        <v>0.39305555555555549</v>
      </c>
      <c r="N590">
        <v>5.1097222222222216</v>
      </c>
      <c r="O590">
        <v>14</v>
      </c>
      <c r="P590">
        <v>0.36498015873015882</v>
      </c>
      <c r="Q590">
        <v>0.9285714285714286</v>
      </c>
      <c r="R590" t="s">
        <v>39</v>
      </c>
    </row>
    <row r="591" spans="1:18" hidden="1" x14ac:dyDescent="0.3">
      <c r="A591" s="76">
        <v>589</v>
      </c>
      <c r="B591">
        <v>43229</v>
      </c>
      <c r="C591" t="s">
        <v>258</v>
      </c>
      <c r="D591" t="s">
        <v>32</v>
      </c>
      <c r="E591" t="s">
        <v>20</v>
      </c>
      <c r="F591">
        <v>6.65</v>
      </c>
      <c r="G591" s="77">
        <v>44565</v>
      </c>
      <c r="H591" s="77">
        <v>44578</v>
      </c>
      <c r="I591">
        <v>5</v>
      </c>
      <c r="J591">
        <v>2021</v>
      </c>
      <c r="K591" t="s">
        <v>33</v>
      </c>
      <c r="L591">
        <v>13</v>
      </c>
      <c r="M591">
        <v>0.39305555555555549</v>
      </c>
      <c r="N591">
        <v>5.1097222222222216</v>
      </c>
      <c r="O591">
        <v>14</v>
      </c>
      <c r="P591">
        <v>0.36498015873015882</v>
      </c>
      <c r="Q591">
        <v>0.9285714285714286</v>
      </c>
      <c r="R591" t="s">
        <v>71</v>
      </c>
    </row>
    <row r="592" spans="1:18" hidden="1" x14ac:dyDescent="0.3">
      <c r="A592" s="76">
        <v>590</v>
      </c>
      <c r="B592">
        <v>43229</v>
      </c>
      <c r="C592" t="s">
        <v>258</v>
      </c>
      <c r="D592" t="s">
        <v>32</v>
      </c>
      <c r="E592" t="s">
        <v>20</v>
      </c>
      <c r="F592">
        <v>6.65</v>
      </c>
      <c r="G592" s="77">
        <v>44565</v>
      </c>
      <c r="H592" s="77">
        <v>44578</v>
      </c>
      <c r="I592">
        <v>5</v>
      </c>
      <c r="J592">
        <v>2021</v>
      </c>
      <c r="K592" t="s">
        <v>33</v>
      </c>
      <c r="L592">
        <v>13</v>
      </c>
      <c r="M592">
        <v>0.39305555555555549</v>
      </c>
      <c r="N592">
        <v>5.1097222222222216</v>
      </c>
      <c r="O592">
        <v>14</v>
      </c>
      <c r="P592">
        <v>0.36498015873015882</v>
      </c>
      <c r="Q592">
        <v>0.9285714285714286</v>
      </c>
      <c r="R592" t="s">
        <v>103</v>
      </c>
    </row>
    <row r="593" spans="1:18" hidden="1" x14ac:dyDescent="0.3">
      <c r="A593" s="76">
        <v>591</v>
      </c>
      <c r="B593">
        <v>43229</v>
      </c>
      <c r="C593" t="s">
        <v>258</v>
      </c>
      <c r="D593" t="s">
        <v>32</v>
      </c>
      <c r="E593" t="s">
        <v>20</v>
      </c>
      <c r="F593">
        <v>6.65</v>
      </c>
      <c r="G593" s="77">
        <v>44565</v>
      </c>
      <c r="H593" s="77">
        <v>44578</v>
      </c>
      <c r="I593">
        <v>5</v>
      </c>
      <c r="J593">
        <v>2021</v>
      </c>
      <c r="K593" t="s">
        <v>33</v>
      </c>
      <c r="L593">
        <v>13</v>
      </c>
      <c r="M593">
        <v>0.39305555555555549</v>
      </c>
      <c r="N593">
        <v>5.1097222222222216</v>
      </c>
      <c r="O593">
        <v>14</v>
      </c>
      <c r="P593">
        <v>0.36498015873015882</v>
      </c>
      <c r="Q593">
        <v>0.9285714285714286</v>
      </c>
      <c r="R593" t="s">
        <v>28</v>
      </c>
    </row>
    <row r="594" spans="1:18" hidden="1" x14ac:dyDescent="0.3">
      <c r="A594" s="76">
        <v>592</v>
      </c>
      <c r="B594">
        <v>43229</v>
      </c>
      <c r="C594" t="s">
        <v>258</v>
      </c>
      <c r="D594" t="s">
        <v>32</v>
      </c>
      <c r="E594" t="s">
        <v>20</v>
      </c>
      <c r="F594">
        <v>6.65</v>
      </c>
      <c r="G594" s="77">
        <v>44565</v>
      </c>
      <c r="H594" s="77">
        <v>44578</v>
      </c>
      <c r="I594">
        <v>5</v>
      </c>
      <c r="J594">
        <v>2021</v>
      </c>
      <c r="K594" t="s">
        <v>33</v>
      </c>
      <c r="L594">
        <v>13</v>
      </c>
      <c r="M594">
        <v>0.39305555555555549</v>
      </c>
      <c r="N594">
        <v>5.1097222222222216</v>
      </c>
      <c r="O594">
        <v>14</v>
      </c>
      <c r="P594">
        <v>0.36498015873015882</v>
      </c>
      <c r="Q594">
        <v>0.9285714285714286</v>
      </c>
      <c r="R594" t="s">
        <v>29</v>
      </c>
    </row>
    <row r="595" spans="1:18" hidden="1" x14ac:dyDescent="0.3">
      <c r="A595" s="76">
        <v>593</v>
      </c>
      <c r="B595">
        <v>42984</v>
      </c>
      <c r="C595" t="s">
        <v>259</v>
      </c>
      <c r="D595" t="s">
        <v>85</v>
      </c>
      <c r="E595" t="s">
        <v>124</v>
      </c>
      <c r="F595">
        <v>8.33</v>
      </c>
      <c r="G595" s="77">
        <v>44256</v>
      </c>
      <c r="H595" s="77">
        <v>44256</v>
      </c>
      <c r="I595">
        <v>8</v>
      </c>
      <c r="J595">
        <v>2020</v>
      </c>
      <c r="K595" t="s">
        <v>21</v>
      </c>
      <c r="L595">
        <v>1</v>
      </c>
      <c r="M595">
        <v>5.3888888888888889E-2</v>
      </c>
      <c r="N595">
        <v>5.3888888888888889E-2</v>
      </c>
      <c r="O595">
        <v>1</v>
      </c>
      <c r="P595">
        <v>5.3888888888888889E-2</v>
      </c>
      <c r="Q595">
        <v>1</v>
      </c>
      <c r="R595" t="s">
        <v>27</v>
      </c>
    </row>
    <row r="596" spans="1:18" hidden="1" x14ac:dyDescent="0.3">
      <c r="A596" s="76">
        <v>594</v>
      </c>
      <c r="B596">
        <v>42984</v>
      </c>
      <c r="C596" t="s">
        <v>259</v>
      </c>
      <c r="D596" t="s">
        <v>85</v>
      </c>
      <c r="E596" t="s">
        <v>124</v>
      </c>
      <c r="F596">
        <v>8.33</v>
      </c>
      <c r="G596" s="77">
        <v>44256</v>
      </c>
      <c r="H596" s="77">
        <v>44256</v>
      </c>
      <c r="I596">
        <v>8</v>
      </c>
      <c r="J596">
        <v>2020</v>
      </c>
      <c r="K596" t="s">
        <v>21</v>
      </c>
      <c r="L596">
        <v>1</v>
      </c>
      <c r="M596">
        <v>5.3888888888888889E-2</v>
      </c>
      <c r="N596">
        <v>5.3888888888888889E-2</v>
      </c>
      <c r="O596">
        <v>1</v>
      </c>
      <c r="P596">
        <v>5.3888888888888889E-2</v>
      </c>
      <c r="Q596">
        <v>1</v>
      </c>
      <c r="R596" t="s">
        <v>54</v>
      </c>
    </row>
    <row r="597" spans="1:18" hidden="1" x14ac:dyDescent="0.3">
      <c r="A597" s="76">
        <v>595</v>
      </c>
      <c r="B597">
        <v>39417</v>
      </c>
      <c r="C597" t="s">
        <v>260</v>
      </c>
      <c r="D597" t="s">
        <v>32</v>
      </c>
      <c r="E597" t="s">
        <v>20</v>
      </c>
      <c r="F597">
        <v>6.68</v>
      </c>
      <c r="G597" s="77">
        <v>43787</v>
      </c>
      <c r="H597" s="77">
        <v>43791</v>
      </c>
      <c r="I597">
        <v>5</v>
      </c>
      <c r="J597">
        <v>2019</v>
      </c>
      <c r="K597" t="s">
        <v>21</v>
      </c>
      <c r="L597">
        <v>13</v>
      </c>
      <c r="M597">
        <v>0.40833333333333333</v>
      </c>
      <c r="N597">
        <v>5.3083333333333336</v>
      </c>
      <c r="O597">
        <v>5</v>
      </c>
      <c r="P597">
        <v>1.061666666666667</v>
      </c>
      <c r="Q597">
        <v>2.6</v>
      </c>
      <c r="R597" t="s">
        <v>39</v>
      </c>
    </row>
    <row r="598" spans="1:18" hidden="1" x14ac:dyDescent="0.3">
      <c r="A598" s="76">
        <v>596</v>
      </c>
      <c r="B598">
        <v>39417</v>
      </c>
      <c r="C598" t="s">
        <v>260</v>
      </c>
      <c r="D598" t="s">
        <v>32</v>
      </c>
      <c r="E598" t="s">
        <v>20</v>
      </c>
      <c r="F598">
        <v>6.68</v>
      </c>
      <c r="G598" s="77">
        <v>43787</v>
      </c>
      <c r="H598" s="77">
        <v>43791</v>
      </c>
      <c r="I598">
        <v>5</v>
      </c>
      <c r="J598">
        <v>2019</v>
      </c>
      <c r="K598" t="s">
        <v>21</v>
      </c>
      <c r="L598">
        <v>13</v>
      </c>
      <c r="M598">
        <v>0.40833333333333333</v>
      </c>
      <c r="N598">
        <v>5.3083333333333336</v>
      </c>
      <c r="O598">
        <v>5</v>
      </c>
      <c r="P598">
        <v>1.061666666666667</v>
      </c>
      <c r="Q598">
        <v>2.6</v>
      </c>
      <c r="R598" t="s">
        <v>27</v>
      </c>
    </row>
    <row r="599" spans="1:18" hidden="1" x14ac:dyDescent="0.3">
      <c r="A599" s="76">
        <v>597</v>
      </c>
      <c r="B599">
        <v>39417</v>
      </c>
      <c r="C599" t="s">
        <v>260</v>
      </c>
      <c r="D599" t="s">
        <v>32</v>
      </c>
      <c r="E599" t="s">
        <v>20</v>
      </c>
      <c r="F599">
        <v>6.68</v>
      </c>
      <c r="G599" s="77">
        <v>43787</v>
      </c>
      <c r="H599" s="77">
        <v>43791</v>
      </c>
      <c r="I599">
        <v>5</v>
      </c>
      <c r="J599">
        <v>2019</v>
      </c>
      <c r="K599" t="s">
        <v>21</v>
      </c>
      <c r="L599">
        <v>13</v>
      </c>
      <c r="M599">
        <v>0.40833333333333333</v>
      </c>
      <c r="N599">
        <v>5.3083333333333336</v>
      </c>
      <c r="O599">
        <v>5</v>
      </c>
      <c r="P599">
        <v>1.061666666666667</v>
      </c>
      <c r="Q599">
        <v>2.6</v>
      </c>
      <c r="R599" t="s">
        <v>261</v>
      </c>
    </row>
    <row r="600" spans="1:18" hidden="1" x14ac:dyDescent="0.3">
      <c r="A600" s="76">
        <v>598</v>
      </c>
      <c r="B600">
        <v>39417</v>
      </c>
      <c r="C600" t="s">
        <v>260</v>
      </c>
      <c r="D600" t="s">
        <v>32</v>
      </c>
      <c r="E600" t="s">
        <v>20</v>
      </c>
      <c r="F600">
        <v>6.68</v>
      </c>
      <c r="G600" s="77">
        <v>43787</v>
      </c>
      <c r="H600" s="77">
        <v>43791</v>
      </c>
      <c r="I600">
        <v>5</v>
      </c>
      <c r="J600">
        <v>2019</v>
      </c>
      <c r="K600" t="s">
        <v>21</v>
      </c>
      <c r="L600">
        <v>13</v>
      </c>
      <c r="M600">
        <v>0.40833333333333333</v>
      </c>
      <c r="N600">
        <v>5.3083333333333336</v>
      </c>
      <c r="O600">
        <v>5</v>
      </c>
      <c r="P600">
        <v>1.061666666666667</v>
      </c>
      <c r="Q600">
        <v>2.6</v>
      </c>
      <c r="R600" t="s">
        <v>103</v>
      </c>
    </row>
    <row r="601" spans="1:18" hidden="1" x14ac:dyDescent="0.3">
      <c r="A601" s="76">
        <v>599</v>
      </c>
      <c r="B601">
        <v>287</v>
      </c>
      <c r="C601" t="s">
        <v>262</v>
      </c>
      <c r="D601" t="s">
        <v>32</v>
      </c>
      <c r="E601" t="s">
        <v>38</v>
      </c>
      <c r="F601">
        <v>7.47</v>
      </c>
      <c r="G601" s="77">
        <v>43374</v>
      </c>
      <c r="H601" s="77">
        <v>43388</v>
      </c>
      <c r="I601">
        <v>7</v>
      </c>
      <c r="J601">
        <v>2001</v>
      </c>
      <c r="K601" t="s">
        <v>25</v>
      </c>
      <c r="L601">
        <v>24</v>
      </c>
      <c r="M601">
        <v>0.41666666666666669</v>
      </c>
      <c r="N601">
        <v>10</v>
      </c>
      <c r="O601">
        <v>15</v>
      </c>
      <c r="P601">
        <v>0.66666666666666663</v>
      </c>
      <c r="Q601">
        <v>1.6</v>
      </c>
      <c r="R601" t="s">
        <v>263</v>
      </c>
    </row>
    <row r="602" spans="1:18" hidden="1" x14ac:dyDescent="0.3">
      <c r="A602" s="76">
        <v>600</v>
      </c>
      <c r="B602">
        <v>287</v>
      </c>
      <c r="C602" t="s">
        <v>262</v>
      </c>
      <c r="D602" t="s">
        <v>32</v>
      </c>
      <c r="E602" t="s">
        <v>38</v>
      </c>
      <c r="F602">
        <v>7.47</v>
      </c>
      <c r="G602" s="77">
        <v>43374</v>
      </c>
      <c r="H602" s="77">
        <v>43388</v>
      </c>
      <c r="I602">
        <v>7</v>
      </c>
      <c r="J602">
        <v>2001</v>
      </c>
      <c r="K602" t="s">
        <v>25</v>
      </c>
      <c r="L602">
        <v>24</v>
      </c>
      <c r="M602">
        <v>0.41666666666666669</v>
      </c>
      <c r="N602">
        <v>10</v>
      </c>
      <c r="O602">
        <v>15</v>
      </c>
      <c r="P602">
        <v>0.66666666666666663</v>
      </c>
      <c r="Q602">
        <v>1.6</v>
      </c>
      <c r="R602" t="s">
        <v>68</v>
      </c>
    </row>
    <row r="603" spans="1:18" hidden="1" x14ac:dyDescent="0.3">
      <c r="A603" s="76">
        <v>601</v>
      </c>
      <c r="B603">
        <v>287</v>
      </c>
      <c r="C603" t="s">
        <v>262</v>
      </c>
      <c r="D603" t="s">
        <v>32</v>
      </c>
      <c r="E603" t="s">
        <v>38</v>
      </c>
      <c r="F603">
        <v>7.47</v>
      </c>
      <c r="G603" s="77">
        <v>43374</v>
      </c>
      <c r="H603" s="77">
        <v>43388</v>
      </c>
      <c r="I603">
        <v>7</v>
      </c>
      <c r="J603">
        <v>2001</v>
      </c>
      <c r="K603" t="s">
        <v>25</v>
      </c>
      <c r="L603">
        <v>24</v>
      </c>
      <c r="M603">
        <v>0.41666666666666669</v>
      </c>
      <c r="N603">
        <v>10</v>
      </c>
      <c r="O603">
        <v>15</v>
      </c>
      <c r="P603">
        <v>0.66666666666666663</v>
      </c>
      <c r="Q603">
        <v>1.6</v>
      </c>
      <c r="R603" t="s">
        <v>42</v>
      </c>
    </row>
    <row r="604" spans="1:18" hidden="1" x14ac:dyDescent="0.3">
      <c r="A604" s="76">
        <v>602</v>
      </c>
      <c r="B604">
        <v>287</v>
      </c>
      <c r="C604" t="s">
        <v>262</v>
      </c>
      <c r="D604" t="s">
        <v>32</v>
      </c>
      <c r="E604" t="s">
        <v>38</v>
      </c>
      <c r="F604">
        <v>7.47</v>
      </c>
      <c r="G604" s="77">
        <v>43374</v>
      </c>
      <c r="H604" s="77">
        <v>43388</v>
      </c>
      <c r="I604">
        <v>7</v>
      </c>
      <c r="J604">
        <v>2001</v>
      </c>
      <c r="K604" t="s">
        <v>25</v>
      </c>
      <c r="L604">
        <v>24</v>
      </c>
      <c r="M604">
        <v>0.41666666666666669</v>
      </c>
      <c r="N604">
        <v>10</v>
      </c>
      <c r="O604">
        <v>15</v>
      </c>
      <c r="P604">
        <v>0.66666666666666663</v>
      </c>
      <c r="Q604">
        <v>1.6</v>
      </c>
      <c r="R604" t="s">
        <v>49</v>
      </c>
    </row>
    <row r="605" spans="1:18" hidden="1" x14ac:dyDescent="0.3">
      <c r="A605" s="76">
        <v>603</v>
      </c>
      <c r="B605">
        <v>551</v>
      </c>
      <c r="C605" t="s">
        <v>264</v>
      </c>
      <c r="D605" t="s">
        <v>32</v>
      </c>
      <c r="E605" t="s">
        <v>38</v>
      </c>
      <c r="F605">
        <v>7.49</v>
      </c>
      <c r="G605" s="77">
        <v>43388</v>
      </c>
      <c r="H605" s="77">
        <v>43404</v>
      </c>
      <c r="I605">
        <v>7</v>
      </c>
      <c r="J605">
        <v>2001</v>
      </c>
      <c r="K605" t="s">
        <v>21</v>
      </c>
      <c r="L605">
        <v>24</v>
      </c>
      <c r="M605">
        <v>0.40555555555555561</v>
      </c>
      <c r="N605">
        <v>9.7333333333333343</v>
      </c>
      <c r="O605">
        <v>17</v>
      </c>
      <c r="P605">
        <v>0.57254901960784321</v>
      </c>
      <c r="Q605">
        <v>1.411764705882353</v>
      </c>
      <c r="R605" t="s">
        <v>263</v>
      </c>
    </row>
    <row r="606" spans="1:18" hidden="1" x14ac:dyDescent="0.3">
      <c r="A606" s="76">
        <v>604</v>
      </c>
      <c r="B606">
        <v>551</v>
      </c>
      <c r="C606" t="s">
        <v>264</v>
      </c>
      <c r="D606" t="s">
        <v>32</v>
      </c>
      <c r="E606" t="s">
        <v>38</v>
      </c>
      <c r="F606">
        <v>7.49</v>
      </c>
      <c r="G606" s="77">
        <v>43388</v>
      </c>
      <c r="H606" s="77">
        <v>43404</v>
      </c>
      <c r="I606">
        <v>7</v>
      </c>
      <c r="J606">
        <v>2001</v>
      </c>
      <c r="K606" t="s">
        <v>21</v>
      </c>
      <c r="L606">
        <v>24</v>
      </c>
      <c r="M606">
        <v>0.40555555555555561</v>
      </c>
      <c r="N606">
        <v>9.7333333333333343</v>
      </c>
      <c r="O606">
        <v>17</v>
      </c>
      <c r="P606">
        <v>0.57254901960784321</v>
      </c>
      <c r="Q606">
        <v>1.411764705882353</v>
      </c>
      <c r="R606" t="s">
        <v>68</v>
      </c>
    </row>
    <row r="607" spans="1:18" hidden="1" x14ac:dyDescent="0.3">
      <c r="A607" s="76">
        <v>605</v>
      </c>
      <c r="B607">
        <v>551</v>
      </c>
      <c r="C607" t="s">
        <v>264</v>
      </c>
      <c r="D607" t="s">
        <v>32</v>
      </c>
      <c r="E607" t="s">
        <v>38</v>
      </c>
      <c r="F607">
        <v>7.49</v>
      </c>
      <c r="G607" s="77">
        <v>43388</v>
      </c>
      <c r="H607" s="77">
        <v>43404</v>
      </c>
      <c r="I607">
        <v>7</v>
      </c>
      <c r="J607">
        <v>2001</v>
      </c>
      <c r="K607" t="s">
        <v>21</v>
      </c>
      <c r="L607">
        <v>24</v>
      </c>
      <c r="M607">
        <v>0.40555555555555561</v>
      </c>
      <c r="N607">
        <v>9.7333333333333343</v>
      </c>
      <c r="O607">
        <v>17</v>
      </c>
      <c r="P607">
        <v>0.57254901960784321</v>
      </c>
      <c r="Q607">
        <v>1.411764705882353</v>
      </c>
      <c r="R607" t="s">
        <v>42</v>
      </c>
    </row>
    <row r="608" spans="1:18" hidden="1" x14ac:dyDescent="0.3">
      <c r="A608" s="76">
        <v>606</v>
      </c>
      <c r="B608">
        <v>551</v>
      </c>
      <c r="C608" t="s">
        <v>264</v>
      </c>
      <c r="D608" t="s">
        <v>32</v>
      </c>
      <c r="E608" t="s">
        <v>38</v>
      </c>
      <c r="F608">
        <v>7.49</v>
      </c>
      <c r="G608" s="77">
        <v>43388</v>
      </c>
      <c r="H608" s="77">
        <v>43404</v>
      </c>
      <c r="I608">
        <v>7</v>
      </c>
      <c r="J608">
        <v>2001</v>
      </c>
      <c r="K608" t="s">
        <v>21</v>
      </c>
      <c r="L608">
        <v>24</v>
      </c>
      <c r="M608">
        <v>0.40555555555555561</v>
      </c>
      <c r="N608">
        <v>9.7333333333333343</v>
      </c>
      <c r="O608">
        <v>17</v>
      </c>
      <c r="P608">
        <v>0.57254901960784321</v>
      </c>
      <c r="Q608">
        <v>1.411764705882353</v>
      </c>
      <c r="R608" t="s">
        <v>49</v>
      </c>
    </row>
    <row r="609" spans="1:18" hidden="1" x14ac:dyDescent="0.3">
      <c r="A609" s="76">
        <v>607</v>
      </c>
      <c r="B609">
        <v>49691</v>
      </c>
      <c r="C609" t="s">
        <v>265</v>
      </c>
      <c r="D609" t="s">
        <v>32</v>
      </c>
      <c r="E609" t="s">
        <v>20</v>
      </c>
      <c r="F609">
        <v>6.13</v>
      </c>
      <c r="G609" s="77">
        <v>45023</v>
      </c>
      <c r="H609" s="77">
        <v>45035</v>
      </c>
      <c r="I609">
        <v>5</v>
      </c>
      <c r="J609">
        <v>2022</v>
      </c>
      <c r="K609" t="s">
        <v>33</v>
      </c>
      <c r="L609">
        <v>13</v>
      </c>
      <c r="M609">
        <v>0.39444444444444438</v>
      </c>
      <c r="N609">
        <v>5.1277777777777773</v>
      </c>
      <c r="O609">
        <v>13</v>
      </c>
      <c r="P609">
        <v>0.39444444444444438</v>
      </c>
      <c r="Q609">
        <v>1</v>
      </c>
      <c r="R609" t="s">
        <v>98</v>
      </c>
    </row>
    <row r="610" spans="1:18" hidden="1" x14ac:dyDescent="0.3">
      <c r="A610" s="76">
        <v>608</v>
      </c>
      <c r="B610">
        <v>49691</v>
      </c>
      <c r="C610" t="s">
        <v>265</v>
      </c>
      <c r="D610" t="s">
        <v>32</v>
      </c>
      <c r="E610" t="s">
        <v>20</v>
      </c>
      <c r="F610">
        <v>6.13</v>
      </c>
      <c r="G610" s="77">
        <v>45023</v>
      </c>
      <c r="H610" s="77">
        <v>45035</v>
      </c>
      <c r="I610">
        <v>5</v>
      </c>
      <c r="J610">
        <v>2022</v>
      </c>
      <c r="K610" t="s">
        <v>33</v>
      </c>
      <c r="L610">
        <v>13</v>
      </c>
      <c r="M610">
        <v>0.39444444444444438</v>
      </c>
      <c r="N610">
        <v>5.1277777777777773</v>
      </c>
      <c r="O610">
        <v>13</v>
      </c>
      <c r="P610">
        <v>0.39444444444444438</v>
      </c>
      <c r="Q610">
        <v>1</v>
      </c>
      <c r="R610" t="s">
        <v>49</v>
      </c>
    </row>
    <row r="611" spans="1:18" hidden="1" x14ac:dyDescent="0.3">
      <c r="A611" s="76">
        <v>609</v>
      </c>
      <c r="B611">
        <v>49964</v>
      </c>
      <c r="C611" t="s">
        <v>266</v>
      </c>
      <c r="D611" t="s">
        <v>85</v>
      </c>
      <c r="E611" t="s">
        <v>20</v>
      </c>
      <c r="F611">
        <v>7.11</v>
      </c>
      <c r="G611" s="77">
        <v>44991</v>
      </c>
      <c r="H611" s="77">
        <v>44991</v>
      </c>
      <c r="I611">
        <v>6</v>
      </c>
      <c r="J611">
        <v>2021</v>
      </c>
      <c r="K611" t="s">
        <v>21</v>
      </c>
      <c r="L611">
        <v>1</v>
      </c>
      <c r="M611">
        <v>7.7777777777777779E-2</v>
      </c>
      <c r="N611">
        <v>7.7777777777777779E-2</v>
      </c>
      <c r="O611">
        <v>1</v>
      </c>
      <c r="P611">
        <v>7.7777777777777779E-2</v>
      </c>
      <c r="Q611">
        <v>1</v>
      </c>
      <c r="R611" t="s">
        <v>54</v>
      </c>
    </row>
    <row r="612" spans="1:18" hidden="1" x14ac:dyDescent="0.3">
      <c r="A612" s="76">
        <v>610</v>
      </c>
      <c r="B612">
        <v>650</v>
      </c>
      <c r="C612" t="s">
        <v>267</v>
      </c>
      <c r="D612" t="s">
        <v>66</v>
      </c>
      <c r="E612" t="s">
        <v>38</v>
      </c>
      <c r="F612">
        <v>7.34</v>
      </c>
      <c r="G612" s="77">
        <v>44974</v>
      </c>
      <c r="H612" s="77">
        <v>44975</v>
      </c>
      <c r="I612">
        <v>6</v>
      </c>
      <c r="J612">
        <v>1995</v>
      </c>
      <c r="K612" t="s">
        <v>35</v>
      </c>
      <c r="L612">
        <v>3</v>
      </c>
      <c r="M612">
        <v>0.48333333333333328</v>
      </c>
      <c r="N612">
        <v>1.45</v>
      </c>
      <c r="O612">
        <v>2</v>
      </c>
      <c r="P612">
        <v>0.72499999999999998</v>
      </c>
      <c r="Q612">
        <v>1.5</v>
      </c>
      <c r="R612" t="s">
        <v>39</v>
      </c>
    </row>
    <row r="613" spans="1:18" hidden="1" x14ac:dyDescent="0.3">
      <c r="A613" s="76">
        <v>611</v>
      </c>
      <c r="B613">
        <v>650</v>
      </c>
      <c r="C613" t="s">
        <v>267</v>
      </c>
      <c r="D613" t="s">
        <v>66</v>
      </c>
      <c r="E613" t="s">
        <v>38</v>
      </c>
      <c r="F613">
        <v>7.34</v>
      </c>
      <c r="G613" s="77">
        <v>44974</v>
      </c>
      <c r="H613" s="77">
        <v>44975</v>
      </c>
      <c r="I613">
        <v>6</v>
      </c>
      <c r="J613">
        <v>1995</v>
      </c>
      <c r="K613" t="s">
        <v>35</v>
      </c>
      <c r="L613">
        <v>3</v>
      </c>
      <c r="M613">
        <v>0.48333333333333328</v>
      </c>
      <c r="N613">
        <v>1.45</v>
      </c>
      <c r="O613">
        <v>2</v>
      </c>
      <c r="P613">
        <v>0.72499999999999998</v>
      </c>
      <c r="Q613">
        <v>1.5</v>
      </c>
      <c r="R613" t="s">
        <v>36</v>
      </c>
    </row>
    <row r="614" spans="1:18" hidden="1" x14ac:dyDescent="0.3">
      <c r="A614" s="76">
        <v>612</v>
      </c>
      <c r="B614">
        <v>650</v>
      </c>
      <c r="C614" t="s">
        <v>267</v>
      </c>
      <c r="D614" t="s">
        <v>66</v>
      </c>
      <c r="E614" t="s">
        <v>38</v>
      </c>
      <c r="F614">
        <v>7.34</v>
      </c>
      <c r="G614" s="77">
        <v>44974</v>
      </c>
      <c r="H614" s="77">
        <v>44975</v>
      </c>
      <c r="I614">
        <v>6</v>
      </c>
      <c r="J614">
        <v>1995</v>
      </c>
      <c r="K614" t="s">
        <v>35</v>
      </c>
      <c r="L614">
        <v>3</v>
      </c>
      <c r="M614">
        <v>0.48333333333333328</v>
      </c>
      <c r="N614">
        <v>1.45</v>
      </c>
      <c r="O614">
        <v>2</v>
      </c>
      <c r="P614">
        <v>0.72499999999999998</v>
      </c>
      <c r="Q614">
        <v>1.5</v>
      </c>
      <c r="R614" t="s">
        <v>67</v>
      </c>
    </row>
    <row r="615" spans="1:18" hidden="1" x14ac:dyDescent="0.3">
      <c r="A615" s="76">
        <v>613</v>
      </c>
      <c r="B615">
        <v>650</v>
      </c>
      <c r="C615" t="s">
        <v>267</v>
      </c>
      <c r="D615" t="s">
        <v>66</v>
      </c>
      <c r="E615" t="s">
        <v>38</v>
      </c>
      <c r="F615">
        <v>7.34</v>
      </c>
      <c r="G615" s="77">
        <v>44974</v>
      </c>
      <c r="H615" s="77">
        <v>44975</v>
      </c>
      <c r="I615">
        <v>6</v>
      </c>
      <c r="J615">
        <v>1995</v>
      </c>
      <c r="K615" t="s">
        <v>35</v>
      </c>
      <c r="L615">
        <v>3</v>
      </c>
      <c r="M615">
        <v>0.48333333333333328</v>
      </c>
      <c r="N615">
        <v>1.45</v>
      </c>
      <c r="O615">
        <v>2</v>
      </c>
      <c r="P615">
        <v>0.72499999999999998</v>
      </c>
      <c r="Q615">
        <v>1.5</v>
      </c>
      <c r="R615" t="s">
        <v>82</v>
      </c>
    </row>
    <row r="616" spans="1:18" hidden="1" x14ac:dyDescent="0.3">
      <c r="A616" s="76">
        <v>614</v>
      </c>
      <c r="B616">
        <v>48644</v>
      </c>
      <c r="C616" t="s">
        <v>268</v>
      </c>
      <c r="D616" t="s">
        <v>32</v>
      </c>
      <c r="E616" t="s">
        <v>20</v>
      </c>
      <c r="F616">
        <v>6.32</v>
      </c>
      <c r="G616" s="77">
        <v>44741</v>
      </c>
      <c r="H616" s="77">
        <v>44759</v>
      </c>
      <c r="I616">
        <v>6</v>
      </c>
      <c r="J616">
        <v>2021</v>
      </c>
      <c r="K616" t="s">
        <v>35</v>
      </c>
      <c r="L616">
        <v>12</v>
      </c>
      <c r="M616">
        <v>0.39444444444444438</v>
      </c>
      <c r="N616">
        <v>4.7333333333333334</v>
      </c>
      <c r="O616">
        <v>19</v>
      </c>
      <c r="P616">
        <v>0.24912280701754391</v>
      </c>
      <c r="Q616">
        <v>0.63157894736842102</v>
      </c>
      <c r="R616" t="s">
        <v>39</v>
      </c>
    </row>
    <row r="617" spans="1:18" hidden="1" x14ac:dyDescent="0.3">
      <c r="A617" s="76">
        <v>615</v>
      </c>
      <c r="B617">
        <v>48644</v>
      </c>
      <c r="C617" t="s">
        <v>268</v>
      </c>
      <c r="D617" t="s">
        <v>32</v>
      </c>
      <c r="E617" t="s">
        <v>20</v>
      </c>
      <c r="F617">
        <v>6.32</v>
      </c>
      <c r="G617" s="77">
        <v>44741</v>
      </c>
      <c r="H617" s="77">
        <v>44759</v>
      </c>
      <c r="I617">
        <v>6</v>
      </c>
      <c r="J617">
        <v>2021</v>
      </c>
      <c r="K617" t="s">
        <v>35</v>
      </c>
      <c r="L617">
        <v>12</v>
      </c>
      <c r="M617">
        <v>0.39444444444444438</v>
      </c>
      <c r="N617">
        <v>4.7333333333333334</v>
      </c>
      <c r="O617">
        <v>19</v>
      </c>
      <c r="P617">
        <v>0.24912280701754391</v>
      </c>
      <c r="Q617">
        <v>0.63157894736842102</v>
      </c>
      <c r="R617" t="s">
        <v>36</v>
      </c>
    </row>
    <row r="618" spans="1:18" hidden="1" x14ac:dyDescent="0.3">
      <c r="A618" s="76">
        <v>616</v>
      </c>
      <c r="B618">
        <v>48644</v>
      </c>
      <c r="C618" t="s">
        <v>268</v>
      </c>
      <c r="D618" t="s">
        <v>32</v>
      </c>
      <c r="E618" t="s">
        <v>20</v>
      </c>
      <c r="F618">
        <v>6.32</v>
      </c>
      <c r="G618" s="77">
        <v>44741</v>
      </c>
      <c r="H618" s="77">
        <v>44759</v>
      </c>
      <c r="I618">
        <v>6</v>
      </c>
      <c r="J618">
        <v>2021</v>
      </c>
      <c r="K618" t="s">
        <v>35</v>
      </c>
      <c r="L618">
        <v>12</v>
      </c>
      <c r="M618">
        <v>0.39444444444444438</v>
      </c>
      <c r="N618">
        <v>4.7333333333333334</v>
      </c>
      <c r="O618">
        <v>19</v>
      </c>
      <c r="P618">
        <v>0.24912280701754391</v>
      </c>
      <c r="Q618">
        <v>0.63157894736842102</v>
      </c>
      <c r="R618" t="s">
        <v>103</v>
      </c>
    </row>
    <row r="619" spans="1:18" hidden="1" x14ac:dyDescent="0.3">
      <c r="A619" s="76">
        <v>617</v>
      </c>
      <c r="B619">
        <v>48644</v>
      </c>
      <c r="C619" t="s">
        <v>268</v>
      </c>
      <c r="D619" t="s">
        <v>32</v>
      </c>
      <c r="E619" t="s">
        <v>20</v>
      </c>
      <c r="F619">
        <v>6.32</v>
      </c>
      <c r="G619" s="77">
        <v>44741</v>
      </c>
      <c r="H619" s="77">
        <v>44759</v>
      </c>
      <c r="I619">
        <v>6</v>
      </c>
      <c r="J619">
        <v>2021</v>
      </c>
      <c r="K619" t="s">
        <v>35</v>
      </c>
      <c r="L619">
        <v>12</v>
      </c>
      <c r="M619">
        <v>0.39444444444444438</v>
      </c>
      <c r="N619">
        <v>4.7333333333333334</v>
      </c>
      <c r="O619">
        <v>19</v>
      </c>
      <c r="P619">
        <v>0.24912280701754391</v>
      </c>
      <c r="Q619">
        <v>0.63157894736842102</v>
      </c>
      <c r="R619" t="s">
        <v>29</v>
      </c>
    </row>
    <row r="620" spans="1:18" hidden="1" x14ac:dyDescent="0.3">
      <c r="A620" s="76">
        <v>618</v>
      </c>
      <c r="B620">
        <v>45620</v>
      </c>
      <c r="C620" t="s">
        <v>269</v>
      </c>
      <c r="D620" t="s">
        <v>101</v>
      </c>
      <c r="E620" t="s">
        <v>47</v>
      </c>
      <c r="F620">
        <v>7.16</v>
      </c>
      <c r="G620" s="77">
        <v>44786</v>
      </c>
      <c r="H620" s="77">
        <v>44786</v>
      </c>
      <c r="I620">
        <v>7</v>
      </c>
      <c r="J620">
        <v>2021</v>
      </c>
      <c r="K620" t="s">
        <v>33</v>
      </c>
      <c r="L620">
        <v>1</v>
      </c>
      <c r="M620">
        <v>1.6055555555555561</v>
      </c>
      <c r="N620">
        <v>1.6055555555555561</v>
      </c>
      <c r="O620">
        <v>1</v>
      </c>
      <c r="P620">
        <v>1.6055555555555561</v>
      </c>
      <c r="Q620">
        <v>1</v>
      </c>
      <c r="R620" t="s">
        <v>71</v>
      </c>
    </row>
    <row r="621" spans="1:18" hidden="1" x14ac:dyDescent="0.3">
      <c r="A621" s="76">
        <v>619</v>
      </c>
      <c r="B621">
        <v>45620</v>
      </c>
      <c r="C621" t="s">
        <v>269</v>
      </c>
      <c r="D621" t="s">
        <v>101</v>
      </c>
      <c r="E621" t="s">
        <v>47</v>
      </c>
      <c r="F621">
        <v>7.16</v>
      </c>
      <c r="G621" s="77">
        <v>44786</v>
      </c>
      <c r="H621" s="77">
        <v>44786</v>
      </c>
      <c r="I621">
        <v>7</v>
      </c>
      <c r="J621">
        <v>2021</v>
      </c>
      <c r="K621" t="s">
        <v>33</v>
      </c>
      <c r="L621">
        <v>1</v>
      </c>
      <c r="M621">
        <v>1.6055555555555561</v>
      </c>
      <c r="N621">
        <v>1.6055555555555561</v>
      </c>
      <c r="O621">
        <v>1</v>
      </c>
      <c r="P621">
        <v>1.6055555555555561</v>
      </c>
      <c r="Q621">
        <v>1</v>
      </c>
      <c r="R621" t="s">
        <v>40</v>
      </c>
    </row>
    <row r="622" spans="1:18" hidden="1" x14ac:dyDescent="0.3">
      <c r="A622" s="76">
        <v>620</v>
      </c>
      <c r="B622">
        <v>38830</v>
      </c>
      <c r="C622" t="s">
        <v>270</v>
      </c>
      <c r="D622" t="s">
        <v>32</v>
      </c>
      <c r="E622" t="s">
        <v>75</v>
      </c>
      <c r="F622">
        <v>6.26</v>
      </c>
      <c r="G622" s="77">
        <v>44203</v>
      </c>
      <c r="H622" s="77">
        <v>44207</v>
      </c>
      <c r="I622">
        <v>5</v>
      </c>
      <c r="J622">
        <v>2020</v>
      </c>
      <c r="K622" t="s">
        <v>33</v>
      </c>
      <c r="L622">
        <v>12</v>
      </c>
      <c r="M622">
        <v>0.39444444444444438</v>
      </c>
      <c r="N622">
        <v>4.7333333333333334</v>
      </c>
      <c r="O622">
        <v>5</v>
      </c>
      <c r="P622">
        <v>0.94666666666666666</v>
      </c>
      <c r="Q622">
        <v>2.4</v>
      </c>
      <c r="R622" t="s">
        <v>39</v>
      </c>
    </row>
    <row r="623" spans="1:18" hidden="1" x14ac:dyDescent="0.3">
      <c r="A623" s="76">
        <v>621</v>
      </c>
      <c r="B623">
        <v>38830</v>
      </c>
      <c r="C623" t="s">
        <v>270</v>
      </c>
      <c r="D623" t="s">
        <v>32</v>
      </c>
      <c r="E623" t="s">
        <v>75</v>
      </c>
      <c r="F623">
        <v>6.26</v>
      </c>
      <c r="G623" s="77">
        <v>44203</v>
      </c>
      <c r="H623" s="77">
        <v>44207</v>
      </c>
      <c r="I623">
        <v>5</v>
      </c>
      <c r="J623">
        <v>2020</v>
      </c>
      <c r="K623" t="s">
        <v>33</v>
      </c>
      <c r="L623">
        <v>12</v>
      </c>
      <c r="M623">
        <v>0.39444444444444438</v>
      </c>
      <c r="N623">
        <v>4.7333333333333334</v>
      </c>
      <c r="O623">
        <v>5</v>
      </c>
      <c r="P623">
        <v>0.94666666666666666</v>
      </c>
      <c r="Q623">
        <v>2.4</v>
      </c>
      <c r="R623" t="s">
        <v>27</v>
      </c>
    </row>
    <row r="624" spans="1:18" hidden="1" x14ac:dyDescent="0.3">
      <c r="A624" s="76">
        <v>622</v>
      </c>
      <c r="B624">
        <v>38830</v>
      </c>
      <c r="C624" t="s">
        <v>270</v>
      </c>
      <c r="D624" t="s">
        <v>32</v>
      </c>
      <c r="E624" t="s">
        <v>75</v>
      </c>
      <c r="F624">
        <v>6.26</v>
      </c>
      <c r="G624" s="77">
        <v>44203</v>
      </c>
      <c r="H624" s="77">
        <v>44207</v>
      </c>
      <c r="I624">
        <v>5</v>
      </c>
      <c r="J624">
        <v>2020</v>
      </c>
      <c r="K624" t="s">
        <v>33</v>
      </c>
      <c r="L624">
        <v>12</v>
      </c>
      <c r="M624">
        <v>0.39444444444444438</v>
      </c>
      <c r="N624">
        <v>4.7333333333333334</v>
      </c>
      <c r="O624">
        <v>5</v>
      </c>
      <c r="P624">
        <v>0.94666666666666666</v>
      </c>
      <c r="Q624">
        <v>2.4</v>
      </c>
      <c r="R624" t="s">
        <v>41</v>
      </c>
    </row>
    <row r="625" spans="1:18" hidden="1" x14ac:dyDescent="0.3">
      <c r="A625" s="76">
        <v>623</v>
      </c>
      <c r="B625">
        <v>38830</v>
      </c>
      <c r="C625" t="s">
        <v>270</v>
      </c>
      <c r="D625" t="s">
        <v>32</v>
      </c>
      <c r="E625" t="s">
        <v>75</v>
      </c>
      <c r="F625">
        <v>6.26</v>
      </c>
      <c r="G625" s="77">
        <v>44203</v>
      </c>
      <c r="H625" s="77">
        <v>44207</v>
      </c>
      <c r="I625">
        <v>5</v>
      </c>
      <c r="J625">
        <v>2020</v>
      </c>
      <c r="K625" t="s">
        <v>33</v>
      </c>
      <c r="L625">
        <v>12</v>
      </c>
      <c r="M625">
        <v>0.39444444444444438</v>
      </c>
      <c r="N625">
        <v>4.7333333333333334</v>
      </c>
      <c r="O625">
        <v>5</v>
      </c>
      <c r="P625">
        <v>0.94666666666666666</v>
      </c>
      <c r="Q625">
        <v>2.4</v>
      </c>
      <c r="R625" t="s">
        <v>118</v>
      </c>
    </row>
    <row r="626" spans="1:18" hidden="1" x14ac:dyDescent="0.3">
      <c r="A626" s="76">
        <v>624</v>
      </c>
      <c r="B626">
        <v>387</v>
      </c>
      <c r="C626" t="s">
        <v>271</v>
      </c>
      <c r="D626" t="s">
        <v>32</v>
      </c>
      <c r="E626" t="s">
        <v>52</v>
      </c>
      <c r="F626">
        <v>7.97</v>
      </c>
      <c r="G626" s="77">
        <v>43040</v>
      </c>
      <c r="H626" s="77">
        <v>43054</v>
      </c>
      <c r="I626">
        <v>8</v>
      </c>
      <c r="J626">
        <v>2002</v>
      </c>
      <c r="K626" t="s">
        <v>35</v>
      </c>
      <c r="L626">
        <v>13</v>
      </c>
      <c r="M626">
        <v>0.4</v>
      </c>
      <c r="N626">
        <v>5.2</v>
      </c>
      <c r="O626">
        <v>15</v>
      </c>
      <c r="P626">
        <v>0.34666666666666668</v>
      </c>
      <c r="Q626">
        <v>0.8666666666666667</v>
      </c>
      <c r="R626" t="s">
        <v>40</v>
      </c>
    </row>
    <row r="627" spans="1:18" hidden="1" x14ac:dyDescent="0.3">
      <c r="A627" s="76">
        <v>625</v>
      </c>
      <c r="B627">
        <v>387</v>
      </c>
      <c r="C627" t="s">
        <v>271</v>
      </c>
      <c r="D627" t="s">
        <v>32</v>
      </c>
      <c r="E627" t="s">
        <v>52</v>
      </c>
      <c r="F627">
        <v>7.97</v>
      </c>
      <c r="G627" s="77">
        <v>43040</v>
      </c>
      <c r="H627" s="77">
        <v>43054</v>
      </c>
      <c r="I627">
        <v>8</v>
      </c>
      <c r="J627">
        <v>2002</v>
      </c>
      <c r="K627" t="s">
        <v>35</v>
      </c>
      <c r="L627">
        <v>13</v>
      </c>
      <c r="M627">
        <v>0.4</v>
      </c>
      <c r="N627">
        <v>5.2</v>
      </c>
      <c r="O627">
        <v>15</v>
      </c>
      <c r="P627">
        <v>0.34666666666666668</v>
      </c>
      <c r="Q627">
        <v>0.8666666666666667</v>
      </c>
      <c r="R627" t="s">
        <v>27</v>
      </c>
    </row>
    <row r="628" spans="1:18" hidden="1" x14ac:dyDescent="0.3">
      <c r="A628" s="76">
        <v>626</v>
      </c>
      <c r="B628">
        <v>387</v>
      </c>
      <c r="C628" t="s">
        <v>271</v>
      </c>
      <c r="D628" t="s">
        <v>32</v>
      </c>
      <c r="E628" t="s">
        <v>52</v>
      </c>
      <c r="F628">
        <v>7.97</v>
      </c>
      <c r="G628" s="77">
        <v>43040</v>
      </c>
      <c r="H628" s="77">
        <v>43054</v>
      </c>
      <c r="I628">
        <v>8</v>
      </c>
      <c r="J628">
        <v>2002</v>
      </c>
      <c r="K628" t="s">
        <v>35</v>
      </c>
      <c r="L628">
        <v>13</v>
      </c>
      <c r="M628">
        <v>0.4</v>
      </c>
      <c r="N628">
        <v>5.2</v>
      </c>
      <c r="O628">
        <v>15</v>
      </c>
      <c r="P628">
        <v>0.34666666666666668</v>
      </c>
      <c r="Q628">
        <v>0.8666666666666667</v>
      </c>
      <c r="R628" t="s">
        <v>28</v>
      </c>
    </row>
    <row r="629" spans="1:18" hidden="1" x14ac:dyDescent="0.3">
      <c r="A629" s="76">
        <v>627</v>
      </c>
      <c r="B629">
        <v>387</v>
      </c>
      <c r="C629" t="s">
        <v>271</v>
      </c>
      <c r="D629" t="s">
        <v>32</v>
      </c>
      <c r="E629" t="s">
        <v>52</v>
      </c>
      <c r="F629">
        <v>7.97</v>
      </c>
      <c r="G629" s="77">
        <v>43040</v>
      </c>
      <c r="H629" s="77">
        <v>43054</v>
      </c>
      <c r="I629">
        <v>8</v>
      </c>
      <c r="J629">
        <v>2002</v>
      </c>
      <c r="K629" t="s">
        <v>35</v>
      </c>
      <c r="L629">
        <v>13</v>
      </c>
      <c r="M629">
        <v>0.4</v>
      </c>
      <c r="N629">
        <v>5.2</v>
      </c>
      <c r="O629">
        <v>15</v>
      </c>
      <c r="P629">
        <v>0.34666666666666668</v>
      </c>
      <c r="Q629">
        <v>0.8666666666666667</v>
      </c>
      <c r="R629" t="s">
        <v>63</v>
      </c>
    </row>
    <row r="630" spans="1:18" hidden="1" x14ac:dyDescent="0.3">
      <c r="A630" s="76">
        <v>628</v>
      </c>
      <c r="B630">
        <v>49519</v>
      </c>
      <c r="C630" t="s">
        <v>272</v>
      </c>
      <c r="D630" t="s">
        <v>32</v>
      </c>
      <c r="E630" t="s">
        <v>38</v>
      </c>
      <c r="F630">
        <v>7.18</v>
      </c>
      <c r="G630" s="77">
        <v>44917</v>
      </c>
      <c r="H630" s="77">
        <v>44950</v>
      </c>
      <c r="I630">
        <v>6</v>
      </c>
      <c r="J630">
        <v>2022</v>
      </c>
      <c r="K630" t="s">
        <v>25</v>
      </c>
      <c r="L630">
        <v>13</v>
      </c>
      <c r="M630">
        <v>0.39444444444444438</v>
      </c>
      <c r="N630">
        <v>5.1277777777777773</v>
      </c>
      <c r="O630">
        <v>34</v>
      </c>
      <c r="P630">
        <v>0.15081699346405231</v>
      </c>
      <c r="Q630">
        <v>0.38235294117647062</v>
      </c>
      <c r="R630" t="s">
        <v>91</v>
      </c>
    </row>
    <row r="631" spans="1:18" hidden="1" x14ac:dyDescent="0.3">
      <c r="A631" s="76">
        <v>629</v>
      </c>
      <c r="B631">
        <v>49519</v>
      </c>
      <c r="C631" t="s">
        <v>272</v>
      </c>
      <c r="D631" t="s">
        <v>32</v>
      </c>
      <c r="E631" t="s">
        <v>38</v>
      </c>
      <c r="F631">
        <v>7.18</v>
      </c>
      <c r="G631" s="77">
        <v>44917</v>
      </c>
      <c r="H631" s="77">
        <v>44950</v>
      </c>
      <c r="I631">
        <v>6</v>
      </c>
      <c r="J631">
        <v>2022</v>
      </c>
      <c r="K631" t="s">
        <v>25</v>
      </c>
      <c r="L631">
        <v>13</v>
      </c>
      <c r="M631">
        <v>0.39444444444444438</v>
      </c>
      <c r="N631">
        <v>5.1277777777777773</v>
      </c>
      <c r="O631">
        <v>34</v>
      </c>
      <c r="P631">
        <v>0.15081699346405231</v>
      </c>
      <c r="Q631">
        <v>0.38235294117647062</v>
      </c>
      <c r="R631" t="s">
        <v>36</v>
      </c>
    </row>
    <row r="632" spans="1:18" hidden="1" x14ac:dyDescent="0.3">
      <c r="A632" s="76">
        <v>630</v>
      </c>
      <c r="B632">
        <v>49519</v>
      </c>
      <c r="C632" t="s">
        <v>272</v>
      </c>
      <c r="D632" t="s">
        <v>32</v>
      </c>
      <c r="E632" t="s">
        <v>38</v>
      </c>
      <c r="F632">
        <v>7.18</v>
      </c>
      <c r="G632" s="77">
        <v>44917</v>
      </c>
      <c r="H632" s="77">
        <v>44950</v>
      </c>
      <c r="I632">
        <v>6</v>
      </c>
      <c r="J632">
        <v>2022</v>
      </c>
      <c r="K632" t="s">
        <v>25</v>
      </c>
      <c r="L632">
        <v>13</v>
      </c>
      <c r="M632">
        <v>0.39444444444444438</v>
      </c>
      <c r="N632">
        <v>5.1277777777777773</v>
      </c>
      <c r="O632">
        <v>34</v>
      </c>
      <c r="P632">
        <v>0.15081699346405231</v>
      </c>
      <c r="Q632">
        <v>0.38235294117647062</v>
      </c>
      <c r="R632" t="s">
        <v>67</v>
      </c>
    </row>
    <row r="633" spans="1:18" hidden="1" x14ac:dyDescent="0.3">
      <c r="A633" s="76">
        <v>631</v>
      </c>
      <c r="B633">
        <v>49519</v>
      </c>
      <c r="C633" t="s">
        <v>272</v>
      </c>
      <c r="D633" t="s">
        <v>32</v>
      </c>
      <c r="E633" t="s">
        <v>38</v>
      </c>
      <c r="F633">
        <v>7.18</v>
      </c>
      <c r="G633" s="77">
        <v>44917</v>
      </c>
      <c r="H633" s="77">
        <v>44950</v>
      </c>
      <c r="I633">
        <v>6</v>
      </c>
      <c r="J633">
        <v>2022</v>
      </c>
      <c r="K633" t="s">
        <v>25</v>
      </c>
      <c r="L633">
        <v>13</v>
      </c>
      <c r="M633">
        <v>0.39444444444444438</v>
      </c>
      <c r="N633">
        <v>5.1277777777777773</v>
      </c>
      <c r="O633">
        <v>34</v>
      </c>
      <c r="P633">
        <v>0.15081699346405231</v>
      </c>
      <c r="Q633">
        <v>0.38235294117647062</v>
      </c>
      <c r="R633" t="s">
        <v>82</v>
      </c>
    </row>
    <row r="634" spans="1:18" hidden="1" x14ac:dyDescent="0.3">
      <c r="A634" s="76">
        <v>632</v>
      </c>
      <c r="B634">
        <v>49519</v>
      </c>
      <c r="C634" t="s">
        <v>272</v>
      </c>
      <c r="D634" t="s">
        <v>32</v>
      </c>
      <c r="E634" t="s">
        <v>38</v>
      </c>
      <c r="F634">
        <v>7.18</v>
      </c>
      <c r="G634" s="77">
        <v>44917</v>
      </c>
      <c r="H634" s="77">
        <v>44950</v>
      </c>
      <c r="I634">
        <v>6</v>
      </c>
      <c r="J634">
        <v>2022</v>
      </c>
      <c r="K634" t="s">
        <v>25</v>
      </c>
      <c r="L634">
        <v>13</v>
      </c>
      <c r="M634">
        <v>0.39444444444444438</v>
      </c>
      <c r="N634">
        <v>5.1277777777777773</v>
      </c>
      <c r="O634">
        <v>34</v>
      </c>
      <c r="P634">
        <v>0.15081699346405231</v>
      </c>
      <c r="Q634">
        <v>0.38235294117647062</v>
      </c>
      <c r="R634" t="s">
        <v>22</v>
      </c>
    </row>
    <row r="635" spans="1:18" hidden="1" x14ac:dyDescent="0.3">
      <c r="A635" s="76">
        <v>633</v>
      </c>
      <c r="B635">
        <v>49519</v>
      </c>
      <c r="C635" t="s">
        <v>272</v>
      </c>
      <c r="D635" t="s">
        <v>32</v>
      </c>
      <c r="E635" t="s">
        <v>38</v>
      </c>
      <c r="F635">
        <v>7.18</v>
      </c>
      <c r="G635" s="77">
        <v>44917</v>
      </c>
      <c r="H635" s="77">
        <v>44950</v>
      </c>
      <c r="I635">
        <v>6</v>
      </c>
      <c r="J635">
        <v>2022</v>
      </c>
      <c r="K635" t="s">
        <v>25</v>
      </c>
      <c r="L635">
        <v>13</v>
      </c>
      <c r="M635">
        <v>0.39444444444444438</v>
      </c>
      <c r="N635">
        <v>5.1277777777777773</v>
      </c>
      <c r="O635">
        <v>34</v>
      </c>
      <c r="P635">
        <v>0.15081699346405231</v>
      </c>
      <c r="Q635">
        <v>0.38235294117647062</v>
      </c>
      <c r="R635" t="s">
        <v>80</v>
      </c>
    </row>
    <row r="636" spans="1:18" hidden="1" x14ac:dyDescent="0.3">
      <c r="A636" s="76">
        <v>634</v>
      </c>
      <c r="B636">
        <v>34972</v>
      </c>
      <c r="C636" t="s">
        <v>273</v>
      </c>
      <c r="D636" t="s">
        <v>101</v>
      </c>
      <c r="E636" t="s">
        <v>20</v>
      </c>
      <c r="F636">
        <v>6.51</v>
      </c>
      <c r="G636" s="77">
        <v>44042</v>
      </c>
      <c r="H636" s="77">
        <v>44042</v>
      </c>
      <c r="I636">
        <v>6</v>
      </c>
      <c r="J636">
        <v>2019</v>
      </c>
      <c r="K636" t="s">
        <v>33</v>
      </c>
      <c r="L636">
        <v>1</v>
      </c>
      <c r="M636">
        <v>0.87277777777777776</v>
      </c>
      <c r="N636">
        <v>0.87277777777777776</v>
      </c>
      <c r="O636">
        <v>1</v>
      </c>
      <c r="P636">
        <v>0.87277777777777776</v>
      </c>
      <c r="Q636">
        <v>1</v>
      </c>
      <c r="R636" t="s">
        <v>57</v>
      </c>
    </row>
    <row r="637" spans="1:18" hidden="1" x14ac:dyDescent="0.3">
      <c r="A637" s="76">
        <v>635</v>
      </c>
      <c r="B637">
        <v>34972</v>
      </c>
      <c r="C637" t="s">
        <v>273</v>
      </c>
      <c r="D637" t="s">
        <v>101</v>
      </c>
      <c r="E637" t="s">
        <v>20</v>
      </c>
      <c r="F637">
        <v>6.51</v>
      </c>
      <c r="G637" s="77">
        <v>44042</v>
      </c>
      <c r="H637" s="77">
        <v>44042</v>
      </c>
      <c r="I637">
        <v>6</v>
      </c>
      <c r="J637">
        <v>2019</v>
      </c>
      <c r="K637" t="s">
        <v>33</v>
      </c>
      <c r="L637">
        <v>1</v>
      </c>
      <c r="M637">
        <v>0.87277777777777776</v>
      </c>
      <c r="N637">
        <v>0.87277777777777776</v>
      </c>
      <c r="O637">
        <v>1</v>
      </c>
      <c r="P637">
        <v>0.87277777777777776</v>
      </c>
      <c r="Q637">
        <v>1</v>
      </c>
      <c r="R637" t="s">
        <v>48</v>
      </c>
    </row>
    <row r="638" spans="1:18" hidden="1" x14ac:dyDescent="0.3">
      <c r="A638" s="76">
        <v>636</v>
      </c>
      <c r="B638">
        <v>40861</v>
      </c>
      <c r="C638" t="s">
        <v>274</v>
      </c>
      <c r="D638" t="s">
        <v>19</v>
      </c>
      <c r="E638" t="s">
        <v>124</v>
      </c>
      <c r="F638">
        <v>7.53</v>
      </c>
      <c r="G638" s="77">
        <v>44208</v>
      </c>
      <c r="H638" s="77">
        <v>44209</v>
      </c>
      <c r="I638">
        <v>6</v>
      </c>
      <c r="J638">
        <v>2020</v>
      </c>
      <c r="K638" t="s">
        <v>25</v>
      </c>
      <c r="L638">
        <v>7</v>
      </c>
      <c r="M638">
        <v>0.1</v>
      </c>
      <c r="N638">
        <v>0.70000000000000007</v>
      </c>
      <c r="O638">
        <v>2</v>
      </c>
      <c r="P638">
        <v>0.35</v>
      </c>
      <c r="Q638">
        <v>3.5</v>
      </c>
      <c r="R638" t="s">
        <v>39</v>
      </c>
    </row>
    <row r="639" spans="1:18" hidden="1" x14ac:dyDescent="0.3">
      <c r="A639" s="76">
        <v>637</v>
      </c>
      <c r="B639">
        <v>40861</v>
      </c>
      <c r="C639" t="s">
        <v>274</v>
      </c>
      <c r="D639" t="s">
        <v>19</v>
      </c>
      <c r="E639" t="s">
        <v>124</v>
      </c>
      <c r="F639">
        <v>7.53</v>
      </c>
      <c r="G639" s="77">
        <v>44208</v>
      </c>
      <c r="H639" s="77">
        <v>44209</v>
      </c>
      <c r="I639">
        <v>6</v>
      </c>
      <c r="J639">
        <v>2020</v>
      </c>
      <c r="K639" t="s">
        <v>25</v>
      </c>
      <c r="L639">
        <v>7</v>
      </c>
      <c r="M639">
        <v>0.1</v>
      </c>
      <c r="N639">
        <v>0.70000000000000007</v>
      </c>
      <c r="O639">
        <v>2</v>
      </c>
      <c r="P639">
        <v>0.35</v>
      </c>
      <c r="Q639">
        <v>3.5</v>
      </c>
      <c r="R639" t="s">
        <v>26</v>
      </c>
    </row>
    <row r="640" spans="1:18" hidden="1" x14ac:dyDescent="0.3">
      <c r="A640" s="76">
        <v>638</v>
      </c>
      <c r="B640">
        <v>40861</v>
      </c>
      <c r="C640" t="s">
        <v>274</v>
      </c>
      <c r="D640" t="s">
        <v>19</v>
      </c>
      <c r="E640" t="s">
        <v>124</v>
      </c>
      <c r="F640">
        <v>7.53</v>
      </c>
      <c r="G640" s="77">
        <v>44208</v>
      </c>
      <c r="H640" s="77">
        <v>44209</v>
      </c>
      <c r="I640">
        <v>6</v>
      </c>
      <c r="J640">
        <v>2020</v>
      </c>
      <c r="K640" t="s">
        <v>25</v>
      </c>
      <c r="L640">
        <v>7</v>
      </c>
      <c r="M640">
        <v>0.1</v>
      </c>
      <c r="N640">
        <v>0.70000000000000007</v>
      </c>
      <c r="O640">
        <v>2</v>
      </c>
      <c r="P640">
        <v>0.35</v>
      </c>
      <c r="Q640">
        <v>3.5</v>
      </c>
      <c r="R640" t="s">
        <v>36</v>
      </c>
    </row>
    <row r="641" spans="1:18" hidden="1" x14ac:dyDescent="0.3">
      <c r="A641" s="76">
        <v>639</v>
      </c>
      <c r="B641">
        <v>40861</v>
      </c>
      <c r="C641" t="s">
        <v>274</v>
      </c>
      <c r="D641" t="s">
        <v>19</v>
      </c>
      <c r="E641" t="s">
        <v>124</v>
      </c>
      <c r="F641">
        <v>7.53</v>
      </c>
      <c r="G641" s="77">
        <v>44208</v>
      </c>
      <c r="H641" s="77">
        <v>44209</v>
      </c>
      <c r="I641">
        <v>6</v>
      </c>
      <c r="J641">
        <v>2020</v>
      </c>
      <c r="K641" t="s">
        <v>25</v>
      </c>
      <c r="L641">
        <v>7</v>
      </c>
      <c r="M641">
        <v>0.1</v>
      </c>
      <c r="N641">
        <v>0.70000000000000007</v>
      </c>
      <c r="O641">
        <v>2</v>
      </c>
      <c r="P641">
        <v>0.35</v>
      </c>
      <c r="Q641">
        <v>3.5</v>
      </c>
      <c r="R641" t="s">
        <v>27</v>
      </c>
    </row>
    <row r="642" spans="1:18" hidden="1" x14ac:dyDescent="0.3">
      <c r="A642" s="76">
        <v>640</v>
      </c>
      <c r="B642">
        <v>40861</v>
      </c>
      <c r="C642" t="s">
        <v>274</v>
      </c>
      <c r="D642" t="s">
        <v>19</v>
      </c>
      <c r="E642" t="s">
        <v>124</v>
      </c>
      <c r="F642">
        <v>7.53</v>
      </c>
      <c r="G642" s="77">
        <v>44208</v>
      </c>
      <c r="H642" s="77">
        <v>44209</v>
      </c>
      <c r="I642">
        <v>6</v>
      </c>
      <c r="J642">
        <v>2020</v>
      </c>
      <c r="K642" t="s">
        <v>25</v>
      </c>
      <c r="L642">
        <v>7</v>
      </c>
      <c r="M642">
        <v>0.1</v>
      </c>
      <c r="N642">
        <v>0.70000000000000007</v>
      </c>
      <c r="O642">
        <v>2</v>
      </c>
      <c r="P642">
        <v>0.35</v>
      </c>
      <c r="Q642">
        <v>3.5</v>
      </c>
      <c r="R642" t="s">
        <v>196</v>
      </c>
    </row>
    <row r="643" spans="1:18" hidden="1" x14ac:dyDescent="0.3">
      <c r="A643" s="76">
        <v>641</v>
      </c>
      <c r="B643">
        <v>50740</v>
      </c>
      <c r="C643" t="s">
        <v>275</v>
      </c>
      <c r="D643" t="s">
        <v>101</v>
      </c>
      <c r="E643" t="s">
        <v>20</v>
      </c>
      <c r="F643">
        <v>5.82</v>
      </c>
      <c r="G643" s="77">
        <v>44731</v>
      </c>
      <c r="H643" s="77">
        <v>44731</v>
      </c>
      <c r="I643">
        <v>6</v>
      </c>
      <c r="L643">
        <v>1</v>
      </c>
      <c r="M643">
        <v>6.6666666666666666E-2</v>
      </c>
      <c r="N643">
        <v>6.6666666666666666E-2</v>
      </c>
      <c r="O643">
        <v>1</v>
      </c>
      <c r="P643">
        <v>6.6666666666666666E-2</v>
      </c>
      <c r="Q643">
        <v>1</v>
      </c>
      <c r="R643" t="s">
        <v>48</v>
      </c>
    </row>
    <row r="644" spans="1:18" hidden="1" x14ac:dyDescent="0.3">
      <c r="A644" s="76">
        <v>642</v>
      </c>
      <c r="B644">
        <v>50740</v>
      </c>
      <c r="C644" t="s">
        <v>275</v>
      </c>
      <c r="D644" t="s">
        <v>101</v>
      </c>
      <c r="E644" t="s">
        <v>20</v>
      </c>
      <c r="F644">
        <v>5.82</v>
      </c>
      <c r="G644" s="77">
        <v>44731</v>
      </c>
      <c r="H644" s="77">
        <v>44731</v>
      </c>
      <c r="I644">
        <v>6</v>
      </c>
      <c r="L644">
        <v>1</v>
      </c>
      <c r="M644">
        <v>6.6666666666666666E-2</v>
      </c>
      <c r="N644">
        <v>6.6666666666666666E-2</v>
      </c>
      <c r="O644">
        <v>1</v>
      </c>
      <c r="P644">
        <v>6.6666666666666666E-2</v>
      </c>
      <c r="Q644">
        <v>1</v>
      </c>
      <c r="R644" t="s">
        <v>119</v>
      </c>
    </row>
    <row r="645" spans="1:18" hidden="1" x14ac:dyDescent="0.3">
      <c r="A645" s="76">
        <v>643</v>
      </c>
      <c r="B645">
        <v>1234</v>
      </c>
      <c r="C645" t="s">
        <v>276</v>
      </c>
      <c r="D645" t="s">
        <v>66</v>
      </c>
      <c r="E645" t="s">
        <v>20</v>
      </c>
      <c r="F645">
        <v>5.97</v>
      </c>
      <c r="G645" s="77">
        <v>43953</v>
      </c>
      <c r="H645" s="77">
        <v>43953</v>
      </c>
      <c r="I645">
        <v>3</v>
      </c>
      <c r="J645">
        <v>2003</v>
      </c>
      <c r="K645" t="s">
        <v>25</v>
      </c>
      <c r="L645">
        <v>1</v>
      </c>
      <c r="M645">
        <v>0.42305555555555557</v>
      </c>
      <c r="N645">
        <v>0.42305555555555557</v>
      </c>
      <c r="O645">
        <v>1</v>
      </c>
      <c r="P645">
        <v>0.42305555555555557</v>
      </c>
      <c r="Q645">
        <v>1</v>
      </c>
      <c r="R645" t="s">
        <v>36</v>
      </c>
    </row>
    <row r="646" spans="1:18" hidden="1" x14ac:dyDescent="0.3">
      <c r="A646" s="76">
        <v>644</v>
      </c>
      <c r="B646">
        <v>1234</v>
      </c>
      <c r="C646" t="s">
        <v>276</v>
      </c>
      <c r="D646" t="s">
        <v>66</v>
      </c>
      <c r="E646" t="s">
        <v>20</v>
      </c>
      <c r="F646">
        <v>5.97</v>
      </c>
      <c r="G646" s="77">
        <v>43953</v>
      </c>
      <c r="H646" s="77">
        <v>43953</v>
      </c>
      <c r="I646">
        <v>3</v>
      </c>
      <c r="J646">
        <v>2003</v>
      </c>
      <c r="K646" t="s">
        <v>25</v>
      </c>
      <c r="L646">
        <v>1</v>
      </c>
      <c r="M646">
        <v>0.42305555555555557</v>
      </c>
      <c r="N646">
        <v>0.42305555555555557</v>
      </c>
      <c r="O646">
        <v>1</v>
      </c>
      <c r="P646">
        <v>0.42305555555555557</v>
      </c>
      <c r="Q646">
        <v>1</v>
      </c>
      <c r="R646" t="s">
        <v>72</v>
      </c>
    </row>
    <row r="647" spans="1:18" hidden="1" x14ac:dyDescent="0.3">
      <c r="A647" s="76">
        <v>645</v>
      </c>
      <c r="B647">
        <v>1234</v>
      </c>
      <c r="C647" t="s">
        <v>276</v>
      </c>
      <c r="D647" t="s">
        <v>66</v>
      </c>
      <c r="E647" t="s">
        <v>20</v>
      </c>
      <c r="F647">
        <v>5.97</v>
      </c>
      <c r="G647" s="77">
        <v>43953</v>
      </c>
      <c r="H647" s="77">
        <v>43953</v>
      </c>
      <c r="I647">
        <v>3</v>
      </c>
      <c r="J647">
        <v>2003</v>
      </c>
      <c r="K647" t="s">
        <v>25</v>
      </c>
      <c r="L647">
        <v>1</v>
      </c>
      <c r="M647">
        <v>0.42305555555555557</v>
      </c>
      <c r="N647">
        <v>0.42305555555555557</v>
      </c>
      <c r="O647">
        <v>1</v>
      </c>
      <c r="P647">
        <v>0.42305555555555557</v>
      </c>
      <c r="Q647">
        <v>1</v>
      </c>
      <c r="R647" t="s">
        <v>57</v>
      </c>
    </row>
    <row r="648" spans="1:18" hidden="1" x14ac:dyDescent="0.3">
      <c r="A648" s="76">
        <v>646</v>
      </c>
      <c r="B648">
        <v>1234</v>
      </c>
      <c r="C648" t="s">
        <v>276</v>
      </c>
      <c r="D648" t="s">
        <v>66</v>
      </c>
      <c r="E648" t="s">
        <v>20</v>
      </c>
      <c r="F648">
        <v>5.97</v>
      </c>
      <c r="G648" s="77">
        <v>43953</v>
      </c>
      <c r="H648" s="77">
        <v>43953</v>
      </c>
      <c r="I648">
        <v>3</v>
      </c>
      <c r="J648">
        <v>2003</v>
      </c>
      <c r="K648" t="s">
        <v>25</v>
      </c>
      <c r="L648">
        <v>1</v>
      </c>
      <c r="M648">
        <v>0.42305555555555557</v>
      </c>
      <c r="N648">
        <v>0.42305555555555557</v>
      </c>
      <c r="O648">
        <v>1</v>
      </c>
      <c r="P648">
        <v>0.42305555555555557</v>
      </c>
      <c r="Q648">
        <v>1</v>
      </c>
      <c r="R648" t="s">
        <v>29</v>
      </c>
    </row>
    <row r="649" spans="1:18" hidden="1" x14ac:dyDescent="0.3">
      <c r="A649" s="76">
        <v>647</v>
      </c>
      <c r="B649">
        <v>318</v>
      </c>
      <c r="C649" t="s">
        <v>277</v>
      </c>
      <c r="D649" t="s">
        <v>32</v>
      </c>
      <c r="E649" t="s">
        <v>20</v>
      </c>
      <c r="F649">
        <v>6.69</v>
      </c>
      <c r="G649" s="77">
        <v>43950</v>
      </c>
      <c r="H649" s="77">
        <v>43953</v>
      </c>
      <c r="I649">
        <v>3</v>
      </c>
      <c r="J649">
        <v>2000</v>
      </c>
      <c r="K649" t="s">
        <v>21</v>
      </c>
      <c r="L649">
        <v>10</v>
      </c>
      <c r="M649">
        <v>0.38333333333333341</v>
      </c>
      <c r="N649">
        <v>3.833333333333333</v>
      </c>
      <c r="O649">
        <v>4</v>
      </c>
      <c r="P649">
        <v>0.95833333333333337</v>
      </c>
      <c r="Q649">
        <v>2.5</v>
      </c>
      <c r="R649" t="s">
        <v>36</v>
      </c>
    </row>
    <row r="650" spans="1:18" hidden="1" x14ac:dyDescent="0.3">
      <c r="A650" s="76">
        <v>648</v>
      </c>
      <c r="B650">
        <v>318</v>
      </c>
      <c r="C650" t="s">
        <v>277</v>
      </c>
      <c r="D650" t="s">
        <v>32</v>
      </c>
      <c r="E650" t="s">
        <v>20</v>
      </c>
      <c r="F650">
        <v>6.69</v>
      </c>
      <c r="G650" s="77">
        <v>43950</v>
      </c>
      <c r="H650" s="77">
        <v>43953</v>
      </c>
      <c r="I650">
        <v>3</v>
      </c>
      <c r="J650">
        <v>2000</v>
      </c>
      <c r="K650" t="s">
        <v>21</v>
      </c>
      <c r="L650">
        <v>10</v>
      </c>
      <c r="M650">
        <v>0.38333333333333341</v>
      </c>
      <c r="N650">
        <v>3.833333333333333</v>
      </c>
      <c r="O650">
        <v>4</v>
      </c>
      <c r="P650">
        <v>0.95833333333333337</v>
      </c>
      <c r="Q650">
        <v>2.5</v>
      </c>
      <c r="R650" t="s">
        <v>72</v>
      </c>
    </row>
    <row r="651" spans="1:18" hidden="1" x14ac:dyDescent="0.3">
      <c r="A651" s="76">
        <v>649</v>
      </c>
      <c r="B651">
        <v>318</v>
      </c>
      <c r="C651" t="s">
        <v>277</v>
      </c>
      <c r="D651" t="s">
        <v>32</v>
      </c>
      <c r="E651" t="s">
        <v>20</v>
      </c>
      <c r="F651">
        <v>6.69</v>
      </c>
      <c r="G651" s="77">
        <v>43950</v>
      </c>
      <c r="H651" s="77">
        <v>43953</v>
      </c>
      <c r="I651">
        <v>3</v>
      </c>
      <c r="J651">
        <v>2000</v>
      </c>
      <c r="K651" t="s">
        <v>21</v>
      </c>
      <c r="L651">
        <v>10</v>
      </c>
      <c r="M651">
        <v>0.38333333333333341</v>
      </c>
      <c r="N651">
        <v>3.833333333333333</v>
      </c>
      <c r="O651">
        <v>4</v>
      </c>
      <c r="P651">
        <v>0.95833333333333337</v>
      </c>
      <c r="Q651">
        <v>2.5</v>
      </c>
      <c r="R651" t="s">
        <v>61</v>
      </c>
    </row>
    <row r="652" spans="1:18" hidden="1" x14ac:dyDescent="0.3">
      <c r="A652" s="76">
        <v>650</v>
      </c>
      <c r="B652">
        <v>318</v>
      </c>
      <c r="C652" t="s">
        <v>277</v>
      </c>
      <c r="D652" t="s">
        <v>32</v>
      </c>
      <c r="E652" t="s">
        <v>20</v>
      </c>
      <c r="F652">
        <v>6.69</v>
      </c>
      <c r="G652" s="77">
        <v>43950</v>
      </c>
      <c r="H652" s="77">
        <v>43953</v>
      </c>
      <c r="I652">
        <v>3</v>
      </c>
      <c r="J652">
        <v>2000</v>
      </c>
      <c r="K652" t="s">
        <v>21</v>
      </c>
      <c r="L652">
        <v>10</v>
      </c>
      <c r="M652">
        <v>0.38333333333333341</v>
      </c>
      <c r="N652">
        <v>3.833333333333333</v>
      </c>
      <c r="O652">
        <v>4</v>
      </c>
      <c r="P652">
        <v>0.95833333333333337</v>
      </c>
      <c r="Q652">
        <v>2.5</v>
      </c>
      <c r="R652" t="s">
        <v>57</v>
      </c>
    </row>
    <row r="653" spans="1:18" hidden="1" x14ac:dyDescent="0.3">
      <c r="A653" s="76">
        <v>651</v>
      </c>
      <c r="B653">
        <v>318</v>
      </c>
      <c r="C653" t="s">
        <v>277</v>
      </c>
      <c r="D653" t="s">
        <v>32</v>
      </c>
      <c r="E653" t="s">
        <v>20</v>
      </c>
      <c r="F653">
        <v>6.69</v>
      </c>
      <c r="G653" s="77">
        <v>43950</v>
      </c>
      <c r="H653" s="77">
        <v>43953</v>
      </c>
      <c r="I653">
        <v>3</v>
      </c>
      <c r="J653">
        <v>2000</v>
      </c>
      <c r="K653" t="s">
        <v>21</v>
      </c>
      <c r="L653">
        <v>10</v>
      </c>
      <c r="M653">
        <v>0.38333333333333341</v>
      </c>
      <c r="N653">
        <v>3.833333333333333</v>
      </c>
      <c r="O653">
        <v>4</v>
      </c>
      <c r="P653">
        <v>0.95833333333333337</v>
      </c>
      <c r="Q653">
        <v>2.5</v>
      </c>
      <c r="R653" t="s">
        <v>29</v>
      </c>
    </row>
    <row r="654" spans="1:18" hidden="1" x14ac:dyDescent="0.3">
      <c r="A654" s="76">
        <v>652</v>
      </c>
      <c r="B654">
        <v>2217</v>
      </c>
      <c r="C654" t="s">
        <v>278</v>
      </c>
      <c r="D654" t="s">
        <v>24</v>
      </c>
      <c r="E654"/>
      <c r="F654">
        <v>6.71</v>
      </c>
      <c r="G654" s="77">
        <v>43953</v>
      </c>
      <c r="H654" s="77">
        <v>43953</v>
      </c>
      <c r="I654">
        <v>4</v>
      </c>
      <c r="J654">
        <v>2001</v>
      </c>
      <c r="K654" t="s">
        <v>25</v>
      </c>
      <c r="L654">
        <v>1</v>
      </c>
      <c r="M654">
        <v>0.46388888888888891</v>
      </c>
      <c r="N654">
        <v>0.46388888888888891</v>
      </c>
      <c r="O654">
        <v>1</v>
      </c>
      <c r="P654">
        <v>0.46388888888888891</v>
      </c>
      <c r="Q654">
        <v>1</v>
      </c>
      <c r="R654" t="s">
        <v>36</v>
      </c>
    </row>
    <row r="655" spans="1:18" hidden="1" x14ac:dyDescent="0.3">
      <c r="A655" s="76">
        <v>653</v>
      </c>
      <c r="B655">
        <v>2217</v>
      </c>
      <c r="C655" t="s">
        <v>278</v>
      </c>
      <c r="D655" t="s">
        <v>24</v>
      </c>
      <c r="E655"/>
      <c r="F655">
        <v>6.71</v>
      </c>
      <c r="G655" s="77">
        <v>43953</v>
      </c>
      <c r="H655" s="77">
        <v>43953</v>
      </c>
      <c r="I655">
        <v>4</v>
      </c>
      <c r="J655">
        <v>2001</v>
      </c>
      <c r="K655" t="s">
        <v>25</v>
      </c>
      <c r="L655">
        <v>1</v>
      </c>
      <c r="M655">
        <v>0.46388888888888891</v>
      </c>
      <c r="N655">
        <v>0.46388888888888891</v>
      </c>
      <c r="O655">
        <v>1</v>
      </c>
      <c r="P655">
        <v>0.46388888888888891</v>
      </c>
      <c r="Q655">
        <v>1</v>
      </c>
      <c r="R655" t="s">
        <v>72</v>
      </c>
    </row>
    <row r="656" spans="1:18" hidden="1" x14ac:dyDescent="0.3">
      <c r="A656" s="76">
        <v>654</v>
      </c>
      <c r="B656">
        <v>2217</v>
      </c>
      <c r="C656" t="s">
        <v>278</v>
      </c>
      <c r="D656" t="s">
        <v>24</v>
      </c>
      <c r="E656"/>
      <c r="F656">
        <v>6.71</v>
      </c>
      <c r="G656" s="77">
        <v>43953</v>
      </c>
      <c r="H656" s="77">
        <v>43953</v>
      </c>
      <c r="I656">
        <v>4</v>
      </c>
      <c r="J656">
        <v>2001</v>
      </c>
      <c r="K656" t="s">
        <v>25</v>
      </c>
      <c r="L656">
        <v>1</v>
      </c>
      <c r="M656">
        <v>0.46388888888888891</v>
      </c>
      <c r="N656">
        <v>0.46388888888888891</v>
      </c>
      <c r="O656">
        <v>1</v>
      </c>
      <c r="P656">
        <v>0.46388888888888891</v>
      </c>
      <c r="Q656">
        <v>1</v>
      </c>
      <c r="R656" t="s">
        <v>61</v>
      </c>
    </row>
    <row r="657" spans="1:18" hidden="1" x14ac:dyDescent="0.3">
      <c r="A657" s="76">
        <v>655</v>
      </c>
      <c r="B657">
        <v>2217</v>
      </c>
      <c r="C657" t="s">
        <v>278</v>
      </c>
      <c r="D657" t="s">
        <v>24</v>
      </c>
      <c r="E657"/>
      <c r="F657">
        <v>6.71</v>
      </c>
      <c r="G657" s="77">
        <v>43953</v>
      </c>
      <c r="H657" s="77">
        <v>43953</v>
      </c>
      <c r="I657">
        <v>4</v>
      </c>
      <c r="J657">
        <v>2001</v>
      </c>
      <c r="K657" t="s">
        <v>25</v>
      </c>
      <c r="L657">
        <v>1</v>
      </c>
      <c r="M657">
        <v>0.46388888888888891</v>
      </c>
      <c r="N657">
        <v>0.46388888888888891</v>
      </c>
      <c r="O657">
        <v>1</v>
      </c>
      <c r="P657">
        <v>0.46388888888888891</v>
      </c>
      <c r="Q657">
        <v>1</v>
      </c>
      <c r="R657" t="s">
        <v>57</v>
      </c>
    </row>
    <row r="658" spans="1:18" hidden="1" x14ac:dyDescent="0.3">
      <c r="A658" s="76">
        <v>656</v>
      </c>
      <c r="B658">
        <v>2217</v>
      </c>
      <c r="C658" t="s">
        <v>278</v>
      </c>
      <c r="D658" t="s">
        <v>24</v>
      </c>
      <c r="E658"/>
      <c r="F658">
        <v>6.71</v>
      </c>
      <c r="G658" s="77">
        <v>43953</v>
      </c>
      <c r="H658" s="77">
        <v>43953</v>
      </c>
      <c r="I658">
        <v>4</v>
      </c>
      <c r="J658">
        <v>2001</v>
      </c>
      <c r="K658" t="s">
        <v>25</v>
      </c>
      <c r="L658">
        <v>1</v>
      </c>
      <c r="M658">
        <v>0.46388888888888891</v>
      </c>
      <c r="N658">
        <v>0.46388888888888891</v>
      </c>
      <c r="O658">
        <v>1</v>
      </c>
      <c r="P658">
        <v>0.46388888888888891</v>
      </c>
      <c r="Q658">
        <v>1</v>
      </c>
      <c r="R658" t="s">
        <v>29</v>
      </c>
    </row>
    <row r="659" spans="1:18" hidden="1" x14ac:dyDescent="0.3">
      <c r="A659" s="76">
        <v>657</v>
      </c>
      <c r="B659">
        <v>48945</v>
      </c>
      <c r="C659" t="s">
        <v>279</v>
      </c>
      <c r="D659" t="s">
        <v>85</v>
      </c>
      <c r="E659" t="s">
        <v>20</v>
      </c>
      <c r="F659">
        <v>6.94</v>
      </c>
      <c r="G659" s="77">
        <v>44990</v>
      </c>
      <c r="H659" s="77">
        <v>44990</v>
      </c>
      <c r="I659">
        <v>6</v>
      </c>
      <c r="J659">
        <v>2021</v>
      </c>
      <c r="K659" t="s">
        <v>25</v>
      </c>
      <c r="L659">
        <v>1</v>
      </c>
      <c r="M659">
        <v>8.3333333333333329E-2</v>
      </c>
      <c r="N659">
        <v>8.3333333333333329E-2</v>
      </c>
      <c r="O659">
        <v>1</v>
      </c>
      <c r="P659">
        <v>8.3333333333333329E-2</v>
      </c>
      <c r="Q659">
        <v>1</v>
      </c>
      <c r="R659" t="s">
        <v>40</v>
      </c>
    </row>
    <row r="660" spans="1:18" hidden="1" x14ac:dyDescent="0.3">
      <c r="A660" s="76">
        <v>658</v>
      </c>
      <c r="B660">
        <v>48945</v>
      </c>
      <c r="C660" t="s">
        <v>279</v>
      </c>
      <c r="D660" t="s">
        <v>85</v>
      </c>
      <c r="E660" t="s">
        <v>20</v>
      </c>
      <c r="F660">
        <v>6.94</v>
      </c>
      <c r="G660" s="77">
        <v>44990</v>
      </c>
      <c r="H660" s="77">
        <v>44990</v>
      </c>
      <c r="I660">
        <v>6</v>
      </c>
      <c r="J660">
        <v>2021</v>
      </c>
      <c r="K660" t="s">
        <v>25</v>
      </c>
      <c r="L660">
        <v>1</v>
      </c>
      <c r="M660">
        <v>8.3333333333333329E-2</v>
      </c>
      <c r="N660">
        <v>8.3333333333333329E-2</v>
      </c>
      <c r="O660">
        <v>1</v>
      </c>
      <c r="P660">
        <v>8.3333333333333329E-2</v>
      </c>
      <c r="Q660">
        <v>1</v>
      </c>
      <c r="R660" t="s">
        <v>54</v>
      </c>
    </row>
    <row r="661" spans="1:18" hidden="1" x14ac:dyDescent="0.3">
      <c r="A661" s="76">
        <v>659</v>
      </c>
      <c r="B661">
        <v>48945</v>
      </c>
      <c r="C661" t="s">
        <v>279</v>
      </c>
      <c r="D661" t="s">
        <v>85</v>
      </c>
      <c r="E661" t="s">
        <v>20</v>
      </c>
      <c r="F661">
        <v>6.94</v>
      </c>
      <c r="G661" s="77">
        <v>44990</v>
      </c>
      <c r="H661" s="77">
        <v>44990</v>
      </c>
      <c r="I661">
        <v>6</v>
      </c>
      <c r="J661">
        <v>2021</v>
      </c>
      <c r="K661" t="s">
        <v>25</v>
      </c>
      <c r="L661">
        <v>1</v>
      </c>
      <c r="M661">
        <v>8.3333333333333329E-2</v>
      </c>
      <c r="N661">
        <v>8.3333333333333329E-2</v>
      </c>
      <c r="O661">
        <v>1</v>
      </c>
      <c r="P661">
        <v>8.3333333333333329E-2</v>
      </c>
      <c r="Q661">
        <v>1</v>
      </c>
      <c r="R661" t="s">
        <v>57</v>
      </c>
    </row>
    <row r="662" spans="1:18" hidden="1" x14ac:dyDescent="0.3">
      <c r="A662" s="76">
        <v>660</v>
      </c>
      <c r="B662">
        <v>39030</v>
      </c>
      <c r="C662" t="s">
        <v>280</v>
      </c>
      <c r="D662" t="s">
        <v>32</v>
      </c>
      <c r="E662" t="s">
        <v>38</v>
      </c>
      <c r="F662">
        <v>6.61</v>
      </c>
      <c r="G662" s="77">
        <v>43957</v>
      </c>
      <c r="H662" s="77">
        <v>43960</v>
      </c>
      <c r="I662">
        <v>6</v>
      </c>
      <c r="J662">
        <v>2019</v>
      </c>
      <c r="K662" t="s">
        <v>35</v>
      </c>
      <c r="L662">
        <v>12</v>
      </c>
      <c r="M662">
        <v>0.3972222222222222</v>
      </c>
      <c r="N662">
        <v>4.7666666666666666</v>
      </c>
      <c r="O662">
        <v>4</v>
      </c>
      <c r="P662">
        <v>1.1916666666666671</v>
      </c>
      <c r="Q662">
        <v>3</v>
      </c>
      <c r="R662" t="s">
        <v>36</v>
      </c>
    </row>
    <row r="663" spans="1:18" hidden="1" x14ac:dyDescent="0.3">
      <c r="A663" s="76">
        <v>661</v>
      </c>
      <c r="B663">
        <v>39030</v>
      </c>
      <c r="C663" t="s">
        <v>280</v>
      </c>
      <c r="D663" t="s">
        <v>32</v>
      </c>
      <c r="E663" t="s">
        <v>38</v>
      </c>
      <c r="F663">
        <v>6.61</v>
      </c>
      <c r="G663" s="77">
        <v>43957</v>
      </c>
      <c r="H663" s="77">
        <v>43960</v>
      </c>
      <c r="I663">
        <v>6</v>
      </c>
      <c r="J663">
        <v>2019</v>
      </c>
      <c r="K663" t="s">
        <v>35</v>
      </c>
      <c r="L663">
        <v>12</v>
      </c>
      <c r="M663">
        <v>0.3972222222222222</v>
      </c>
      <c r="N663">
        <v>4.7666666666666666</v>
      </c>
      <c r="O663">
        <v>4</v>
      </c>
      <c r="P663">
        <v>1.1916666666666671</v>
      </c>
      <c r="Q663">
        <v>3</v>
      </c>
      <c r="R663" t="s">
        <v>27</v>
      </c>
    </row>
    <row r="664" spans="1:18" hidden="1" x14ac:dyDescent="0.3">
      <c r="A664" s="76">
        <v>662</v>
      </c>
      <c r="B664">
        <v>39030</v>
      </c>
      <c r="C664" t="s">
        <v>280</v>
      </c>
      <c r="D664" t="s">
        <v>32</v>
      </c>
      <c r="E664" t="s">
        <v>38</v>
      </c>
      <c r="F664">
        <v>6.61</v>
      </c>
      <c r="G664" s="77">
        <v>43957</v>
      </c>
      <c r="H664" s="77">
        <v>43960</v>
      </c>
      <c r="I664">
        <v>6</v>
      </c>
      <c r="J664">
        <v>2019</v>
      </c>
      <c r="K664" t="s">
        <v>35</v>
      </c>
      <c r="L664">
        <v>12</v>
      </c>
      <c r="M664">
        <v>0.3972222222222222</v>
      </c>
      <c r="N664">
        <v>4.7666666666666666</v>
      </c>
      <c r="O664">
        <v>4</v>
      </c>
      <c r="P664">
        <v>1.1916666666666671</v>
      </c>
      <c r="Q664">
        <v>3</v>
      </c>
      <c r="R664" t="s">
        <v>41</v>
      </c>
    </row>
    <row r="665" spans="1:18" hidden="1" x14ac:dyDescent="0.3">
      <c r="A665" s="76">
        <v>663</v>
      </c>
      <c r="B665">
        <v>39030</v>
      </c>
      <c r="C665" t="s">
        <v>280</v>
      </c>
      <c r="D665" t="s">
        <v>32</v>
      </c>
      <c r="E665" t="s">
        <v>38</v>
      </c>
      <c r="F665">
        <v>6.61</v>
      </c>
      <c r="G665" s="77">
        <v>43957</v>
      </c>
      <c r="H665" s="77">
        <v>43960</v>
      </c>
      <c r="I665">
        <v>6</v>
      </c>
      <c r="J665">
        <v>2019</v>
      </c>
      <c r="K665" t="s">
        <v>35</v>
      </c>
      <c r="L665">
        <v>12</v>
      </c>
      <c r="M665">
        <v>0.3972222222222222</v>
      </c>
      <c r="N665">
        <v>4.7666666666666666</v>
      </c>
      <c r="O665">
        <v>4</v>
      </c>
      <c r="P665">
        <v>1.1916666666666671</v>
      </c>
      <c r="Q665">
        <v>3</v>
      </c>
      <c r="R665" t="s">
        <v>42</v>
      </c>
    </row>
    <row r="666" spans="1:18" hidden="1" x14ac:dyDescent="0.3">
      <c r="A666" s="76">
        <v>664</v>
      </c>
      <c r="B666">
        <v>15809</v>
      </c>
      <c r="C666" t="s">
        <v>281</v>
      </c>
      <c r="D666" t="s">
        <v>32</v>
      </c>
      <c r="E666" t="s">
        <v>75</v>
      </c>
      <c r="F666">
        <v>7.75</v>
      </c>
      <c r="G666" s="77">
        <v>42566</v>
      </c>
      <c r="H666" s="77">
        <v>42570</v>
      </c>
      <c r="I666">
        <v>9</v>
      </c>
      <c r="J666">
        <v>2013</v>
      </c>
      <c r="K666" t="s">
        <v>33</v>
      </c>
      <c r="L666">
        <v>13</v>
      </c>
      <c r="M666">
        <v>0.4</v>
      </c>
      <c r="N666">
        <v>5.2</v>
      </c>
      <c r="O666">
        <v>5</v>
      </c>
      <c r="P666">
        <v>1.04</v>
      </c>
      <c r="Q666">
        <v>2.6</v>
      </c>
      <c r="R666" t="s">
        <v>36</v>
      </c>
    </row>
    <row r="667" spans="1:18" hidden="1" x14ac:dyDescent="0.3">
      <c r="A667" s="76">
        <v>665</v>
      </c>
      <c r="B667">
        <v>15809</v>
      </c>
      <c r="C667" t="s">
        <v>281</v>
      </c>
      <c r="D667" t="s">
        <v>32</v>
      </c>
      <c r="E667" t="s">
        <v>75</v>
      </c>
      <c r="F667">
        <v>7.75</v>
      </c>
      <c r="G667" s="77">
        <v>42566</v>
      </c>
      <c r="H667" s="77">
        <v>42570</v>
      </c>
      <c r="I667">
        <v>9</v>
      </c>
      <c r="J667">
        <v>2013</v>
      </c>
      <c r="K667" t="s">
        <v>33</v>
      </c>
      <c r="L667">
        <v>13</v>
      </c>
      <c r="M667">
        <v>0.4</v>
      </c>
      <c r="N667">
        <v>5.2</v>
      </c>
      <c r="O667">
        <v>5</v>
      </c>
      <c r="P667">
        <v>1.04</v>
      </c>
      <c r="Q667">
        <v>2.6</v>
      </c>
      <c r="R667" t="s">
        <v>27</v>
      </c>
    </row>
    <row r="668" spans="1:18" hidden="1" x14ac:dyDescent="0.3">
      <c r="A668" s="76">
        <v>666</v>
      </c>
      <c r="B668">
        <v>15809</v>
      </c>
      <c r="C668" t="s">
        <v>281</v>
      </c>
      <c r="D668" t="s">
        <v>32</v>
      </c>
      <c r="E668" t="s">
        <v>75</v>
      </c>
      <c r="F668">
        <v>7.75</v>
      </c>
      <c r="G668" s="77">
        <v>42566</v>
      </c>
      <c r="H668" s="77">
        <v>42570</v>
      </c>
      <c r="I668">
        <v>9</v>
      </c>
      <c r="J668">
        <v>2013</v>
      </c>
      <c r="K668" t="s">
        <v>33</v>
      </c>
      <c r="L668">
        <v>13</v>
      </c>
      <c r="M668">
        <v>0.4</v>
      </c>
      <c r="N668">
        <v>5.2</v>
      </c>
      <c r="O668">
        <v>5</v>
      </c>
      <c r="P668">
        <v>1.04</v>
      </c>
      <c r="Q668">
        <v>2.6</v>
      </c>
      <c r="R668" t="s">
        <v>134</v>
      </c>
    </row>
    <row r="669" spans="1:18" hidden="1" x14ac:dyDescent="0.3">
      <c r="A669" s="76">
        <v>667</v>
      </c>
      <c r="B669">
        <v>15809</v>
      </c>
      <c r="C669" t="s">
        <v>281</v>
      </c>
      <c r="D669" t="s">
        <v>32</v>
      </c>
      <c r="E669" t="s">
        <v>75</v>
      </c>
      <c r="F669">
        <v>7.75</v>
      </c>
      <c r="G669" s="77">
        <v>42566</v>
      </c>
      <c r="H669" s="77">
        <v>42570</v>
      </c>
      <c r="I669">
        <v>9</v>
      </c>
      <c r="J669">
        <v>2013</v>
      </c>
      <c r="K669" t="s">
        <v>33</v>
      </c>
      <c r="L669">
        <v>13</v>
      </c>
      <c r="M669">
        <v>0.4</v>
      </c>
      <c r="N669">
        <v>5.2</v>
      </c>
      <c r="O669">
        <v>5</v>
      </c>
      <c r="P669">
        <v>1.04</v>
      </c>
      <c r="Q669">
        <v>2.6</v>
      </c>
      <c r="R669" t="s">
        <v>248</v>
      </c>
    </row>
    <row r="670" spans="1:18" hidden="1" x14ac:dyDescent="0.3">
      <c r="A670" s="76">
        <v>668</v>
      </c>
      <c r="B670">
        <v>15809</v>
      </c>
      <c r="C670" t="s">
        <v>281</v>
      </c>
      <c r="D670" t="s">
        <v>32</v>
      </c>
      <c r="E670" t="s">
        <v>75</v>
      </c>
      <c r="F670">
        <v>7.75</v>
      </c>
      <c r="G670" s="77">
        <v>42566</v>
      </c>
      <c r="H670" s="77">
        <v>42570</v>
      </c>
      <c r="I670">
        <v>9</v>
      </c>
      <c r="J670">
        <v>2013</v>
      </c>
      <c r="K670" t="s">
        <v>33</v>
      </c>
      <c r="L670">
        <v>13</v>
      </c>
      <c r="M670">
        <v>0.4</v>
      </c>
      <c r="N670">
        <v>5.2</v>
      </c>
      <c r="O670">
        <v>5</v>
      </c>
      <c r="P670">
        <v>1.04</v>
      </c>
      <c r="Q670">
        <v>2.6</v>
      </c>
      <c r="R670" t="s">
        <v>80</v>
      </c>
    </row>
    <row r="671" spans="1:18" hidden="1" x14ac:dyDescent="0.3">
      <c r="A671" s="76">
        <v>669</v>
      </c>
      <c r="B671">
        <v>50113</v>
      </c>
      <c r="C671" t="s">
        <v>282</v>
      </c>
      <c r="D671" t="s">
        <v>85</v>
      </c>
      <c r="E671" t="s">
        <v>20</v>
      </c>
      <c r="F671">
        <v>6.26</v>
      </c>
      <c r="G671" s="77">
        <v>44731</v>
      </c>
      <c r="H671" s="77">
        <v>44731</v>
      </c>
      <c r="I671">
        <v>5</v>
      </c>
      <c r="J671">
        <v>2021</v>
      </c>
      <c r="K671" t="s">
        <v>25</v>
      </c>
      <c r="L671">
        <v>1</v>
      </c>
      <c r="M671">
        <v>8.0555555555555561E-2</v>
      </c>
      <c r="N671">
        <v>8.0555555555555561E-2</v>
      </c>
      <c r="O671">
        <v>1</v>
      </c>
      <c r="P671">
        <v>8.0555555555555561E-2</v>
      </c>
      <c r="Q671">
        <v>1</v>
      </c>
      <c r="R671" t="s">
        <v>54</v>
      </c>
    </row>
    <row r="672" spans="1:18" hidden="1" x14ac:dyDescent="0.3">
      <c r="A672" s="76">
        <v>670</v>
      </c>
      <c r="B672">
        <v>47402</v>
      </c>
      <c r="C672" t="s">
        <v>283</v>
      </c>
      <c r="D672" t="s">
        <v>85</v>
      </c>
      <c r="E672" t="s">
        <v>20</v>
      </c>
      <c r="F672">
        <v>7.71</v>
      </c>
      <c r="G672" s="77">
        <v>44991</v>
      </c>
      <c r="H672" s="77">
        <v>44991</v>
      </c>
      <c r="I672">
        <v>7</v>
      </c>
      <c r="J672">
        <v>2021</v>
      </c>
      <c r="K672" t="s">
        <v>25</v>
      </c>
      <c r="L672">
        <v>1</v>
      </c>
      <c r="M672">
        <v>7.6111111111111115E-2</v>
      </c>
      <c r="N672">
        <v>7.6111111111111115E-2</v>
      </c>
      <c r="O672">
        <v>1</v>
      </c>
      <c r="P672">
        <v>7.6111111111111115E-2</v>
      </c>
      <c r="Q672">
        <v>1</v>
      </c>
      <c r="R672" t="s">
        <v>54</v>
      </c>
    </row>
    <row r="673" spans="1:18" hidden="1" x14ac:dyDescent="0.3">
      <c r="A673" s="76">
        <v>671</v>
      </c>
      <c r="B673">
        <v>47402</v>
      </c>
      <c r="C673" t="s">
        <v>283</v>
      </c>
      <c r="D673" t="s">
        <v>85</v>
      </c>
      <c r="E673" t="s">
        <v>20</v>
      </c>
      <c r="F673">
        <v>7.71</v>
      </c>
      <c r="G673" s="77">
        <v>44991</v>
      </c>
      <c r="H673" s="77">
        <v>44991</v>
      </c>
      <c r="I673">
        <v>7</v>
      </c>
      <c r="J673">
        <v>2021</v>
      </c>
      <c r="K673" t="s">
        <v>25</v>
      </c>
      <c r="L673">
        <v>1</v>
      </c>
      <c r="M673">
        <v>7.6111111111111115E-2</v>
      </c>
      <c r="N673">
        <v>7.6111111111111115E-2</v>
      </c>
      <c r="O673">
        <v>1</v>
      </c>
      <c r="P673">
        <v>7.6111111111111115E-2</v>
      </c>
      <c r="Q673">
        <v>1</v>
      </c>
      <c r="R673" t="s">
        <v>57</v>
      </c>
    </row>
    <row r="674" spans="1:18" hidden="1" x14ac:dyDescent="0.3">
      <c r="A674" s="76">
        <v>672</v>
      </c>
      <c r="B674">
        <v>42625</v>
      </c>
      <c r="C674" t="s">
        <v>284</v>
      </c>
      <c r="D674" t="s">
        <v>32</v>
      </c>
      <c r="E674" t="s">
        <v>38</v>
      </c>
      <c r="F674">
        <v>7.64</v>
      </c>
      <c r="G674" s="77">
        <v>44731</v>
      </c>
      <c r="H674" s="77">
        <v>44748</v>
      </c>
      <c r="I674">
        <v>8</v>
      </c>
      <c r="J674">
        <v>2021</v>
      </c>
      <c r="K674" t="s">
        <v>21</v>
      </c>
      <c r="L674">
        <v>11</v>
      </c>
      <c r="M674">
        <v>0.38194444444444442</v>
      </c>
      <c r="N674">
        <v>4.2013888888888884</v>
      </c>
      <c r="O674">
        <v>18</v>
      </c>
      <c r="P674">
        <v>0.2334104938271605</v>
      </c>
      <c r="Q674">
        <v>0.61111111111111116</v>
      </c>
      <c r="R674" t="s">
        <v>39</v>
      </c>
    </row>
    <row r="675" spans="1:18" hidden="1" x14ac:dyDescent="0.3">
      <c r="A675" s="76">
        <v>673</v>
      </c>
      <c r="B675">
        <v>42625</v>
      </c>
      <c r="C675" t="s">
        <v>284</v>
      </c>
      <c r="D675" t="s">
        <v>32</v>
      </c>
      <c r="E675" t="s">
        <v>38</v>
      </c>
      <c r="F675">
        <v>7.64</v>
      </c>
      <c r="G675" s="77">
        <v>44731</v>
      </c>
      <c r="H675" s="77">
        <v>44748</v>
      </c>
      <c r="I675">
        <v>8</v>
      </c>
      <c r="J675">
        <v>2021</v>
      </c>
      <c r="K675" t="s">
        <v>21</v>
      </c>
      <c r="L675">
        <v>11</v>
      </c>
      <c r="M675">
        <v>0.38194444444444442</v>
      </c>
      <c r="N675">
        <v>4.2013888888888884</v>
      </c>
      <c r="O675">
        <v>18</v>
      </c>
      <c r="P675">
        <v>0.2334104938271605</v>
      </c>
      <c r="Q675">
        <v>0.61111111111111116</v>
      </c>
      <c r="R675" t="s">
        <v>26</v>
      </c>
    </row>
    <row r="676" spans="1:18" hidden="1" x14ac:dyDescent="0.3">
      <c r="A676" s="76">
        <v>674</v>
      </c>
      <c r="B676">
        <v>42625</v>
      </c>
      <c r="C676" t="s">
        <v>284</v>
      </c>
      <c r="D676" t="s">
        <v>32</v>
      </c>
      <c r="E676" t="s">
        <v>38</v>
      </c>
      <c r="F676">
        <v>7.64</v>
      </c>
      <c r="G676" s="77">
        <v>44731</v>
      </c>
      <c r="H676" s="77">
        <v>44748</v>
      </c>
      <c r="I676">
        <v>8</v>
      </c>
      <c r="J676">
        <v>2021</v>
      </c>
      <c r="K676" t="s">
        <v>21</v>
      </c>
      <c r="L676">
        <v>11</v>
      </c>
      <c r="M676">
        <v>0.38194444444444442</v>
      </c>
      <c r="N676">
        <v>4.2013888888888884</v>
      </c>
      <c r="O676">
        <v>18</v>
      </c>
      <c r="P676">
        <v>0.2334104938271605</v>
      </c>
      <c r="Q676">
        <v>0.61111111111111116</v>
      </c>
      <c r="R676" t="s">
        <v>27</v>
      </c>
    </row>
    <row r="677" spans="1:18" hidden="1" x14ac:dyDescent="0.3">
      <c r="A677" s="76">
        <v>675</v>
      </c>
      <c r="B677">
        <v>42625</v>
      </c>
      <c r="C677" t="s">
        <v>284</v>
      </c>
      <c r="D677" t="s">
        <v>32</v>
      </c>
      <c r="E677" t="s">
        <v>38</v>
      </c>
      <c r="F677">
        <v>7.64</v>
      </c>
      <c r="G677" s="77">
        <v>44731</v>
      </c>
      <c r="H677" s="77">
        <v>44748</v>
      </c>
      <c r="I677">
        <v>8</v>
      </c>
      <c r="J677">
        <v>2021</v>
      </c>
      <c r="K677" t="s">
        <v>21</v>
      </c>
      <c r="L677">
        <v>11</v>
      </c>
      <c r="M677">
        <v>0.38194444444444442</v>
      </c>
      <c r="N677">
        <v>4.2013888888888884</v>
      </c>
      <c r="O677">
        <v>18</v>
      </c>
      <c r="P677">
        <v>0.2334104938271605</v>
      </c>
      <c r="Q677">
        <v>0.61111111111111116</v>
      </c>
      <c r="R677" t="s">
        <v>134</v>
      </c>
    </row>
    <row r="678" spans="1:18" hidden="1" x14ac:dyDescent="0.3">
      <c r="A678" s="76">
        <v>676</v>
      </c>
      <c r="B678">
        <v>42625</v>
      </c>
      <c r="C678" t="s">
        <v>284</v>
      </c>
      <c r="D678" t="s">
        <v>32</v>
      </c>
      <c r="E678" t="s">
        <v>38</v>
      </c>
      <c r="F678">
        <v>7.64</v>
      </c>
      <c r="G678" s="77">
        <v>44731</v>
      </c>
      <c r="H678" s="77">
        <v>44748</v>
      </c>
      <c r="I678">
        <v>8</v>
      </c>
      <c r="J678">
        <v>2021</v>
      </c>
      <c r="K678" t="s">
        <v>21</v>
      </c>
      <c r="L678">
        <v>11</v>
      </c>
      <c r="M678">
        <v>0.38194444444444442</v>
      </c>
      <c r="N678">
        <v>4.2013888888888884</v>
      </c>
      <c r="O678">
        <v>18</v>
      </c>
      <c r="P678">
        <v>0.2334104938271605</v>
      </c>
      <c r="Q678">
        <v>0.61111111111111116</v>
      </c>
      <c r="R678" t="s">
        <v>82</v>
      </c>
    </row>
    <row r="679" spans="1:18" hidden="1" x14ac:dyDescent="0.3">
      <c r="A679" s="76">
        <v>677</v>
      </c>
      <c r="B679">
        <v>38816</v>
      </c>
      <c r="C679" t="s">
        <v>285</v>
      </c>
      <c r="D679" t="s">
        <v>101</v>
      </c>
      <c r="E679" t="s">
        <v>20</v>
      </c>
      <c r="F679">
        <v>7.5</v>
      </c>
      <c r="G679" s="77">
        <v>45040</v>
      </c>
      <c r="H679" s="77">
        <v>45040</v>
      </c>
      <c r="I679">
        <v>8</v>
      </c>
      <c r="J679">
        <v>2019</v>
      </c>
      <c r="K679" t="s">
        <v>21</v>
      </c>
      <c r="L679">
        <v>1</v>
      </c>
      <c r="M679">
        <v>1.628611111111111</v>
      </c>
      <c r="N679">
        <v>1.628611111111111</v>
      </c>
      <c r="O679">
        <v>1</v>
      </c>
      <c r="P679">
        <v>1.628611111111111</v>
      </c>
      <c r="Q679">
        <v>1</v>
      </c>
      <c r="R679" t="s">
        <v>40</v>
      </c>
    </row>
    <row r="680" spans="1:18" hidden="1" x14ac:dyDescent="0.3">
      <c r="A680" s="76">
        <v>678</v>
      </c>
      <c r="B680">
        <v>38816</v>
      </c>
      <c r="C680" t="s">
        <v>285</v>
      </c>
      <c r="D680" t="s">
        <v>101</v>
      </c>
      <c r="E680" t="s">
        <v>20</v>
      </c>
      <c r="F680">
        <v>7.5</v>
      </c>
      <c r="G680" s="77">
        <v>45040</v>
      </c>
      <c r="H680" s="77">
        <v>45040</v>
      </c>
      <c r="I680">
        <v>8</v>
      </c>
      <c r="J680">
        <v>2019</v>
      </c>
      <c r="K680" t="s">
        <v>21</v>
      </c>
      <c r="L680">
        <v>1</v>
      </c>
      <c r="M680">
        <v>1.628611111111111</v>
      </c>
      <c r="N680">
        <v>1.628611111111111</v>
      </c>
      <c r="O680">
        <v>1</v>
      </c>
      <c r="P680">
        <v>1.628611111111111</v>
      </c>
      <c r="Q680">
        <v>1</v>
      </c>
      <c r="R680" t="s">
        <v>57</v>
      </c>
    </row>
    <row r="681" spans="1:18" hidden="1" x14ac:dyDescent="0.3">
      <c r="A681" s="76">
        <v>679</v>
      </c>
      <c r="B681">
        <v>38816</v>
      </c>
      <c r="C681" t="s">
        <v>285</v>
      </c>
      <c r="D681" t="s">
        <v>101</v>
      </c>
      <c r="E681" t="s">
        <v>20</v>
      </c>
      <c r="F681">
        <v>7.5</v>
      </c>
      <c r="G681" s="77">
        <v>45040</v>
      </c>
      <c r="H681" s="77">
        <v>45040</v>
      </c>
      <c r="I681">
        <v>8</v>
      </c>
      <c r="J681">
        <v>2019</v>
      </c>
      <c r="K681" t="s">
        <v>21</v>
      </c>
      <c r="L681">
        <v>1</v>
      </c>
      <c r="M681">
        <v>1.628611111111111</v>
      </c>
      <c r="N681">
        <v>1.628611111111111</v>
      </c>
      <c r="O681">
        <v>1</v>
      </c>
      <c r="P681">
        <v>1.628611111111111</v>
      </c>
      <c r="Q681">
        <v>1</v>
      </c>
      <c r="R681" t="s">
        <v>29</v>
      </c>
    </row>
    <row r="682" spans="1:18" hidden="1" x14ac:dyDescent="0.3">
      <c r="A682" s="76">
        <v>680</v>
      </c>
      <c r="B682">
        <v>270</v>
      </c>
      <c r="C682" t="s">
        <v>286</v>
      </c>
      <c r="D682" t="s">
        <v>32</v>
      </c>
      <c r="E682" t="s">
        <v>38</v>
      </c>
      <c r="F682">
        <v>7.49</v>
      </c>
      <c r="G682" s="77">
        <v>42821</v>
      </c>
      <c r="H682" s="77">
        <v>42832</v>
      </c>
      <c r="I682">
        <v>6</v>
      </c>
      <c r="J682">
        <v>2001</v>
      </c>
      <c r="K682" t="s">
        <v>35</v>
      </c>
      <c r="L682">
        <v>13</v>
      </c>
      <c r="M682">
        <v>0.38333333333333341</v>
      </c>
      <c r="N682">
        <v>4.9833333333333334</v>
      </c>
      <c r="O682">
        <v>12</v>
      </c>
      <c r="P682">
        <v>0.4152777777777778</v>
      </c>
      <c r="Q682">
        <v>1.083333333333333</v>
      </c>
      <c r="R682" t="s">
        <v>39</v>
      </c>
    </row>
    <row r="683" spans="1:18" hidden="1" x14ac:dyDescent="0.3">
      <c r="A683" s="76">
        <v>681</v>
      </c>
      <c r="B683">
        <v>270</v>
      </c>
      <c r="C683" t="s">
        <v>286</v>
      </c>
      <c r="D683" t="s">
        <v>32</v>
      </c>
      <c r="E683" t="s">
        <v>38</v>
      </c>
      <c r="F683">
        <v>7.49</v>
      </c>
      <c r="G683" s="77">
        <v>42821</v>
      </c>
      <c r="H683" s="77">
        <v>42832</v>
      </c>
      <c r="I683">
        <v>6</v>
      </c>
      <c r="J683">
        <v>2001</v>
      </c>
      <c r="K683" t="s">
        <v>35</v>
      </c>
      <c r="L683">
        <v>13</v>
      </c>
      <c r="M683">
        <v>0.38333333333333341</v>
      </c>
      <c r="N683">
        <v>4.9833333333333334</v>
      </c>
      <c r="O683">
        <v>12</v>
      </c>
      <c r="P683">
        <v>0.4152777777777778</v>
      </c>
      <c r="Q683">
        <v>1.083333333333333</v>
      </c>
      <c r="R683" t="s">
        <v>91</v>
      </c>
    </row>
    <row r="684" spans="1:18" hidden="1" x14ac:dyDescent="0.3">
      <c r="A684" s="76">
        <v>682</v>
      </c>
      <c r="B684">
        <v>270</v>
      </c>
      <c r="C684" t="s">
        <v>286</v>
      </c>
      <c r="D684" t="s">
        <v>32</v>
      </c>
      <c r="E684" t="s">
        <v>38</v>
      </c>
      <c r="F684">
        <v>7.49</v>
      </c>
      <c r="G684" s="77">
        <v>42821</v>
      </c>
      <c r="H684" s="77">
        <v>42832</v>
      </c>
      <c r="I684">
        <v>6</v>
      </c>
      <c r="J684">
        <v>2001</v>
      </c>
      <c r="K684" t="s">
        <v>35</v>
      </c>
      <c r="L684">
        <v>13</v>
      </c>
      <c r="M684">
        <v>0.38333333333333341</v>
      </c>
      <c r="N684">
        <v>4.9833333333333334</v>
      </c>
      <c r="O684">
        <v>12</v>
      </c>
      <c r="P684">
        <v>0.4152777777777778</v>
      </c>
      <c r="Q684">
        <v>1.083333333333333</v>
      </c>
      <c r="R684" t="s">
        <v>68</v>
      </c>
    </row>
    <row r="685" spans="1:18" hidden="1" x14ac:dyDescent="0.3">
      <c r="A685" s="76">
        <v>683</v>
      </c>
      <c r="B685">
        <v>270</v>
      </c>
      <c r="C685" t="s">
        <v>286</v>
      </c>
      <c r="D685" t="s">
        <v>32</v>
      </c>
      <c r="E685" t="s">
        <v>38</v>
      </c>
      <c r="F685">
        <v>7.49</v>
      </c>
      <c r="G685" s="77">
        <v>42821</v>
      </c>
      <c r="H685" s="77">
        <v>42832</v>
      </c>
      <c r="I685">
        <v>6</v>
      </c>
      <c r="J685">
        <v>2001</v>
      </c>
      <c r="K685" t="s">
        <v>35</v>
      </c>
      <c r="L685">
        <v>13</v>
      </c>
      <c r="M685">
        <v>0.38333333333333341</v>
      </c>
      <c r="N685">
        <v>4.9833333333333334</v>
      </c>
      <c r="O685">
        <v>12</v>
      </c>
      <c r="P685">
        <v>0.4152777777777778</v>
      </c>
      <c r="Q685">
        <v>1.083333333333333</v>
      </c>
      <c r="R685" t="s">
        <v>93</v>
      </c>
    </row>
    <row r="686" spans="1:18" hidden="1" x14ac:dyDescent="0.3">
      <c r="A686" s="76">
        <v>684</v>
      </c>
      <c r="B686">
        <v>270</v>
      </c>
      <c r="C686" t="s">
        <v>286</v>
      </c>
      <c r="D686" t="s">
        <v>32</v>
      </c>
      <c r="E686" t="s">
        <v>38</v>
      </c>
      <c r="F686">
        <v>7.49</v>
      </c>
      <c r="G686" s="77">
        <v>42821</v>
      </c>
      <c r="H686" s="77">
        <v>42832</v>
      </c>
      <c r="I686">
        <v>6</v>
      </c>
      <c r="J686">
        <v>2001</v>
      </c>
      <c r="K686" t="s">
        <v>35</v>
      </c>
      <c r="L686">
        <v>13</v>
      </c>
      <c r="M686">
        <v>0.38333333333333341</v>
      </c>
      <c r="N686">
        <v>4.9833333333333334</v>
      </c>
      <c r="O686">
        <v>12</v>
      </c>
      <c r="P686">
        <v>0.4152777777777778</v>
      </c>
      <c r="Q686">
        <v>1.083333333333333</v>
      </c>
      <c r="R686" t="s">
        <v>82</v>
      </c>
    </row>
    <row r="687" spans="1:18" hidden="1" x14ac:dyDescent="0.3">
      <c r="A687" s="76">
        <v>685</v>
      </c>
      <c r="B687">
        <v>270</v>
      </c>
      <c r="C687" t="s">
        <v>286</v>
      </c>
      <c r="D687" t="s">
        <v>32</v>
      </c>
      <c r="E687" t="s">
        <v>38</v>
      </c>
      <c r="F687">
        <v>7.49</v>
      </c>
      <c r="G687" s="77">
        <v>42821</v>
      </c>
      <c r="H687" s="77">
        <v>42832</v>
      </c>
      <c r="I687">
        <v>6</v>
      </c>
      <c r="J687">
        <v>2001</v>
      </c>
      <c r="K687" t="s">
        <v>35</v>
      </c>
      <c r="L687">
        <v>13</v>
      </c>
      <c r="M687">
        <v>0.38333333333333341</v>
      </c>
      <c r="N687">
        <v>4.9833333333333334</v>
      </c>
      <c r="O687">
        <v>12</v>
      </c>
      <c r="P687">
        <v>0.4152777777777778</v>
      </c>
      <c r="Q687">
        <v>1.083333333333333</v>
      </c>
      <c r="R687" t="s">
        <v>119</v>
      </c>
    </row>
    <row r="688" spans="1:18" hidden="1" x14ac:dyDescent="0.3">
      <c r="A688" s="76">
        <v>686</v>
      </c>
      <c r="B688">
        <v>270</v>
      </c>
      <c r="C688" t="s">
        <v>286</v>
      </c>
      <c r="D688" t="s">
        <v>32</v>
      </c>
      <c r="E688" t="s">
        <v>38</v>
      </c>
      <c r="F688">
        <v>7.49</v>
      </c>
      <c r="G688" s="77">
        <v>42821</v>
      </c>
      <c r="H688" s="77">
        <v>42832</v>
      </c>
      <c r="I688">
        <v>6</v>
      </c>
      <c r="J688">
        <v>2001</v>
      </c>
      <c r="K688" t="s">
        <v>35</v>
      </c>
      <c r="L688">
        <v>13</v>
      </c>
      <c r="M688">
        <v>0.38333333333333341</v>
      </c>
      <c r="N688">
        <v>4.9833333333333334</v>
      </c>
      <c r="O688">
        <v>12</v>
      </c>
      <c r="P688">
        <v>0.4152777777777778</v>
      </c>
      <c r="Q688">
        <v>1.083333333333333</v>
      </c>
      <c r="R688" t="s">
        <v>129</v>
      </c>
    </row>
    <row r="689" spans="1:18" hidden="1" x14ac:dyDescent="0.3">
      <c r="A689" s="76">
        <v>687</v>
      </c>
      <c r="B689">
        <v>7728</v>
      </c>
      <c r="C689" t="s">
        <v>287</v>
      </c>
      <c r="D689" t="s">
        <v>24</v>
      </c>
      <c r="E689" t="s">
        <v>38</v>
      </c>
      <c r="F689">
        <v>6.91</v>
      </c>
      <c r="G689" s="77">
        <v>43954</v>
      </c>
      <c r="H689" s="77">
        <v>43954</v>
      </c>
      <c r="I689">
        <v>5</v>
      </c>
      <c r="J689">
        <v>2001</v>
      </c>
      <c r="K689" t="s">
        <v>21</v>
      </c>
      <c r="L689">
        <v>1</v>
      </c>
      <c r="M689">
        <v>5.6944444444444443E-2</v>
      </c>
      <c r="N689">
        <v>5.6944444444444443E-2</v>
      </c>
      <c r="O689">
        <v>1</v>
      </c>
      <c r="P689">
        <v>5.6944444444444443E-2</v>
      </c>
      <c r="Q689">
        <v>1</v>
      </c>
      <c r="R689" t="s">
        <v>39</v>
      </c>
    </row>
    <row r="690" spans="1:18" hidden="1" x14ac:dyDescent="0.3">
      <c r="A690" s="76">
        <v>688</v>
      </c>
      <c r="B690">
        <v>7728</v>
      </c>
      <c r="C690" t="s">
        <v>287</v>
      </c>
      <c r="D690" t="s">
        <v>24</v>
      </c>
      <c r="E690" t="s">
        <v>38</v>
      </c>
      <c r="F690">
        <v>6.91</v>
      </c>
      <c r="G690" s="77">
        <v>43954</v>
      </c>
      <c r="H690" s="77">
        <v>43954</v>
      </c>
      <c r="I690">
        <v>5</v>
      </c>
      <c r="J690">
        <v>2001</v>
      </c>
      <c r="K690" t="s">
        <v>21</v>
      </c>
      <c r="L690">
        <v>1</v>
      </c>
      <c r="M690">
        <v>5.6944444444444443E-2</v>
      </c>
      <c r="N690">
        <v>5.6944444444444443E-2</v>
      </c>
      <c r="O690">
        <v>1</v>
      </c>
      <c r="P690">
        <v>5.6944444444444443E-2</v>
      </c>
      <c r="Q690">
        <v>1</v>
      </c>
      <c r="R690" t="s">
        <v>82</v>
      </c>
    </row>
    <row r="691" spans="1:18" hidden="1" x14ac:dyDescent="0.3">
      <c r="A691" s="76">
        <v>689</v>
      </c>
      <c r="B691">
        <v>7728</v>
      </c>
      <c r="C691" t="s">
        <v>287</v>
      </c>
      <c r="D691" t="s">
        <v>24</v>
      </c>
      <c r="E691" t="s">
        <v>38</v>
      </c>
      <c r="F691">
        <v>6.91</v>
      </c>
      <c r="G691" s="77">
        <v>43954</v>
      </c>
      <c r="H691" s="77">
        <v>43954</v>
      </c>
      <c r="I691">
        <v>5</v>
      </c>
      <c r="J691">
        <v>2001</v>
      </c>
      <c r="K691" t="s">
        <v>21</v>
      </c>
      <c r="L691">
        <v>1</v>
      </c>
      <c r="M691">
        <v>5.6944444444444443E-2</v>
      </c>
      <c r="N691">
        <v>5.6944444444444443E-2</v>
      </c>
      <c r="O691">
        <v>1</v>
      </c>
      <c r="P691">
        <v>5.6944444444444443E-2</v>
      </c>
      <c r="Q691">
        <v>1</v>
      </c>
      <c r="R691" t="s">
        <v>119</v>
      </c>
    </row>
    <row r="692" spans="1:18" hidden="1" x14ac:dyDescent="0.3">
      <c r="A692" s="76">
        <v>690</v>
      </c>
      <c r="B692">
        <v>7728</v>
      </c>
      <c r="C692" t="s">
        <v>287</v>
      </c>
      <c r="D692" t="s">
        <v>24</v>
      </c>
      <c r="E692" t="s">
        <v>38</v>
      </c>
      <c r="F692">
        <v>6.91</v>
      </c>
      <c r="G692" s="77">
        <v>43954</v>
      </c>
      <c r="H692" s="77">
        <v>43954</v>
      </c>
      <c r="I692">
        <v>5</v>
      </c>
      <c r="J692">
        <v>2001</v>
      </c>
      <c r="K692" t="s">
        <v>21</v>
      </c>
      <c r="L692">
        <v>1</v>
      </c>
      <c r="M692">
        <v>5.6944444444444443E-2</v>
      </c>
      <c r="N692">
        <v>5.6944444444444443E-2</v>
      </c>
      <c r="O692">
        <v>1</v>
      </c>
      <c r="P692">
        <v>5.6944444444444443E-2</v>
      </c>
      <c r="Q692">
        <v>1</v>
      </c>
      <c r="R692" t="s">
        <v>129</v>
      </c>
    </row>
    <row r="693" spans="1:18" hidden="1" x14ac:dyDescent="0.3">
      <c r="A693" s="76">
        <v>691</v>
      </c>
      <c r="B693">
        <v>2694</v>
      </c>
      <c r="C693" t="s">
        <v>288</v>
      </c>
      <c r="D693" t="s">
        <v>32</v>
      </c>
      <c r="E693" t="s">
        <v>38</v>
      </c>
      <c r="F693">
        <v>7.1</v>
      </c>
      <c r="G693" s="77">
        <v>44817</v>
      </c>
      <c r="H693" s="77">
        <v>44856</v>
      </c>
      <c r="I693">
        <v>8</v>
      </c>
      <c r="J693">
        <v>2000</v>
      </c>
      <c r="K693" t="s">
        <v>33</v>
      </c>
      <c r="L693">
        <v>25</v>
      </c>
      <c r="M693">
        <v>0.39305555555555549</v>
      </c>
      <c r="N693">
        <v>9.8263888888888893</v>
      </c>
      <c r="O693">
        <v>40</v>
      </c>
      <c r="P693">
        <v>0.24565972222222221</v>
      </c>
      <c r="Q693">
        <v>0.625</v>
      </c>
      <c r="R693" t="s">
        <v>39</v>
      </c>
    </row>
    <row r="694" spans="1:18" hidden="1" x14ac:dyDescent="0.3">
      <c r="A694" s="76">
        <v>692</v>
      </c>
      <c r="B694">
        <v>2694</v>
      </c>
      <c r="C694" t="s">
        <v>288</v>
      </c>
      <c r="D694" t="s">
        <v>32</v>
      </c>
      <c r="E694" t="s">
        <v>38</v>
      </c>
      <c r="F694">
        <v>7.1</v>
      </c>
      <c r="G694" s="77">
        <v>44817</v>
      </c>
      <c r="H694" s="77">
        <v>44856</v>
      </c>
      <c r="I694">
        <v>8</v>
      </c>
      <c r="J694">
        <v>2000</v>
      </c>
      <c r="K694" t="s">
        <v>33</v>
      </c>
      <c r="L694">
        <v>25</v>
      </c>
      <c r="M694">
        <v>0.39305555555555549</v>
      </c>
      <c r="N694">
        <v>9.8263888888888893</v>
      </c>
      <c r="O694">
        <v>40</v>
      </c>
      <c r="P694">
        <v>0.24565972222222221</v>
      </c>
      <c r="Q694">
        <v>0.625</v>
      </c>
      <c r="R694" t="s">
        <v>71</v>
      </c>
    </row>
    <row r="695" spans="1:18" hidden="1" x14ac:dyDescent="0.3">
      <c r="A695" s="76">
        <v>693</v>
      </c>
      <c r="B695">
        <v>2694</v>
      </c>
      <c r="C695" t="s">
        <v>288</v>
      </c>
      <c r="D695" t="s">
        <v>32</v>
      </c>
      <c r="E695" t="s">
        <v>38</v>
      </c>
      <c r="F695">
        <v>7.1</v>
      </c>
      <c r="G695" s="77">
        <v>44817</v>
      </c>
      <c r="H695" s="77">
        <v>44856</v>
      </c>
      <c r="I695">
        <v>8</v>
      </c>
      <c r="J695">
        <v>2000</v>
      </c>
      <c r="K695" t="s">
        <v>33</v>
      </c>
      <c r="L695">
        <v>25</v>
      </c>
      <c r="M695">
        <v>0.39305555555555549</v>
      </c>
      <c r="N695">
        <v>9.8263888888888893</v>
      </c>
      <c r="O695">
        <v>40</v>
      </c>
      <c r="P695">
        <v>0.24565972222222221</v>
      </c>
      <c r="Q695">
        <v>0.625</v>
      </c>
      <c r="R695" t="s">
        <v>40</v>
      </c>
    </row>
    <row r="696" spans="1:18" hidden="1" x14ac:dyDescent="0.3">
      <c r="A696" s="76">
        <v>694</v>
      </c>
      <c r="B696">
        <v>2694</v>
      </c>
      <c r="C696" t="s">
        <v>288</v>
      </c>
      <c r="D696" t="s">
        <v>32</v>
      </c>
      <c r="E696" t="s">
        <v>38</v>
      </c>
      <c r="F696">
        <v>7.1</v>
      </c>
      <c r="G696" s="77">
        <v>44817</v>
      </c>
      <c r="H696" s="77">
        <v>44856</v>
      </c>
      <c r="I696">
        <v>8</v>
      </c>
      <c r="J696">
        <v>2000</v>
      </c>
      <c r="K696" t="s">
        <v>33</v>
      </c>
      <c r="L696">
        <v>25</v>
      </c>
      <c r="M696">
        <v>0.39305555555555549</v>
      </c>
      <c r="N696">
        <v>9.8263888888888893</v>
      </c>
      <c r="O696">
        <v>40</v>
      </c>
      <c r="P696">
        <v>0.24565972222222221</v>
      </c>
      <c r="Q696">
        <v>0.625</v>
      </c>
      <c r="R696" t="s">
        <v>97</v>
      </c>
    </row>
    <row r="697" spans="1:18" hidden="1" x14ac:dyDescent="0.3">
      <c r="A697" s="76">
        <v>695</v>
      </c>
      <c r="B697">
        <v>2694</v>
      </c>
      <c r="C697" t="s">
        <v>288</v>
      </c>
      <c r="D697" t="s">
        <v>32</v>
      </c>
      <c r="E697" t="s">
        <v>38</v>
      </c>
      <c r="F697">
        <v>7.1</v>
      </c>
      <c r="G697" s="77">
        <v>44817</v>
      </c>
      <c r="H697" s="77">
        <v>44856</v>
      </c>
      <c r="I697">
        <v>8</v>
      </c>
      <c r="J697">
        <v>2000</v>
      </c>
      <c r="K697" t="s">
        <v>33</v>
      </c>
      <c r="L697">
        <v>25</v>
      </c>
      <c r="M697">
        <v>0.39305555555555549</v>
      </c>
      <c r="N697">
        <v>9.8263888888888893</v>
      </c>
      <c r="O697">
        <v>40</v>
      </c>
      <c r="P697">
        <v>0.24565972222222221</v>
      </c>
      <c r="Q697">
        <v>0.625</v>
      </c>
      <c r="R697" t="s">
        <v>289</v>
      </c>
    </row>
    <row r="698" spans="1:18" hidden="1" x14ac:dyDescent="0.3">
      <c r="A698" s="76">
        <v>696</v>
      </c>
      <c r="B698">
        <v>2694</v>
      </c>
      <c r="C698" t="s">
        <v>288</v>
      </c>
      <c r="D698" t="s">
        <v>32</v>
      </c>
      <c r="E698" t="s">
        <v>38</v>
      </c>
      <c r="F698">
        <v>7.1</v>
      </c>
      <c r="G698" s="77">
        <v>44817</v>
      </c>
      <c r="H698" s="77">
        <v>44856</v>
      </c>
      <c r="I698">
        <v>8</v>
      </c>
      <c r="J698">
        <v>2000</v>
      </c>
      <c r="K698" t="s">
        <v>33</v>
      </c>
      <c r="L698">
        <v>25</v>
      </c>
      <c r="M698">
        <v>0.39305555555555549</v>
      </c>
      <c r="N698">
        <v>9.8263888888888893</v>
      </c>
      <c r="O698">
        <v>40</v>
      </c>
      <c r="P698">
        <v>0.24565972222222221</v>
      </c>
      <c r="Q698">
        <v>0.625</v>
      </c>
      <c r="R698" t="s">
        <v>208</v>
      </c>
    </row>
    <row r="699" spans="1:18" hidden="1" x14ac:dyDescent="0.3">
      <c r="A699" s="76">
        <v>697</v>
      </c>
      <c r="B699">
        <v>2694</v>
      </c>
      <c r="C699" t="s">
        <v>288</v>
      </c>
      <c r="D699" t="s">
        <v>32</v>
      </c>
      <c r="E699" t="s">
        <v>38</v>
      </c>
      <c r="F699">
        <v>7.1</v>
      </c>
      <c r="G699" s="77">
        <v>44817</v>
      </c>
      <c r="H699" s="77">
        <v>44856</v>
      </c>
      <c r="I699">
        <v>8</v>
      </c>
      <c r="J699">
        <v>2000</v>
      </c>
      <c r="K699" t="s">
        <v>33</v>
      </c>
      <c r="L699">
        <v>25</v>
      </c>
      <c r="M699">
        <v>0.39305555555555549</v>
      </c>
      <c r="N699">
        <v>9.8263888888888893</v>
      </c>
      <c r="O699">
        <v>40</v>
      </c>
      <c r="P699">
        <v>0.24565972222222221</v>
      </c>
      <c r="Q699">
        <v>0.625</v>
      </c>
      <c r="R699" t="s">
        <v>82</v>
      </c>
    </row>
    <row r="700" spans="1:18" hidden="1" x14ac:dyDescent="0.3">
      <c r="A700" s="76">
        <v>698</v>
      </c>
      <c r="B700">
        <v>40938</v>
      </c>
      <c r="C700" t="s">
        <v>290</v>
      </c>
      <c r="D700" t="s">
        <v>32</v>
      </c>
      <c r="E700" t="s">
        <v>75</v>
      </c>
      <c r="F700">
        <v>7.29</v>
      </c>
      <c r="G700" s="77">
        <v>44687</v>
      </c>
      <c r="H700" s="77">
        <v>44690</v>
      </c>
      <c r="I700">
        <v>7</v>
      </c>
      <c r="J700">
        <v>2021</v>
      </c>
      <c r="K700" t="s">
        <v>33</v>
      </c>
      <c r="L700">
        <v>13</v>
      </c>
      <c r="M700">
        <v>0.39444444444444438</v>
      </c>
      <c r="N700">
        <v>5.1277777777777773</v>
      </c>
      <c r="O700">
        <v>4</v>
      </c>
      <c r="P700">
        <v>1.2819444444444441</v>
      </c>
      <c r="Q700">
        <v>3.25</v>
      </c>
      <c r="R700" t="s">
        <v>40</v>
      </c>
    </row>
    <row r="701" spans="1:18" hidden="1" x14ac:dyDescent="0.3">
      <c r="A701" s="76">
        <v>699</v>
      </c>
      <c r="B701">
        <v>40938</v>
      </c>
      <c r="C701" t="s">
        <v>290</v>
      </c>
      <c r="D701" t="s">
        <v>32</v>
      </c>
      <c r="E701" t="s">
        <v>75</v>
      </c>
      <c r="F701">
        <v>7.29</v>
      </c>
      <c r="G701" s="77">
        <v>44687</v>
      </c>
      <c r="H701" s="77">
        <v>44690</v>
      </c>
      <c r="I701">
        <v>7</v>
      </c>
      <c r="J701">
        <v>2021</v>
      </c>
      <c r="K701" t="s">
        <v>33</v>
      </c>
      <c r="L701">
        <v>13</v>
      </c>
      <c r="M701">
        <v>0.39444444444444438</v>
      </c>
      <c r="N701">
        <v>5.1277777777777773</v>
      </c>
      <c r="O701">
        <v>4</v>
      </c>
      <c r="P701">
        <v>1.2819444444444441</v>
      </c>
      <c r="Q701">
        <v>3.25</v>
      </c>
      <c r="R701" t="s">
        <v>57</v>
      </c>
    </row>
    <row r="702" spans="1:18" hidden="1" x14ac:dyDescent="0.3">
      <c r="A702" s="76">
        <v>700</v>
      </c>
      <c r="B702">
        <v>135</v>
      </c>
      <c r="C702" t="s">
        <v>291</v>
      </c>
      <c r="D702" t="s">
        <v>32</v>
      </c>
      <c r="E702" t="s">
        <v>38</v>
      </c>
      <c r="F702">
        <v>8.08</v>
      </c>
      <c r="G702" s="77">
        <v>42861</v>
      </c>
      <c r="H702" s="77">
        <v>43029</v>
      </c>
      <c r="I702">
        <v>7</v>
      </c>
      <c r="J702">
        <v>2001</v>
      </c>
      <c r="K702" t="s">
        <v>35</v>
      </c>
      <c r="L702">
        <v>75</v>
      </c>
      <c r="M702">
        <v>0.39194444444444437</v>
      </c>
      <c r="N702">
        <v>29.395833333333329</v>
      </c>
      <c r="O702">
        <v>169</v>
      </c>
      <c r="P702">
        <v>0.17393984220907299</v>
      </c>
      <c r="Q702">
        <v>0.4437869822485207</v>
      </c>
      <c r="R702" t="s">
        <v>36</v>
      </c>
    </row>
    <row r="703" spans="1:18" hidden="1" x14ac:dyDescent="0.3">
      <c r="A703" s="76">
        <v>701</v>
      </c>
      <c r="B703">
        <v>135</v>
      </c>
      <c r="C703" t="s">
        <v>291</v>
      </c>
      <c r="D703" t="s">
        <v>32</v>
      </c>
      <c r="E703" t="s">
        <v>38</v>
      </c>
      <c r="F703">
        <v>8.08</v>
      </c>
      <c r="G703" s="77">
        <v>42861</v>
      </c>
      <c r="H703" s="77">
        <v>43029</v>
      </c>
      <c r="I703">
        <v>7</v>
      </c>
      <c r="J703">
        <v>2001</v>
      </c>
      <c r="K703" t="s">
        <v>35</v>
      </c>
      <c r="L703">
        <v>75</v>
      </c>
      <c r="M703">
        <v>0.39194444444444437</v>
      </c>
      <c r="N703">
        <v>29.395833333333329</v>
      </c>
      <c r="O703">
        <v>169</v>
      </c>
      <c r="P703">
        <v>0.17393984220907299</v>
      </c>
      <c r="Q703">
        <v>0.4437869822485207</v>
      </c>
      <c r="R703" t="s">
        <v>40</v>
      </c>
    </row>
    <row r="704" spans="1:18" hidden="1" x14ac:dyDescent="0.3">
      <c r="A704" s="76">
        <v>702</v>
      </c>
      <c r="B704">
        <v>135</v>
      </c>
      <c r="C704" t="s">
        <v>291</v>
      </c>
      <c r="D704" t="s">
        <v>32</v>
      </c>
      <c r="E704" t="s">
        <v>38</v>
      </c>
      <c r="F704">
        <v>8.08</v>
      </c>
      <c r="G704" s="77">
        <v>42861</v>
      </c>
      <c r="H704" s="77">
        <v>43029</v>
      </c>
      <c r="I704">
        <v>7</v>
      </c>
      <c r="J704">
        <v>2001</v>
      </c>
      <c r="K704" t="s">
        <v>35</v>
      </c>
      <c r="L704">
        <v>75</v>
      </c>
      <c r="M704">
        <v>0.39194444444444437</v>
      </c>
      <c r="N704">
        <v>29.395833333333329</v>
      </c>
      <c r="O704">
        <v>169</v>
      </c>
      <c r="P704">
        <v>0.17393984220907299</v>
      </c>
      <c r="Q704">
        <v>0.4437869822485207</v>
      </c>
      <c r="R704" t="s">
        <v>48</v>
      </c>
    </row>
    <row r="705" spans="1:18" hidden="1" x14ac:dyDescent="0.3">
      <c r="A705" s="76">
        <v>703</v>
      </c>
      <c r="B705">
        <v>135</v>
      </c>
      <c r="C705" t="s">
        <v>291</v>
      </c>
      <c r="D705" t="s">
        <v>32</v>
      </c>
      <c r="E705" t="s">
        <v>38</v>
      </c>
      <c r="F705">
        <v>8.08</v>
      </c>
      <c r="G705" s="77">
        <v>42861</v>
      </c>
      <c r="H705" s="77">
        <v>43029</v>
      </c>
      <c r="I705">
        <v>7</v>
      </c>
      <c r="J705">
        <v>2001</v>
      </c>
      <c r="K705" t="s">
        <v>35</v>
      </c>
      <c r="L705">
        <v>75</v>
      </c>
      <c r="M705">
        <v>0.39194444444444437</v>
      </c>
      <c r="N705">
        <v>29.395833333333329</v>
      </c>
      <c r="O705">
        <v>169</v>
      </c>
      <c r="P705">
        <v>0.17393984220907299</v>
      </c>
      <c r="Q705">
        <v>0.4437869822485207</v>
      </c>
      <c r="R705" t="s">
        <v>42</v>
      </c>
    </row>
    <row r="706" spans="1:18" hidden="1" x14ac:dyDescent="0.3">
      <c r="A706" s="76">
        <v>704</v>
      </c>
      <c r="B706">
        <v>135</v>
      </c>
      <c r="C706" t="s">
        <v>291</v>
      </c>
      <c r="D706" t="s">
        <v>32</v>
      </c>
      <c r="E706" t="s">
        <v>38</v>
      </c>
      <c r="F706">
        <v>8.08</v>
      </c>
      <c r="G706" s="77">
        <v>42861</v>
      </c>
      <c r="H706" s="77">
        <v>43029</v>
      </c>
      <c r="I706">
        <v>7</v>
      </c>
      <c r="J706">
        <v>2001</v>
      </c>
      <c r="K706" t="s">
        <v>35</v>
      </c>
      <c r="L706">
        <v>75</v>
      </c>
      <c r="M706">
        <v>0.39194444444444437</v>
      </c>
      <c r="N706">
        <v>29.395833333333329</v>
      </c>
      <c r="O706">
        <v>169</v>
      </c>
      <c r="P706">
        <v>0.17393984220907299</v>
      </c>
      <c r="Q706">
        <v>0.4437869822485207</v>
      </c>
      <c r="R706" t="s">
        <v>161</v>
      </c>
    </row>
    <row r="707" spans="1:18" hidden="1" x14ac:dyDescent="0.3">
      <c r="A707" s="76">
        <v>705</v>
      </c>
      <c r="B707">
        <v>135</v>
      </c>
      <c r="C707" t="s">
        <v>291</v>
      </c>
      <c r="D707" t="s">
        <v>32</v>
      </c>
      <c r="E707" t="s">
        <v>38</v>
      </c>
      <c r="F707">
        <v>8.08</v>
      </c>
      <c r="G707" s="77">
        <v>42861</v>
      </c>
      <c r="H707" s="77">
        <v>43029</v>
      </c>
      <c r="I707">
        <v>7</v>
      </c>
      <c r="J707">
        <v>2001</v>
      </c>
      <c r="K707" t="s">
        <v>35</v>
      </c>
      <c r="L707">
        <v>75</v>
      </c>
      <c r="M707">
        <v>0.39194444444444437</v>
      </c>
      <c r="N707">
        <v>29.395833333333329</v>
      </c>
      <c r="O707">
        <v>169</v>
      </c>
      <c r="P707">
        <v>0.17393984220907299</v>
      </c>
      <c r="Q707">
        <v>0.4437869822485207</v>
      </c>
      <c r="R707" t="s">
        <v>119</v>
      </c>
    </row>
    <row r="708" spans="1:18" hidden="1" x14ac:dyDescent="0.3">
      <c r="A708" s="76">
        <v>706</v>
      </c>
      <c r="B708">
        <v>37614</v>
      </c>
      <c r="C708" t="s">
        <v>292</v>
      </c>
      <c r="D708" t="s">
        <v>32</v>
      </c>
      <c r="E708" t="s">
        <v>121</v>
      </c>
      <c r="F708">
        <v>7.48</v>
      </c>
      <c r="G708" s="77">
        <v>43676</v>
      </c>
      <c r="H708" s="77">
        <v>43681</v>
      </c>
      <c r="I708">
        <v>6</v>
      </c>
      <c r="J708">
        <v>2019</v>
      </c>
      <c r="K708" t="s">
        <v>33</v>
      </c>
      <c r="L708">
        <v>12</v>
      </c>
      <c r="M708">
        <v>0.3988888888888889</v>
      </c>
      <c r="N708">
        <v>4.7866666666666671</v>
      </c>
      <c r="O708">
        <v>6</v>
      </c>
      <c r="P708">
        <v>0.79777777777777781</v>
      </c>
      <c r="Q708">
        <v>2</v>
      </c>
      <c r="R708" t="s">
        <v>89</v>
      </c>
    </row>
    <row r="709" spans="1:18" hidden="1" x14ac:dyDescent="0.3">
      <c r="A709" s="76">
        <v>707</v>
      </c>
      <c r="B709">
        <v>37614</v>
      </c>
      <c r="C709" t="s">
        <v>292</v>
      </c>
      <c r="D709" t="s">
        <v>32</v>
      </c>
      <c r="E709" t="s">
        <v>121</v>
      </c>
      <c r="F709">
        <v>7.48</v>
      </c>
      <c r="G709" s="77">
        <v>43676</v>
      </c>
      <c r="H709" s="77">
        <v>43681</v>
      </c>
      <c r="I709">
        <v>6</v>
      </c>
      <c r="J709">
        <v>2019</v>
      </c>
      <c r="K709" t="s">
        <v>33</v>
      </c>
      <c r="L709">
        <v>12</v>
      </c>
      <c r="M709">
        <v>0.3988888888888889</v>
      </c>
      <c r="N709">
        <v>4.7866666666666671</v>
      </c>
      <c r="O709">
        <v>6</v>
      </c>
      <c r="P709">
        <v>0.79777777777777781</v>
      </c>
      <c r="Q709">
        <v>2</v>
      </c>
      <c r="R709" t="s">
        <v>36</v>
      </c>
    </row>
    <row r="710" spans="1:18" hidden="1" x14ac:dyDescent="0.3">
      <c r="A710" s="76">
        <v>708</v>
      </c>
      <c r="B710">
        <v>37614</v>
      </c>
      <c r="C710" t="s">
        <v>292</v>
      </c>
      <c r="D710" t="s">
        <v>32</v>
      </c>
      <c r="E710" t="s">
        <v>121</v>
      </c>
      <c r="F710">
        <v>7.48</v>
      </c>
      <c r="G710" s="77">
        <v>43676</v>
      </c>
      <c r="H710" s="77">
        <v>43681</v>
      </c>
      <c r="I710">
        <v>6</v>
      </c>
      <c r="J710">
        <v>2019</v>
      </c>
      <c r="K710" t="s">
        <v>33</v>
      </c>
      <c r="L710">
        <v>12</v>
      </c>
      <c r="M710">
        <v>0.3988888888888889</v>
      </c>
      <c r="N710">
        <v>4.7866666666666671</v>
      </c>
      <c r="O710">
        <v>6</v>
      </c>
      <c r="P710">
        <v>0.79777777777777781</v>
      </c>
      <c r="Q710">
        <v>2</v>
      </c>
      <c r="R710" t="s">
        <v>48</v>
      </c>
    </row>
    <row r="711" spans="1:18" hidden="1" x14ac:dyDescent="0.3">
      <c r="A711" s="76">
        <v>709</v>
      </c>
      <c r="B711">
        <v>37614</v>
      </c>
      <c r="C711" t="s">
        <v>292</v>
      </c>
      <c r="D711" t="s">
        <v>32</v>
      </c>
      <c r="E711" t="s">
        <v>121</v>
      </c>
      <c r="F711">
        <v>7.48</v>
      </c>
      <c r="G711" s="77">
        <v>43676</v>
      </c>
      <c r="H711" s="77">
        <v>43681</v>
      </c>
      <c r="I711">
        <v>6</v>
      </c>
      <c r="J711">
        <v>2019</v>
      </c>
      <c r="K711" t="s">
        <v>33</v>
      </c>
      <c r="L711">
        <v>12</v>
      </c>
      <c r="M711">
        <v>0.3988888888888889</v>
      </c>
      <c r="N711">
        <v>4.7866666666666671</v>
      </c>
      <c r="O711">
        <v>6</v>
      </c>
      <c r="P711">
        <v>0.79777777777777781</v>
      </c>
      <c r="Q711">
        <v>2</v>
      </c>
      <c r="R711" t="s">
        <v>42</v>
      </c>
    </row>
    <row r="712" spans="1:18" hidden="1" x14ac:dyDescent="0.3">
      <c r="A712" s="76">
        <v>710</v>
      </c>
      <c r="B712">
        <v>37614</v>
      </c>
      <c r="C712" t="s">
        <v>292</v>
      </c>
      <c r="D712" t="s">
        <v>32</v>
      </c>
      <c r="E712" t="s">
        <v>121</v>
      </c>
      <c r="F712">
        <v>7.48</v>
      </c>
      <c r="G712" s="77">
        <v>43676</v>
      </c>
      <c r="H712" s="77">
        <v>43681</v>
      </c>
      <c r="I712">
        <v>6</v>
      </c>
      <c r="J712">
        <v>2019</v>
      </c>
      <c r="K712" t="s">
        <v>33</v>
      </c>
      <c r="L712">
        <v>12</v>
      </c>
      <c r="M712">
        <v>0.3988888888888889</v>
      </c>
      <c r="N712">
        <v>4.7866666666666671</v>
      </c>
      <c r="O712">
        <v>6</v>
      </c>
      <c r="P712">
        <v>0.79777777777777781</v>
      </c>
      <c r="Q712">
        <v>2</v>
      </c>
      <c r="R712" t="s">
        <v>22</v>
      </c>
    </row>
    <row r="713" spans="1:18" hidden="1" x14ac:dyDescent="0.3">
      <c r="A713" s="76">
        <v>711</v>
      </c>
      <c r="B713">
        <v>48577</v>
      </c>
      <c r="C713" t="s">
        <v>293</v>
      </c>
      <c r="D713" t="s">
        <v>19</v>
      </c>
      <c r="E713" t="s">
        <v>20</v>
      </c>
      <c r="F713">
        <v>6.65</v>
      </c>
      <c r="G713" s="77">
        <v>44787</v>
      </c>
      <c r="H713" s="77">
        <v>44787</v>
      </c>
      <c r="I713">
        <v>6</v>
      </c>
      <c r="J713">
        <v>2021</v>
      </c>
      <c r="K713" t="s">
        <v>25</v>
      </c>
      <c r="L713">
        <v>1</v>
      </c>
      <c r="M713">
        <v>0.1258333333333333</v>
      </c>
      <c r="N713">
        <v>0.1258333333333333</v>
      </c>
      <c r="O713">
        <v>1</v>
      </c>
      <c r="P713">
        <v>0.1258333333333333</v>
      </c>
      <c r="Q713">
        <v>1</v>
      </c>
      <c r="R713" t="s">
        <v>29</v>
      </c>
    </row>
    <row r="714" spans="1:18" hidden="1" x14ac:dyDescent="0.3">
      <c r="A714" s="76">
        <v>712</v>
      </c>
      <c r="B714">
        <v>48577</v>
      </c>
      <c r="C714" t="s">
        <v>293</v>
      </c>
      <c r="D714" t="s">
        <v>19</v>
      </c>
      <c r="E714" t="s">
        <v>20</v>
      </c>
      <c r="F714">
        <v>6.65</v>
      </c>
      <c r="G714" s="77">
        <v>44787</v>
      </c>
      <c r="H714" s="77">
        <v>44787</v>
      </c>
      <c r="I714">
        <v>6</v>
      </c>
      <c r="J714">
        <v>2021</v>
      </c>
      <c r="K714" t="s">
        <v>25</v>
      </c>
      <c r="L714">
        <v>1</v>
      </c>
      <c r="M714">
        <v>0.1258333333333333</v>
      </c>
      <c r="N714">
        <v>0.1258333333333333</v>
      </c>
      <c r="O714">
        <v>1</v>
      </c>
      <c r="P714">
        <v>0.1258333333333333</v>
      </c>
      <c r="Q714">
        <v>1</v>
      </c>
      <c r="R714" t="s">
        <v>119</v>
      </c>
    </row>
    <row r="715" spans="1:18" hidden="1" x14ac:dyDescent="0.3">
      <c r="A715" s="76">
        <v>713</v>
      </c>
      <c r="B715">
        <v>581</v>
      </c>
      <c r="C715" t="s">
        <v>294</v>
      </c>
      <c r="D715" t="s">
        <v>66</v>
      </c>
      <c r="E715" t="s">
        <v>20</v>
      </c>
      <c r="F715">
        <v>6.2</v>
      </c>
      <c r="G715" s="77">
        <v>44109</v>
      </c>
      <c r="H715" s="77">
        <v>44110</v>
      </c>
      <c r="I715">
        <v>5</v>
      </c>
      <c r="J715">
        <v>2000</v>
      </c>
      <c r="K715" t="s">
        <v>21</v>
      </c>
      <c r="L715">
        <v>2</v>
      </c>
      <c r="M715">
        <v>0.54</v>
      </c>
      <c r="N715">
        <v>1.08</v>
      </c>
      <c r="O715">
        <v>2</v>
      </c>
      <c r="P715">
        <v>0.54</v>
      </c>
      <c r="Q715">
        <v>1</v>
      </c>
      <c r="R715" t="s">
        <v>26</v>
      </c>
    </row>
    <row r="716" spans="1:18" hidden="1" x14ac:dyDescent="0.3">
      <c r="A716" s="76">
        <v>714</v>
      </c>
      <c r="B716">
        <v>581</v>
      </c>
      <c r="C716" t="s">
        <v>294</v>
      </c>
      <c r="D716" t="s">
        <v>66</v>
      </c>
      <c r="E716" t="s">
        <v>20</v>
      </c>
      <c r="F716">
        <v>6.2</v>
      </c>
      <c r="G716" s="77">
        <v>44109</v>
      </c>
      <c r="H716" s="77">
        <v>44110</v>
      </c>
      <c r="I716">
        <v>5</v>
      </c>
      <c r="J716">
        <v>2000</v>
      </c>
      <c r="K716" t="s">
        <v>21</v>
      </c>
      <c r="L716">
        <v>2</v>
      </c>
      <c r="M716">
        <v>0.54</v>
      </c>
      <c r="N716">
        <v>1.08</v>
      </c>
      <c r="O716">
        <v>2</v>
      </c>
      <c r="P716">
        <v>0.54</v>
      </c>
      <c r="Q716">
        <v>1</v>
      </c>
      <c r="R716" t="s">
        <v>36</v>
      </c>
    </row>
    <row r="717" spans="1:18" hidden="1" x14ac:dyDescent="0.3">
      <c r="A717" s="76">
        <v>715</v>
      </c>
      <c r="B717">
        <v>581</v>
      </c>
      <c r="C717" t="s">
        <v>294</v>
      </c>
      <c r="D717" t="s">
        <v>66</v>
      </c>
      <c r="E717" t="s">
        <v>20</v>
      </c>
      <c r="F717">
        <v>6.2</v>
      </c>
      <c r="G717" s="77">
        <v>44109</v>
      </c>
      <c r="H717" s="77">
        <v>44110</v>
      </c>
      <c r="I717">
        <v>5</v>
      </c>
      <c r="J717">
        <v>2000</v>
      </c>
      <c r="K717" t="s">
        <v>21</v>
      </c>
      <c r="L717">
        <v>2</v>
      </c>
      <c r="M717">
        <v>0.54</v>
      </c>
      <c r="N717">
        <v>1.08</v>
      </c>
      <c r="O717">
        <v>2</v>
      </c>
      <c r="P717">
        <v>0.54</v>
      </c>
      <c r="Q717">
        <v>1</v>
      </c>
      <c r="R717" t="s">
        <v>72</v>
      </c>
    </row>
    <row r="718" spans="1:18" hidden="1" x14ac:dyDescent="0.3">
      <c r="A718" s="76">
        <v>716</v>
      </c>
      <c r="B718">
        <v>581</v>
      </c>
      <c r="C718" t="s">
        <v>294</v>
      </c>
      <c r="D718" t="s">
        <v>66</v>
      </c>
      <c r="E718" t="s">
        <v>20</v>
      </c>
      <c r="F718">
        <v>6.2</v>
      </c>
      <c r="G718" s="77">
        <v>44109</v>
      </c>
      <c r="H718" s="77">
        <v>44110</v>
      </c>
      <c r="I718">
        <v>5</v>
      </c>
      <c r="J718">
        <v>2000</v>
      </c>
      <c r="K718" t="s">
        <v>21</v>
      </c>
      <c r="L718">
        <v>2</v>
      </c>
      <c r="M718">
        <v>0.54</v>
      </c>
      <c r="N718">
        <v>1.08</v>
      </c>
      <c r="O718">
        <v>2</v>
      </c>
      <c r="P718">
        <v>0.54</v>
      </c>
      <c r="Q718">
        <v>1</v>
      </c>
      <c r="R718" t="s">
        <v>208</v>
      </c>
    </row>
    <row r="719" spans="1:18" hidden="1" x14ac:dyDescent="0.3">
      <c r="A719" s="76">
        <v>717</v>
      </c>
      <c r="B719">
        <v>37972</v>
      </c>
      <c r="C719" t="s">
        <v>295</v>
      </c>
      <c r="D719" t="s">
        <v>32</v>
      </c>
      <c r="E719" t="s">
        <v>20</v>
      </c>
      <c r="F719">
        <v>7.59</v>
      </c>
      <c r="G719" s="77">
        <v>43961</v>
      </c>
      <c r="H719" s="77">
        <v>43972</v>
      </c>
      <c r="I719">
        <v>7</v>
      </c>
      <c r="J719">
        <v>2019</v>
      </c>
      <c r="K719" t="s">
        <v>35</v>
      </c>
      <c r="L719">
        <v>12</v>
      </c>
      <c r="M719">
        <v>0.40333333333333332</v>
      </c>
      <c r="N719">
        <v>4.84</v>
      </c>
      <c r="O719">
        <v>12</v>
      </c>
      <c r="P719">
        <v>0.40333333333333332</v>
      </c>
      <c r="Q719">
        <v>1</v>
      </c>
      <c r="R719" t="s">
        <v>40</v>
      </c>
    </row>
    <row r="720" spans="1:18" hidden="1" x14ac:dyDescent="0.3">
      <c r="A720" s="76">
        <v>718</v>
      </c>
      <c r="B720">
        <v>37972</v>
      </c>
      <c r="C720" t="s">
        <v>295</v>
      </c>
      <c r="D720" t="s">
        <v>32</v>
      </c>
      <c r="E720" t="s">
        <v>20</v>
      </c>
      <c r="F720">
        <v>7.59</v>
      </c>
      <c r="G720" s="77">
        <v>43961</v>
      </c>
      <c r="H720" s="77">
        <v>43972</v>
      </c>
      <c r="I720">
        <v>7</v>
      </c>
      <c r="J720">
        <v>2019</v>
      </c>
      <c r="K720" t="s">
        <v>35</v>
      </c>
      <c r="L720">
        <v>12</v>
      </c>
      <c r="M720">
        <v>0.40333333333333332</v>
      </c>
      <c r="N720">
        <v>4.84</v>
      </c>
      <c r="O720">
        <v>12</v>
      </c>
      <c r="P720">
        <v>0.40333333333333332</v>
      </c>
      <c r="Q720">
        <v>1</v>
      </c>
      <c r="R720" t="s">
        <v>48</v>
      </c>
    </row>
    <row r="721" spans="1:18" hidden="1" x14ac:dyDescent="0.3">
      <c r="A721" s="76">
        <v>719</v>
      </c>
      <c r="B721">
        <v>37972</v>
      </c>
      <c r="C721" t="s">
        <v>295</v>
      </c>
      <c r="D721" t="s">
        <v>32</v>
      </c>
      <c r="E721" t="s">
        <v>20</v>
      </c>
      <c r="F721">
        <v>7.59</v>
      </c>
      <c r="G721" s="77">
        <v>43961</v>
      </c>
      <c r="H721" s="77">
        <v>43972</v>
      </c>
      <c r="I721">
        <v>7</v>
      </c>
      <c r="J721">
        <v>2019</v>
      </c>
      <c r="K721" t="s">
        <v>35</v>
      </c>
      <c r="L721">
        <v>12</v>
      </c>
      <c r="M721">
        <v>0.40333333333333332</v>
      </c>
      <c r="N721">
        <v>4.84</v>
      </c>
      <c r="O721">
        <v>12</v>
      </c>
      <c r="P721">
        <v>0.40333333333333332</v>
      </c>
      <c r="Q721">
        <v>1</v>
      </c>
      <c r="R721" t="s">
        <v>49</v>
      </c>
    </row>
    <row r="722" spans="1:18" hidden="1" x14ac:dyDescent="0.3">
      <c r="A722" s="76">
        <v>720</v>
      </c>
      <c r="B722">
        <v>38106</v>
      </c>
      <c r="C722" t="s">
        <v>296</v>
      </c>
      <c r="D722" t="s">
        <v>85</v>
      </c>
      <c r="E722" t="s">
        <v>38</v>
      </c>
      <c r="F722">
        <v>6.13</v>
      </c>
      <c r="G722" s="77">
        <v>44353</v>
      </c>
      <c r="H722" s="77">
        <v>44353</v>
      </c>
      <c r="I722">
        <v>0</v>
      </c>
      <c r="J722">
        <v>2018</v>
      </c>
      <c r="K722" t="s">
        <v>21</v>
      </c>
      <c r="L722">
        <v>1</v>
      </c>
      <c r="M722">
        <v>6.7222222222222225E-2</v>
      </c>
      <c r="N722">
        <v>6.7222222222222225E-2</v>
      </c>
      <c r="O722">
        <v>1</v>
      </c>
      <c r="P722">
        <v>6.7222222222222225E-2</v>
      </c>
      <c r="Q722">
        <v>1</v>
      </c>
      <c r="R722" t="s">
        <v>54</v>
      </c>
    </row>
    <row r="723" spans="1:18" hidden="1" x14ac:dyDescent="0.3">
      <c r="A723" s="76">
        <v>721</v>
      </c>
      <c r="B723">
        <v>38106</v>
      </c>
      <c r="C723" t="s">
        <v>296</v>
      </c>
      <c r="D723" t="s">
        <v>85</v>
      </c>
      <c r="E723" t="s">
        <v>38</v>
      </c>
      <c r="F723">
        <v>6.13</v>
      </c>
      <c r="G723" s="77">
        <v>44353</v>
      </c>
      <c r="H723" s="77">
        <v>44353</v>
      </c>
      <c r="I723">
        <v>0</v>
      </c>
      <c r="J723">
        <v>2018</v>
      </c>
      <c r="K723" t="s">
        <v>21</v>
      </c>
      <c r="L723">
        <v>1</v>
      </c>
      <c r="M723">
        <v>6.7222222222222225E-2</v>
      </c>
      <c r="N723">
        <v>6.7222222222222225E-2</v>
      </c>
      <c r="O723">
        <v>1</v>
      </c>
      <c r="P723">
        <v>6.7222222222222225E-2</v>
      </c>
      <c r="Q723">
        <v>1</v>
      </c>
      <c r="R723" t="s">
        <v>119</v>
      </c>
    </row>
    <row r="724" spans="1:18" hidden="1" x14ac:dyDescent="0.3">
      <c r="A724" s="76">
        <v>722</v>
      </c>
      <c r="B724">
        <v>38276</v>
      </c>
      <c r="C724" t="s">
        <v>297</v>
      </c>
      <c r="D724" t="s">
        <v>32</v>
      </c>
      <c r="E724" t="s">
        <v>38</v>
      </c>
      <c r="F724">
        <v>6.71</v>
      </c>
      <c r="G724" s="77">
        <v>43913</v>
      </c>
      <c r="H724" s="77">
        <v>43939</v>
      </c>
      <c r="I724">
        <v>5</v>
      </c>
      <c r="J724">
        <v>2019</v>
      </c>
      <c r="K724" t="s">
        <v>35</v>
      </c>
      <c r="L724">
        <v>12</v>
      </c>
      <c r="M724">
        <v>0.39444444444444438</v>
      </c>
      <c r="N724">
        <v>4.7333333333333334</v>
      </c>
      <c r="O724">
        <v>27</v>
      </c>
      <c r="P724">
        <v>0.17530864197530871</v>
      </c>
      <c r="Q724">
        <v>0.44444444444444442</v>
      </c>
      <c r="R724" t="s">
        <v>89</v>
      </c>
    </row>
    <row r="725" spans="1:18" hidden="1" x14ac:dyDescent="0.3">
      <c r="A725" s="76">
        <v>723</v>
      </c>
      <c r="B725">
        <v>38276</v>
      </c>
      <c r="C725" t="s">
        <v>297</v>
      </c>
      <c r="D725" t="s">
        <v>32</v>
      </c>
      <c r="E725" t="s">
        <v>38</v>
      </c>
      <c r="F725">
        <v>6.71</v>
      </c>
      <c r="G725" s="77">
        <v>43913</v>
      </c>
      <c r="H725" s="77">
        <v>43939</v>
      </c>
      <c r="I725">
        <v>5</v>
      </c>
      <c r="J725">
        <v>2019</v>
      </c>
      <c r="K725" t="s">
        <v>35</v>
      </c>
      <c r="L725">
        <v>12</v>
      </c>
      <c r="M725">
        <v>0.39444444444444438</v>
      </c>
      <c r="N725">
        <v>4.7333333333333334</v>
      </c>
      <c r="O725">
        <v>27</v>
      </c>
      <c r="P725">
        <v>0.17530864197530871</v>
      </c>
      <c r="Q725">
        <v>0.44444444444444442</v>
      </c>
      <c r="R725" t="s">
        <v>36</v>
      </c>
    </row>
    <row r="726" spans="1:18" hidden="1" x14ac:dyDescent="0.3">
      <c r="A726" s="76">
        <v>724</v>
      </c>
      <c r="B726">
        <v>38276</v>
      </c>
      <c r="C726" t="s">
        <v>297</v>
      </c>
      <c r="D726" t="s">
        <v>32</v>
      </c>
      <c r="E726" t="s">
        <v>38</v>
      </c>
      <c r="F726">
        <v>6.71</v>
      </c>
      <c r="G726" s="77">
        <v>43913</v>
      </c>
      <c r="H726" s="77">
        <v>43939</v>
      </c>
      <c r="I726">
        <v>5</v>
      </c>
      <c r="J726">
        <v>2019</v>
      </c>
      <c r="K726" t="s">
        <v>35</v>
      </c>
      <c r="L726">
        <v>12</v>
      </c>
      <c r="M726">
        <v>0.39444444444444438</v>
      </c>
      <c r="N726">
        <v>4.7333333333333334</v>
      </c>
      <c r="O726">
        <v>27</v>
      </c>
      <c r="P726">
        <v>0.17530864197530871</v>
      </c>
      <c r="Q726">
        <v>0.44444444444444442</v>
      </c>
      <c r="R726" t="s">
        <v>48</v>
      </c>
    </row>
    <row r="727" spans="1:18" hidden="1" x14ac:dyDescent="0.3">
      <c r="A727" s="76">
        <v>725</v>
      </c>
      <c r="B727">
        <v>38276</v>
      </c>
      <c r="C727" t="s">
        <v>297</v>
      </c>
      <c r="D727" t="s">
        <v>32</v>
      </c>
      <c r="E727" t="s">
        <v>38</v>
      </c>
      <c r="F727">
        <v>6.71</v>
      </c>
      <c r="G727" s="77">
        <v>43913</v>
      </c>
      <c r="H727" s="77">
        <v>43939</v>
      </c>
      <c r="I727">
        <v>5</v>
      </c>
      <c r="J727">
        <v>2019</v>
      </c>
      <c r="K727" t="s">
        <v>35</v>
      </c>
      <c r="L727">
        <v>12</v>
      </c>
      <c r="M727">
        <v>0.39444444444444438</v>
      </c>
      <c r="N727">
        <v>4.7333333333333334</v>
      </c>
      <c r="O727">
        <v>27</v>
      </c>
      <c r="P727">
        <v>0.17530864197530871</v>
      </c>
      <c r="Q727">
        <v>0.44444444444444442</v>
      </c>
      <c r="R727" t="s">
        <v>42</v>
      </c>
    </row>
    <row r="728" spans="1:18" hidden="1" x14ac:dyDescent="0.3">
      <c r="A728" s="76">
        <v>726</v>
      </c>
      <c r="B728">
        <v>38276</v>
      </c>
      <c r="C728" t="s">
        <v>297</v>
      </c>
      <c r="D728" t="s">
        <v>32</v>
      </c>
      <c r="E728" t="s">
        <v>38</v>
      </c>
      <c r="F728">
        <v>6.71</v>
      </c>
      <c r="G728" s="77">
        <v>43913</v>
      </c>
      <c r="H728" s="77">
        <v>43939</v>
      </c>
      <c r="I728">
        <v>5</v>
      </c>
      <c r="J728">
        <v>2019</v>
      </c>
      <c r="K728" t="s">
        <v>35</v>
      </c>
      <c r="L728">
        <v>12</v>
      </c>
      <c r="M728">
        <v>0.39444444444444438</v>
      </c>
      <c r="N728">
        <v>4.7333333333333334</v>
      </c>
      <c r="O728">
        <v>27</v>
      </c>
      <c r="P728">
        <v>0.17530864197530871</v>
      </c>
      <c r="Q728">
        <v>0.44444444444444442</v>
      </c>
      <c r="R728" t="s">
        <v>161</v>
      </c>
    </row>
    <row r="729" spans="1:18" hidden="1" x14ac:dyDescent="0.3">
      <c r="A729" s="76">
        <v>727</v>
      </c>
      <c r="B729">
        <v>39730</v>
      </c>
      <c r="C729" t="s">
        <v>298</v>
      </c>
      <c r="D729" t="s">
        <v>32</v>
      </c>
      <c r="E729" t="s">
        <v>38</v>
      </c>
      <c r="F729">
        <v>7.42</v>
      </c>
      <c r="G729" s="77">
        <v>44171</v>
      </c>
      <c r="H729" s="77">
        <v>44183</v>
      </c>
      <c r="I729">
        <v>5</v>
      </c>
      <c r="J729">
        <v>2020</v>
      </c>
      <c r="K729" t="s">
        <v>33</v>
      </c>
      <c r="L729">
        <v>12</v>
      </c>
      <c r="M729">
        <v>0.3972222222222222</v>
      </c>
      <c r="N729">
        <v>4.7666666666666666</v>
      </c>
      <c r="O729">
        <v>13</v>
      </c>
      <c r="P729">
        <v>0.36666666666666659</v>
      </c>
      <c r="Q729">
        <v>0.92307692307692313</v>
      </c>
      <c r="R729" t="s">
        <v>89</v>
      </c>
    </row>
    <row r="730" spans="1:18" hidden="1" x14ac:dyDescent="0.3">
      <c r="A730" s="76">
        <v>728</v>
      </c>
      <c r="B730">
        <v>39730</v>
      </c>
      <c r="C730" t="s">
        <v>298</v>
      </c>
      <c r="D730" t="s">
        <v>32</v>
      </c>
      <c r="E730" t="s">
        <v>38</v>
      </c>
      <c r="F730">
        <v>7.42</v>
      </c>
      <c r="G730" s="77">
        <v>44171</v>
      </c>
      <c r="H730" s="77">
        <v>44183</v>
      </c>
      <c r="I730">
        <v>5</v>
      </c>
      <c r="J730">
        <v>2020</v>
      </c>
      <c r="K730" t="s">
        <v>33</v>
      </c>
      <c r="L730">
        <v>12</v>
      </c>
      <c r="M730">
        <v>0.3972222222222222</v>
      </c>
      <c r="N730">
        <v>4.7666666666666666</v>
      </c>
      <c r="O730">
        <v>13</v>
      </c>
      <c r="P730">
        <v>0.36666666666666659</v>
      </c>
      <c r="Q730">
        <v>0.92307692307692313</v>
      </c>
      <c r="R730" t="s">
        <v>299</v>
      </c>
    </row>
    <row r="731" spans="1:18" hidden="1" x14ac:dyDescent="0.3">
      <c r="A731" s="76">
        <v>729</v>
      </c>
      <c r="B731">
        <v>39730</v>
      </c>
      <c r="C731" t="s">
        <v>298</v>
      </c>
      <c r="D731" t="s">
        <v>32</v>
      </c>
      <c r="E731" t="s">
        <v>38</v>
      </c>
      <c r="F731">
        <v>7.42</v>
      </c>
      <c r="G731" s="77">
        <v>44171</v>
      </c>
      <c r="H731" s="77">
        <v>44183</v>
      </c>
      <c r="I731">
        <v>5</v>
      </c>
      <c r="J731">
        <v>2020</v>
      </c>
      <c r="K731" t="s">
        <v>33</v>
      </c>
      <c r="L731">
        <v>12</v>
      </c>
      <c r="M731">
        <v>0.3972222222222222</v>
      </c>
      <c r="N731">
        <v>4.7666666666666666</v>
      </c>
      <c r="O731">
        <v>13</v>
      </c>
      <c r="P731">
        <v>0.36666666666666659</v>
      </c>
      <c r="Q731">
        <v>0.92307692307692313</v>
      </c>
      <c r="R731" t="s">
        <v>217</v>
      </c>
    </row>
    <row r="732" spans="1:18" hidden="1" x14ac:dyDescent="0.3">
      <c r="A732" s="76">
        <v>730</v>
      </c>
      <c r="B732">
        <v>39730</v>
      </c>
      <c r="C732" t="s">
        <v>298</v>
      </c>
      <c r="D732" t="s">
        <v>32</v>
      </c>
      <c r="E732" t="s">
        <v>38</v>
      </c>
      <c r="F732">
        <v>7.42</v>
      </c>
      <c r="G732" s="77">
        <v>44171</v>
      </c>
      <c r="H732" s="77">
        <v>44183</v>
      </c>
      <c r="I732">
        <v>5</v>
      </c>
      <c r="J732">
        <v>2020</v>
      </c>
      <c r="K732" t="s">
        <v>33</v>
      </c>
      <c r="L732">
        <v>12</v>
      </c>
      <c r="M732">
        <v>0.3972222222222222</v>
      </c>
      <c r="N732">
        <v>4.7666666666666666</v>
      </c>
      <c r="O732">
        <v>13</v>
      </c>
      <c r="P732">
        <v>0.36666666666666659</v>
      </c>
      <c r="Q732">
        <v>0.92307692307692313</v>
      </c>
      <c r="R732" t="s">
        <v>48</v>
      </c>
    </row>
    <row r="733" spans="1:18" hidden="1" x14ac:dyDescent="0.3">
      <c r="A733" s="76">
        <v>731</v>
      </c>
      <c r="B733">
        <v>39730</v>
      </c>
      <c r="C733" t="s">
        <v>298</v>
      </c>
      <c r="D733" t="s">
        <v>32</v>
      </c>
      <c r="E733" t="s">
        <v>38</v>
      </c>
      <c r="F733">
        <v>7.42</v>
      </c>
      <c r="G733" s="77">
        <v>44171</v>
      </c>
      <c r="H733" s="77">
        <v>44183</v>
      </c>
      <c r="I733">
        <v>5</v>
      </c>
      <c r="J733">
        <v>2020</v>
      </c>
      <c r="K733" t="s">
        <v>33</v>
      </c>
      <c r="L733">
        <v>12</v>
      </c>
      <c r="M733">
        <v>0.3972222222222222</v>
      </c>
      <c r="N733">
        <v>4.7666666666666666</v>
      </c>
      <c r="O733">
        <v>13</v>
      </c>
      <c r="P733">
        <v>0.36666666666666659</v>
      </c>
      <c r="Q733">
        <v>0.92307692307692313</v>
      </c>
      <c r="R733" t="s">
        <v>82</v>
      </c>
    </row>
    <row r="734" spans="1:18" hidden="1" x14ac:dyDescent="0.3">
      <c r="A734" s="76">
        <v>732</v>
      </c>
      <c r="B734">
        <v>39730</v>
      </c>
      <c r="C734" t="s">
        <v>298</v>
      </c>
      <c r="D734" t="s">
        <v>32</v>
      </c>
      <c r="E734" t="s">
        <v>38</v>
      </c>
      <c r="F734">
        <v>7.42</v>
      </c>
      <c r="G734" s="77">
        <v>44171</v>
      </c>
      <c r="H734" s="77">
        <v>44183</v>
      </c>
      <c r="I734">
        <v>5</v>
      </c>
      <c r="J734">
        <v>2020</v>
      </c>
      <c r="K734" t="s">
        <v>33</v>
      </c>
      <c r="L734">
        <v>12</v>
      </c>
      <c r="M734">
        <v>0.3972222222222222</v>
      </c>
      <c r="N734">
        <v>4.7666666666666666</v>
      </c>
      <c r="O734">
        <v>13</v>
      </c>
      <c r="P734">
        <v>0.36666666666666659</v>
      </c>
      <c r="Q734">
        <v>0.92307692307692313</v>
      </c>
      <c r="R734" t="s">
        <v>22</v>
      </c>
    </row>
    <row r="735" spans="1:18" hidden="1" x14ac:dyDescent="0.3">
      <c r="A735" s="76">
        <v>733</v>
      </c>
      <c r="B735">
        <v>40230</v>
      </c>
      <c r="C735" t="s">
        <v>300</v>
      </c>
      <c r="D735" t="s">
        <v>32</v>
      </c>
      <c r="E735" t="s">
        <v>47</v>
      </c>
      <c r="F735">
        <v>7.19</v>
      </c>
      <c r="G735" s="77">
        <v>44108</v>
      </c>
      <c r="H735" s="77">
        <v>44117</v>
      </c>
      <c r="I735">
        <v>6</v>
      </c>
      <c r="J735">
        <v>2020</v>
      </c>
      <c r="K735" t="s">
        <v>25</v>
      </c>
      <c r="L735">
        <v>12</v>
      </c>
      <c r="M735">
        <v>0.39444444444444438</v>
      </c>
      <c r="N735">
        <v>4.7333333333333334</v>
      </c>
      <c r="O735">
        <v>10</v>
      </c>
      <c r="P735">
        <v>0.47333333333333327</v>
      </c>
      <c r="Q735">
        <v>1.2</v>
      </c>
      <c r="R735" t="s">
        <v>91</v>
      </c>
    </row>
    <row r="736" spans="1:18" hidden="1" x14ac:dyDescent="0.3">
      <c r="A736" s="76">
        <v>734</v>
      </c>
      <c r="B736">
        <v>40230</v>
      </c>
      <c r="C736" t="s">
        <v>300</v>
      </c>
      <c r="D736" t="s">
        <v>32</v>
      </c>
      <c r="E736" t="s">
        <v>47</v>
      </c>
      <c r="F736">
        <v>7.19</v>
      </c>
      <c r="G736" s="77">
        <v>44108</v>
      </c>
      <c r="H736" s="77">
        <v>44117</v>
      </c>
      <c r="I736">
        <v>6</v>
      </c>
      <c r="J736">
        <v>2020</v>
      </c>
      <c r="K736" t="s">
        <v>25</v>
      </c>
      <c r="L736">
        <v>12</v>
      </c>
      <c r="M736">
        <v>0.39444444444444438</v>
      </c>
      <c r="N736">
        <v>4.7333333333333334</v>
      </c>
      <c r="O736">
        <v>10</v>
      </c>
      <c r="P736">
        <v>0.47333333333333327</v>
      </c>
      <c r="Q736">
        <v>1.2</v>
      </c>
      <c r="R736" t="s">
        <v>40</v>
      </c>
    </row>
    <row r="737" spans="1:18" hidden="1" x14ac:dyDescent="0.3">
      <c r="A737" s="76">
        <v>735</v>
      </c>
      <c r="B737">
        <v>40230</v>
      </c>
      <c r="C737" t="s">
        <v>300</v>
      </c>
      <c r="D737" t="s">
        <v>32</v>
      </c>
      <c r="E737" t="s">
        <v>47</v>
      </c>
      <c r="F737">
        <v>7.19</v>
      </c>
      <c r="G737" s="77">
        <v>44108</v>
      </c>
      <c r="H737" s="77">
        <v>44117</v>
      </c>
      <c r="I737">
        <v>6</v>
      </c>
      <c r="J737">
        <v>2020</v>
      </c>
      <c r="K737" t="s">
        <v>25</v>
      </c>
      <c r="L737">
        <v>12</v>
      </c>
      <c r="M737">
        <v>0.39444444444444438</v>
      </c>
      <c r="N737">
        <v>4.7333333333333334</v>
      </c>
      <c r="O737">
        <v>10</v>
      </c>
      <c r="P737">
        <v>0.47333333333333327</v>
      </c>
      <c r="Q737">
        <v>1.2</v>
      </c>
      <c r="R737" t="s">
        <v>28</v>
      </c>
    </row>
    <row r="738" spans="1:18" hidden="1" x14ac:dyDescent="0.3">
      <c r="A738" s="76">
        <v>736</v>
      </c>
      <c r="B738">
        <v>40230</v>
      </c>
      <c r="C738" t="s">
        <v>300</v>
      </c>
      <c r="D738" t="s">
        <v>32</v>
      </c>
      <c r="E738" t="s">
        <v>47</v>
      </c>
      <c r="F738">
        <v>7.19</v>
      </c>
      <c r="G738" s="77">
        <v>44108</v>
      </c>
      <c r="H738" s="77">
        <v>44117</v>
      </c>
      <c r="I738">
        <v>6</v>
      </c>
      <c r="J738">
        <v>2020</v>
      </c>
      <c r="K738" t="s">
        <v>25</v>
      </c>
      <c r="L738">
        <v>12</v>
      </c>
      <c r="M738">
        <v>0.39444444444444438</v>
      </c>
      <c r="N738">
        <v>4.7333333333333334</v>
      </c>
      <c r="O738">
        <v>10</v>
      </c>
      <c r="P738">
        <v>0.47333333333333327</v>
      </c>
      <c r="Q738">
        <v>1.2</v>
      </c>
      <c r="R738" t="s">
        <v>80</v>
      </c>
    </row>
    <row r="739" spans="1:18" hidden="1" x14ac:dyDescent="0.3">
      <c r="A739" s="76">
        <v>737</v>
      </c>
      <c r="B739">
        <v>136</v>
      </c>
      <c r="C739" t="s">
        <v>301</v>
      </c>
      <c r="D739" t="s">
        <v>32</v>
      </c>
      <c r="E739" t="s">
        <v>38</v>
      </c>
      <c r="F739">
        <v>8.41</v>
      </c>
      <c r="G739" s="77">
        <v>43597</v>
      </c>
      <c r="H739" s="77">
        <v>43612</v>
      </c>
      <c r="I739">
        <v>7</v>
      </c>
      <c r="J739">
        <v>1999</v>
      </c>
      <c r="K739" t="s">
        <v>35</v>
      </c>
      <c r="L739">
        <v>62</v>
      </c>
      <c r="M739">
        <v>0.38333333333333341</v>
      </c>
      <c r="N739">
        <v>23.766666666666669</v>
      </c>
      <c r="O739">
        <v>16</v>
      </c>
      <c r="P739">
        <v>1.4854166666666671</v>
      </c>
      <c r="Q739">
        <v>3.875</v>
      </c>
      <c r="R739" t="s">
        <v>39</v>
      </c>
    </row>
    <row r="740" spans="1:18" hidden="1" x14ac:dyDescent="0.3">
      <c r="A740" s="76">
        <v>738</v>
      </c>
      <c r="B740">
        <v>136</v>
      </c>
      <c r="C740" t="s">
        <v>301</v>
      </c>
      <c r="D740" t="s">
        <v>32</v>
      </c>
      <c r="E740" t="s">
        <v>38</v>
      </c>
      <c r="F740">
        <v>8.41</v>
      </c>
      <c r="G740" s="77">
        <v>43597</v>
      </c>
      <c r="H740" s="77">
        <v>43612</v>
      </c>
      <c r="I740">
        <v>7</v>
      </c>
      <c r="J740">
        <v>1999</v>
      </c>
      <c r="K740" t="s">
        <v>35</v>
      </c>
      <c r="L740">
        <v>62</v>
      </c>
      <c r="M740">
        <v>0.38333333333333341</v>
      </c>
      <c r="N740">
        <v>23.766666666666669</v>
      </c>
      <c r="O740">
        <v>16</v>
      </c>
      <c r="P740">
        <v>1.4854166666666671</v>
      </c>
      <c r="Q740">
        <v>3.875</v>
      </c>
      <c r="R740" t="s">
        <v>26</v>
      </c>
    </row>
    <row r="741" spans="1:18" hidden="1" x14ac:dyDescent="0.3">
      <c r="A741" s="76">
        <v>739</v>
      </c>
      <c r="B741">
        <v>136</v>
      </c>
      <c r="C741" t="s">
        <v>301</v>
      </c>
      <c r="D741" t="s">
        <v>32</v>
      </c>
      <c r="E741" t="s">
        <v>38</v>
      </c>
      <c r="F741">
        <v>8.41</v>
      </c>
      <c r="G741" s="77">
        <v>43597</v>
      </c>
      <c r="H741" s="77">
        <v>43612</v>
      </c>
      <c r="I741">
        <v>7</v>
      </c>
      <c r="J741">
        <v>1999</v>
      </c>
      <c r="K741" t="s">
        <v>35</v>
      </c>
      <c r="L741">
        <v>62</v>
      </c>
      <c r="M741">
        <v>0.38333333333333341</v>
      </c>
      <c r="N741">
        <v>23.766666666666669</v>
      </c>
      <c r="O741">
        <v>16</v>
      </c>
      <c r="P741">
        <v>1.4854166666666671</v>
      </c>
      <c r="Q741">
        <v>3.875</v>
      </c>
      <c r="R741" t="s">
        <v>27</v>
      </c>
    </row>
    <row r="742" spans="1:18" hidden="1" x14ac:dyDescent="0.3">
      <c r="A742" s="76">
        <v>740</v>
      </c>
      <c r="B742">
        <v>136</v>
      </c>
      <c r="C742" t="s">
        <v>301</v>
      </c>
      <c r="D742" t="s">
        <v>32</v>
      </c>
      <c r="E742" t="s">
        <v>38</v>
      </c>
      <c r="F742">
        <v>8.41</v>
      </c>
      <c r="G742" s="77">
        <v>43597</v>
      </c>
      <c r="H742" s="77">
        <v>43612</v>
      </c>
      <c r="I742">
        <v>7</v>
      </c>
      <c r="J742">
        <v>1999</v>
      </c>
      <c r="K742" t="s">
        <v>35</v>
      </c>
      <c r="L742">
        <v>62</v>
      </c>
      <c r="M742">
        <v>0.38333333333333341</v>
      </c>
      <c r="N742">
        <v>23.766666666666669</v>
      </c>
      <c r="O742">
        <v>16</v>
      </c>
      <c r="P742">
        <v>1.4854166666666671</v>
      </c>
      <c r="Q742">
        <v>3.875</v>
      </c>
      <c r="R742" t="s">
        <v>42</v>
      </c>
    </row>
    <row r="743" spans="1:18" hidden="1" x14ac:dyDescent="0.3">
      <c r="A743" s="76">
        <v>741</v>
      </c>
      <c r="B743">
        <v>138</v>
      </c>
      <c r="C743" t="s">
        <v>302</v>
      </c>
      <c r="D743" t="s">
        <v>66</v>
      </c>
      <c r="E743" t="s">
        <v>38</v>
      </c>
      <c r="F743">
        <v>8.18</v>
      </c>
      <c r="G743" s="77">
        <v>43620</v>
      </c>
      <c r="H743" s="77">
        <v>43636</v>
      </c>
      <c r="I743">
        <v>7</v>
      </c>
      <c r="J743">
        <v>2003</v>
      </c>
      <c r="K743" t="s">
        <v>25</v>
      </c>
      <c r="L743">
        <v>8</v>
      </c>
      <c r="M743">
        <v>0.38055555555555548</v>
      </c>
      <c r="N743">
        <v>3.0444444444444438</v>
      </c>
      <c r="O743">
        <v>17</v>
      </c>
      <c r="P743">
        <v>0.17908496732026141</v>
      </c>
      <c r="Q743">
        <v>0.47058823529411759</v>
      </c>
      <c r="R743" t="s">
        <v>39</v>
      </c>
    </row>
    <row r="744" spans="1:18" hidden="1" x14ac:dyDescent="0.3">
      <c r="A744" s="76">
        <v>742</v>
      </c>
      <c r="B744">
        <v>138</v>
      </c>
      <c r="C744" t="s">
        <v>302</v>
      </c>
      <c r="D744" t="s">
        <v>66</v>
      </c>
      <c r="E744" t="s">
        <v>38</v>
      </c>
      <c r="F744">
        <v>8.18</v>
      </c>
      <c r="G744" s="77">
        <v>43620</v>
      </c>
      <c r="H744" s="77">
        <v>43636</v>
      </c>
      <c r="I744">
        <v>7</v>
      </c>
      <c r="J744">
        <v>2003</v>
      </c>
      <c r="K744" t="s">
        <v>25</v>
      </c>
      <c r="L744">
        <v>8</v>
      </c>
      <c r="M744">
        <v>0.38055555555555548</v>
      </c>
      <c r="N744">
        <v>3.0444444444444438</v>
      </c>
      <c r="O744">
        <v>17</v>
      </c>
      <c r="P744">
        <v>0.17908496732026141</v>
      </c>
      <c r="Q744">
        <v>0.47058823529411759</v>
      </c>
      <c r="R744" t="s">
        <v>26</v>
      </c>
    </row>
    <row r="745" spans="1:18" hidden="1" x14ac:dyDescent="0.3">
      <c r="A745" s="76">
        <v>743</v>
      </c>
      <c r="B745">
        <v>138</v>
      </c>
      <c r="C745" t="s">
        <v>302</v>
      </c>
      <c r="D745" t="s">
        <v>66</v>
      </c>
      <c r="E745" t="s">
        <v>38</v>
      </c>
      <c r="F745">
        <v>8.18</v>
      </c>
      <c r="G745" s="77">
        <v>43620</v>
      </c>
      <c r="H745" s="77">
        <v>43636</v>
      </c>
      <c r="I745">
        <v>7</v>
      </c>
      <c r="J745">
        <v>2003</v>
      </c>
      <c r="K745" t="s">
        <v>25</v>
      </c>
      <c r="L745">
        <v>8</v>
      </c>
      <c r="M745">
        <v>0.38055555555555548</v>
      </c>
      <c r="N745">
        <v>3.0444444444444438</v>
      </c>
      <c r="O745">
        <v>17</v>
      </c>
      <c r="P745">
        <v>0.17908496732026141</v>
      </c>
      <c r="Q745">
        <v>0.47058823529411759</v>
      </c>
      <c r="R745" t="s">
        <v>27</v>
      </c>
    </row>
    <row r="746" spans="1:18" hidden="1" x14ac:dyDescent="0.3">
      <c r="A746" s="76">
        <v>744</v>
      </c>
      <c r="B746">
        <v>138</v>
      </c>
      <c r="C746" t="s">
        <v>302</v>
      </c>
      <c r="D746" t="s">
        <v>66</v>
      </c>
      <c r="E746" t="s">
        <v>38</v>
      </c>
      <c r="F746">
        <v>8.18</v>
      </c>
      <c r="G746" s="77">
        <v>43620</v>
      </c>
      <c r="H746" s="77">
        <v>43636</v>
      </c>
      <c r="I746">
        <v>7</v>
      </c>
      <c r="J746">
        <v>2003</v>
      </c>
      <c r="K746" t="s">
        <v>25</v>
      </c>
      <c r="L746">
        <v>8</v>
      </c>
      <c r="M746">
        <v>0.38055555555555548</v>
      </c>
      <c r="N746">
        <v>3.0444444444444438</v>
      </c>
      <c r="O746">
        <v>17</v>
      </c>
      <c r="P746">
        <v>0.17908496732026141</v>
      </c>
      <c r="Q746">
        <v>0.47058823529411759</v>
      </c>
      <c r="R746" t="s">
        <v>42</v>
      </c>
    </row>
    <row r="747" spans="1:18" hidden="1" x14ac:dyDescent="0.3">
      <c r="A747" s="76">
        <v>745</v>
      </c>
      <c r="B747">
        <v>139</v>
      </c>
      <c r="C747" t="s">
        <v>303</v>
      </c>
      <c r="D747" t="s">
        <v>66</v>
      </c>
      <c r="E747" t="s">
        <v>38</v>
      </c>
      <c r="F747">
        <v>8.26</v>
      </c>
      <c r="G747" s="77">
        <v>43638</v>
      </c>
      <c r="H747" s="77">
        <v>43640</v>
      </c>
      <c r="I747">
        <v>7</v>
      </c>
      <c r="J747">
        <v>2004</v>
      </c>
      <c r="K747" t="s">
        <v>25</v>
      </c>
      <c r="L747">
        <v>14</v>
      </c>
      <c r="M747">
        <v>0.4</v>
      </c>
      <c r="N747">
        <v>5.6000000000000014</v>
      </c>
      <c r="O747">
        <v>3</v>
      </c>
      <c r="P747">
        <v>1.8666666666666669</v>
      </c>
      <c r="Q747">
        <v>4.666666666666667</v>
      </c>
      <c r="R747" t="s">
        <v>39</v>
      </c>
    </row>
    <row r="748" spans="1:18" hidden="1" x14ac:dyDescent="0.3">
      <c r="A748" s="76">
        <v>746</v>
      </c>
      <c r="B748">
        <v>139</v>
      </c>
      <c r="C748" t="s">
        <v>303</v>
      </c>
      <c r="D748" t="s">
        <v>66</v>
      </c>
      <c r="E748" t="s">
        <v>38</v>
      </c>
      <c r="F748">
        <v>8.26</v>
      </c>
      <c r="G748" s="77">
        <v>43638</v>
      </c>
      <c r="H748" s="77">
        <v>43640</v>
      </c>
      <c r="I748">
        <v>7</v>
      </c>
      <c r="J748">
        <v>2004</v>
      </c>
      <c r="K748" t="s">
        <v>25</v>
      </c>
      <c r="L748">
        <v>14</v>
      </c>
      <c r="M748">
        <v>0.4</v>
      </c>
      <c r="N748">
        <v>5.6000000000000014</v>
      </c>
      <c r="O748">
        <v>3</v>
      </c>
      <c r="P748">
        <v>1.8666666666666669</v>
      </c>
      <c r="Q748">
        <v>4.666666666666667</v>
      </c>
      <c r="R748" t="s">
        <v>26</v>
      </c>
    </row>
    <row r="749" spans="1:18" hidden="1" x14ac:dyDescent="0.3">
      <c r="A749" s="76">
        <v>747</v>
      </c>
      <c r="B749">
        <v>139</v>
      </c>
      <c r="C749" t="s">
        <v>303</v>
      </c>
      <c r="D749" t="s">
        <v>66</v>
      </c>
      <c r="E749" t="s">
        <v>38</v>
      </c>
      <c r="F749">
        <v>8.26</v>
      </c>
      <c r="G749" s="77">
        <v>43638</v>
      </c>
      <c r="H749" s="77">
        <v>43640</v>
      </c>
      <c r="I749">
        <v>7</v>
      </c>
      <c r="J749">
        <v>2004</v>
      </c>
      <c r="K749" t="s">
        <v>25</v>
      </c>
      <c r="L749">
        <v>14</v>
      </c>
      <c r="M749">
        <v>0.4</v>
      </c>
      <c r="N749">
        <v>5.6000000000000014</v>
      </c>
      <c r="O749">
        <v>3</v>
      </c>
      <c r="P749">
        <v>1.8666666666666669</v>
      </c>
      <c r="Q749">
        <v>4.666666666666667</v>
      </c>
      <c r="R749" t="s">
        <v>27</v>
      </c>
    </row>
    <row r="750" spans="1:18" hidden="1" x14ac:dyDescent="0.3">
      <c r="A750" s="76">
        <v>748</v>
      </c>
      <c r="B750">
        <v>139</v>
      </c>
      <c r="C750" t="s">
        <v>303</v>
      </c>
      <c r="D750" t="s">
        <v>66</v>
      </c>
      <c r="E750" t="s">
        <v>38</v>
      </c>
      <c r="F750">
        <v>8.26</v>
      </c>
      <c r="G750" s="77">
        <v>43638</v>
      </c>
      <c r="H750" s="77">
        <v>43640</v>
      </c>
      <c r="I750">
        <v>7</v>
      </c>
      <c r="J750">
        <v>2004</v>
      </c>
      <c r="K750" t="s">
        <v>25</v>
      </c>
      <c r="L750">
        <v>14</v>
      </c>
      <c r="M750">
        <v>0.4</v>
      </c>
      <c r="N750">
        <v>5.6000000000000014</v>
      </c>
      <c r="O750">
        <v>3</v>
      </c>
      <c r="P750">
        <v>1.8666666666666669</v>
      </c>
      <c r="Q750">
        <v>4.666666666666667</v>
      </c>
      <c r="R750" t="s">
        <v>42</v>
      </c>
    </row>
    <row r="751" spans="1:18" hidden="1" x14ac:dyDescent="0.3">
      <c r="A751" s="76">
        <v>749</v>
      </c>
      <c r="B751">
        <v>137</v>
      </c>
      <c r="C751" t="s">
        <v>304</v>
      </c>
      <c r="D751" t="s">
        <v>66</v>
      </c>
      <c r="E751" t="s">
        <v>38</v>
      </c>
      <c r="F751">
        <v>8.31</v>
      </c>
      <c r="G751" s="77">
        <v>43613</v>
      </c>
      <c r="H751" s="77">
        <v>43617</v>
      </c>
      <c r="I751">
        <v>8</v>
      </c>
      <c r="J751">
        <v>2002</v>
      </c>
      <c r="K751" t="s">
        <v>25</v>
      </c>
      <c r="L751">
        <v>8</v>
      </c>
      <c r="M751">
        <v>0.4</v>
      </c>
      <c r="N751">
        <v>3.2</v>
      </c>
      <c r="O751">
        <v>5</v>
      </c>
      <c r="P751">
        <v>0.64</v>
      </c>
      <c r="Q751">
        <v>1.6</v>
      </c>
      <c r="R751" t="s">
        <v>39</v>
      </c>
    </row>
    <row r="752" spans="1:18" hidden="1" x14ac:dyDescent="0.3">
      <c r="A752" s="76">
        <v>750</v>
      </c>
      <c r="B752">
        <v>137</v>
      </c>
      <c r="C752" t="s">
        <v>304</v>
      </c>
      <c r="D752" t="s">
        <v>66</v>
      </c>
      <c r="E752" t="s">
        <v>38</v>
      </c>
      <c r="F752">
        <v>8.31</v>
      </c>
      <c r="G752" s="77">
        <v>43613</v>
      </c>
      <c r="H752" s="77">
        <v>43617</v>
      </c>
      <c r="I752">
        <v>8</v>
      </c>
      <c r="J752">
        <v>2002</v>
      </c>
      <c r="K752" t="s">
        <v>25</v>
      </c>
      <c r="L752">
        <v>8</v>
      </c>
      <c r="M752">
        <v>0.4</v>
      </c>
      <c r="N752">
        <v>3.2</v>
      </c>
      <c r="O752">
        <v>5</v>
      </c>
      <c r="P752">
        <v>0.64</v>
      </c>
      <c r="Q752">
        <v>1.6</v>
      </c>
      <c r="R752" t="s">
        <v>26</v>
      </c>
    </row>
    <row r="753" spans="1:18" hidden="1" x14ac:dyDescent="0.3">
      <c r="A753" s="76">
        <v>751</v>
      </c>
      <c r="B753">
        <v>137</v>
      </c>
      <c r="C753" t="s">
        <v>304</v>
      </c>
      <c r="D753" t="s">
        <v>66</v>
      </c>
      <c r="E753" t="s">
        <v>38</v>
      </c>
      <c r="F753">
        <v>8.31</v>
      </c>
      <c r="G753" s="77">
        <v>43613</v>
      </c>
      <c r="H753" s="77">
        <v>43617</v>
      </c>
      <c r="I753">
        <v>8</v>
      </c>
      <c r="J753">
        <v>2002</v>
      </c>
      <c r="K753" t="s">
        <v>25</v>
      </c>
      <c r="L753">
        <v>8</v>
      </c>
      <c r="M753">
        <v>0.4</v>
      </c>
      <c r="N753">
        <v>3.2</v>
      </c>
      <c r="O753">
        <v>5</v>
      </c>
      <c r="P753">
        <v>0.64</v>
      </c>
      <c r="Q753">
        <v>1.6</v>
      </c>
      <c r="R753" t="s">
        <v>27</v>
      </c>
    </row>
    <row r="754" spans="1:18" hidden="1" x14ac:dyDescent="0.3">
      <c r="A754" s="76">
        <v>752</v>
      </c>
      <c r="B754">
        <v>137</v>
      </c>
      <c r="C754" t="s">
        <v>304</v>
      </c>
      <c r="D754" t="s">
        <v>66</v>
      </c>
      <c r="E754" t="s">
        <v>38</v>
      </c>
      <c r="F754">
        <v>8.31</v>
      </c>
      <c r="G754" s="77">
        <v>43613</v>
      </c>
      <c r="H754" s="77">
        <v>43617</v>
      </c>
      <c r="I754">
        <v>8</v>
      </c>
      <c r="J754">
        <v>2002</v>
      </c>
      <c r="K754" t="s">
        <v>25</v>
      </c>
      <c r="L754">
        <v>8</v>
      </c>
      <c r="M754">
        <v>0.4</v>
      </c>
      <c r="N754">
        <v>3.2</v>
      </c>
      <c r="O754">
        <v>5</v>
      </c>
      <c r="P754">
        <v>0.64</v>
      </c>
      <c r="Q754">
        <v>1.6</v>
      </c>
      <c r="R754" t="s">
        <v>42</v>
      </c>
    </row>
    <row r="755" spans="1:18" hidden="1" x14ac:dyDescent="0.3">
      <c r="A755" s="76">
        <v>753</v>
      </c>
      <c r="B755">
        <v>48177</v>
      </c>
      <c r="C755" t="s">
        <v>305</v>
      </c>
      <c r="D755" t="s">
        <v>19</v>
      </c>
      <c r="E755" t="s">
        <v>114</v>
      </c>
      <c r="F755">
        <v>6.31</v>
      </c>
      <c r="G755" s="77">
        <v>44787</v>
      </c>
      <c r="H755" s="77">
        <v>44787</v>
      </c>
      <c r="I755">
        <v>7</v>
      </c>
      <c r="J755">
        <v>2021</v>
      </c>
      <c r="K755" t="s">
        <v>21</v>
      </c>
      <c r="L755">
        <v>1</v>
      </c>
      <c r="M755">
        <v>6.805555555555555E-2</v>
      </c>
      <c r="N755">
        <v>6.805555555555555E-2</v>
      </c>
      <c r="O755">
        <v>1</v>
      </c>
      <c r="P755">
        <v>6.805555555555555E-2</v>
      </c>
      <c r="Q755">
        <v>1</v>
      </c>
      <c r="R755" t="s">
        <v>40</v>
      </c>
    </row>
    <row r="756" spans="1:18" hidden="1" x14ac:dyDescent="0.3">
      <c r="A756" s="76">
        <v>754</v>
      </c>
      <c r="B756">
        <v>48177</v>
      </c>
      <c r="C756" t="s">
        <v>305</v>
      </c>
      <c r="D756" t="s">
        <v>19</v>
      </c>
      <c r="E756" t="s">
        <v>114</v>
      </c>
      <c r="F756">
        <v>6.31</v>
      </c>
      <c r="G756" s="77">
        <v>44787</v>
      </c>
      <c r="H756" s="77">
        <v>44787</v>
      </c>
      <c r="I756">
        <v>7</v>
      </c>
      <c r="J756">
        <v>2021</v>
      </c>
      <c r="K756" t="s">
        <v>21</v>
      </c>
      <c r="L756">
        <v>1</v>
      </c>
      <c r="M756">
        <v>6.805555555555555E-2</v>
      </c>
      <c r="N756">
        <v>6.805555555555555E-2</v>
      </c>
      <c r="O756">
        <v>1</v>
      </c>
      <c r="P756">
        <v>6.805555555555555E-2</v>
      </c>
      <c r="Q756">
        <v>1</v>
      </c>
      <c r="R756" t="s">
        <v>54</v>
      </c>
    </row>
    <row r="757" spans="1:18" hidden="1" x14ac:dyDescent="0.3">
      <c r="A757" s="76">
        <v>755</v>
      </c>
      <c r="B757">
        <v>40046</v>
      </c>
      <c r="C757" t="s">
        <v>306</v>
      </c>
      <c r="D757" t="s">
        <v>32</v>
      </c>
      <c r="E757" t="s">
        <v>20</v>
      </c>
      <c r="F757">
        <v>7.84</v>
      </c>
      <c r="G757" s="77">
        <v>44103</v>
      </c>
      <c r="H757" s="77">
        <v>44112</v>
      </c>
      <c r="I757">
        <v>8</v>
      </c>
      <c r="J757">
        <v>2020</v>
      </c>
      <c r="K757" t="s">
        <v>25</v>
      </c>
      <c r="L757">
        <v>13</v>
      </c>
      <c r="M757">
        <v>0.41388888888888892</v>
      </c>
      <c r="N757">
        <v>5.3805555555555564</v>
      </c>
      <c r="O757">
        <v>10</v>
      </c>
      <c r="P757">
        <v>0.53805555555555551</v>
      </c>
      <c r="Q757">
        <v>1.3</v>
      </c>
      <c r="R757" t="s">
        <v>91</v>
      </c>
    </row>
    <row r="758" spans="1:18" hidden="1" x14ac:dyDescent="0.3">
      <c r="A758" s="76">
        <v>756</v>
      </c>
      <c r="B758">
        <v>40046</v>
      </c>
      <c r="C758" t="s">
        <v>306</v>
      </c>
      <c r="D758" t="s">
        <v>32</v>
      </c>
      <c r="E758" t="s">
        <v>20</v>
      </c>
      <c r="F758">
        <v>7.84</v>
      </c>
      <c r="G758" s="77">
        <v>44103</v>
      </c>
      <c r="H758" s="77">
        <v>44112</v>
      </c>
      <c r="I758">
        <v>8</v>
      </c>
      <c r="J758">
        <v>2020</v>
      </c>
      <c r="K758" t="s">
        <v>25</v>
      </c>
      <c r="L758">
        <v>13</v>
      </c>
      <c r="M758">
        <v>0.41388888888888892</v>
      </c>
      <c r="N758">
        <v>5.3805555555555564</v>
      </c>
      <c r="O758">
        <v>10</v>
      </c>
      <c r="P758">
        <v>0.53805555555555551</v>
      </c>
      <c r="Q758">
        <v>1.3</v>
      </c>
      <c r="R758" t="s">
        <v>67</v>
      </c>
    </row>
    <row r="759" spans="1:18" hidden="1" x14ac:dyDescent="0.3">
      <c r="A759" s="76">
        <v>757</v>
      </c>
      <c r="B759">
        <v>40046</v>
      </c>
      <c r="C759" t="s">
        <v>306</v>
      </c>
      <c r="D759" t="s">
        <v>32</v>
      </c>
      <c r="E759" t="s">
        <v>20</v>
      </c>
      <c r="F759">
        <v>7.84</v>
      </c>
      <c r="G759" s="77">
        <v>44103</v>
      </c>
      <c r="H759" s="77">
        <v>44112</v>
      </c>
      <c r="I759">
        <v>8</v>
      </c>
      <c r="J759">
        <v>2020</v>
      </c>
      <c r="K759" t="s">
        <v>25</v>
      </c>
      <c r="L759">
        <v>13</v>
      </c>
      <c r="M759">
        <v>0.41388888888888892</v>
      </c>
      <c r="N759">
        <v>5.3805555555555564</v>
      </c>
      <c r="O759">
        <v>10</v>
      </c>
      <c r="P759">
        <v>0.53805555555555551</v>
      </c>
      <c r="Q759">
        <v>1.3</v>
      </c>
      <c r="R759" t="s">
        <v>28</v>
      </c>
    </row>
    <row r="760" spans="1:18" hidden="1" x14ac:dyDescent="0.3">
      <c r="A760" s="76">
        <v>758</v>
      </c>
      <c r="B760">
        <v>40046</v>
      </c>
      <c r="C760" t="s">
        <v>306</v>
      </c>
      <c r="D760" t="s">
        <v>32</v>
      </c>
      <c r="E760" t="s">
        <v>20</v>
      </c>
      <c r="F760">
        <v>7.84</v>
      </c>
      <c r="G760" s="77">
        <v>44103</v>
      </c>
      <c r="H760" s="77">
        <v>44112</v>
      </c>
      <c r="I760">
        <v>8</v>
      </c>
      <c r="J760">
        <v>2020</v>
      </c>
      <c r="K760" t="s">
        <v>25</v>
      </c>
      <c r="L760">
        <v>13</v>
      </c>
      <c r="M760">
        <v>0.41388888888888892</v>
      </c>
      <c r="N760">
        <v>5.3805555555555564</v>
      </c>
      <c r="O760">
        <v>10</v>
      </c>
      <c r="P760">
        <v>0.53805555555555551</v>
      </c>
      <c r="Q760">
        <v>1.3</v>
      </c>
      <c r="R760" t="s">
        <v>63</v>
      </c>
    </row>
    <row r="761" spans="1:18" hidden="1" x14ac:dyDescent="0.3">
      <c r="A761" s="76">
        <v>759</v>
      </c>
      <c r="B761">
        <v>40046</v>
      </c>
      <c r="C761" t="s">
        <v>306</v>
      </c>
      <c r="D761" t="s">
        <v>32</v>
      </c>
      <c r="E761" t="s">
        <v>20</v>
      </c>
      <c r="F761">
        <v>7.84</v>
      </c>
      <c r="G761" s="77">
        <v>44103</v>
      </c>
      <c r="H761" s="77">
        <v>44112</v>
      </c>
      <c r="I761">
        <v>8</v>
      </c>
      <c r="J761">
        <v>2020</v>
      </c>
      <c r="K761" t="s">
        <v>25</v>
      </c>
      <c r="L761">
        <v>13</v>
      </c>
      <c r="M761">
        <v>0.41388888888888892</v>
      </c>
      <c r="N761">
        <v>5.3805555555555564</v>
      </c>
      <c r="O761">
        <v>10</v>
      </c>
      <c r="P761">
        <v>0.53805555555555551</v>
      </c>
      <c r="Q761">
        <v>1.3</v>
      </c>
      <c r="R761" t="s">
        <v>29</v>
      </c>
    </row>
    <row r="762" spans="1:18" hidden="1" x14ac:dyDescent="0.3">
      <c r="A762" s="76">
        <v>760</v>
      </c>
      <c r="B762">
        <v>40046</v>
      </c>
      <c r="C762" t="s">
        <v>306</v>
      </c>
      <c r="D762" t="s">
        <v>32</v>
      </c>
      <c r="E762" t="s">
        <v>20</v>
      </c>
      <c r="F762">
        <v>7.84</v>
      </c>
      <c r="G762" s="77">
        <v>44103</v>
      </c>
      <c r="H762" s="77">
        <v>44112</v>
      </c>
      <c r="I762">
        <v>8</v>
      </c>
      <c r="J762">
        <v>2020</v>
      </c>
      <c r="K762" t="s">
        <v>25</v>
      </c>
      <c r="L762">
        <v>13</v>
      </c>
      <c r="M762">
        <v>0.41388888888888892</v>
      </c>
      <c r="N762">
        <v>5.3805555555555564</v>
      </c>
      <c r="O762">
        <v>10</v>
      </c>
      <c r="P762">
        <v>0.53805555555555551</v>
      </c>
      <c r="Q762">
        <v>1.3</v>
      </c>
      <c r="R762" t="s">
        <v>116</v>
      </c>
    </row>
    <row r="763" spans="1:18" hidden="1" x14ac:dyDescent="0.3">
      <c r="A763" s="76">
        <v>761</v>
      </c>
      <c r="B763">
        <v>42981</v>
      </c>
      <c r="C763" t="s">
        <v>307</v>
      </c>
      <c r="D763" t="s">
        <v>32</v>
      </c>
      <c r="E763" t="s">
        <v>20</v>
      </c>
      <c r="F763">
        <v>5.08</v>
      </c>
      <c r="G763" s="77">
        <v>44564</v>
      </c>
      <c r="H763" s="77">
        <v>44613</v>
      </c>
      <c r="I763">
        <v>4</v>
      </c>
      <c r="J763">
        <v>2021</v>
      </c>
      <c r="K763" t="s">
        <v>25</v>
      </c>
      <c r="L763">
        <v>10</v>
      </c>
      <c r="M763">
        <v>0.1333333333333333</v>
      </c>
      <c r="N763">
        <v>1.333333333333333</v>
      </c>
      <c r="O763">
        <v>50</v>
      </c>
      <c r="P763">
        <v>2.6666666666666661E-2</v>
      </c>
      <c r="Q763">
        <v>0.2</v>
      </c>
      <c r="R763" t="s">
        <v>53</v>
      </c>
    </row>
    <row r="764" spans="1:18" hidden="1" x14ac:dyDescent="0.3">
      <c r="A764" s="76">
        <v>762</v>
      </c>
      <c r="B764">
        <v>42981</v>
      </c>
      <c r="C764" t="s">
        <v>307</v>
      </c>
      <c r="D764" t="s">
        <v>32</v>
      </c>
      <c r="E764" t="s">
        <v>20</v>
      </c>
      <c r="F764">
        <v>5.08</v>
      </c>
      <c r="G764" s="77">
        <v>44564</v>
      </c>
      <c r="H764" s="77">
        <v>44613</v>
      </c>
      <c r="I764">
        <v>4</v>
      </c>
      <c r="J764">
        <v>2021</v>
      </c>
      <c r="K764" t="s">
        <v>25</v>
      </c>
      <c r="L764">
        <v>10</v>
      </c>
      <c r="M764">
        <v>0.1333333333333333</v>
      </c>
      <c r="N764">
        <v>1.333333333333333</v>
      </c>
      <c r="O764">
        <v>50</v>
      </c>
      <c r="P764">
        <v>2.6666666666666661E-2</v>
      </c>
      <c r="Q764">
        <v>0.2</v>
      </c>
      <c r="R764" t="s">
        <v>54</v>
      </c>
    </row>
    <row r="765" spans="1:18" hidden="1" x14ac:dyDescent="0.3">
      <c r="A765" s="76">
        <v>763</v>
      </c>
      <c r="B765">
        <v>40842</v>
      </c>
      <c r="C765" t="s">
        <v>308</v>
      </c>
      <c r="D765" t="s">
        <v>32</v>
      </c>
      <c r="E765" t="s">
        <v>114</v>
      </c>
      <c r="F765">
        <v>7.42</v>
      </c>
      <c r="G765" s="77">
        <v>44525</v>
      </c>
      <c r="H765" s="77">
        <v>44537</v>
      </c>
      <c r="I765">
        <v>5</v>
      </c>
      <c r="J765">
        <v>2021</v>
      </c>
      <c r="K765" t="s">
        <v>25</v>
      </c>
      <c r="L765">
        <v>12</v>
      </c>
      <c r="M765">
        <v>0.3963888888888889</v>
      </c>
      <c r="N765">
        <v>4.7566666666666668</v>
      </c>
      <c r="O765">
        <v>13</v>
      </c>
      <c r="P765">
        <v>0.3658974358974359</v>
      </c>
      <c r="Q765">
        <v>0.92307692307692313</v>
      </c>
      <c r="R765" t="s">
        <v>53</v>
      </c>
    </row>
    <row r="766" spans="1:18" hidden="1" x14ac:dyDescent="0.3">
      <c r="A766" s="76">
        <v>764</v>
      </c>
      <c r="B766">
        <v>40842</v>
      </c>
      <c r="C766" t="s">
        <v>308</v>
      </c>
      <c r="D766" t="s">
        <v>32</v>
      </c>
      <c r="E766" t="s">
        <v>114</v>
      </c>
      <c r="F766">
        <v>7.42</v>
      </c>
      <c r="G766" s="77">
        <v>44525</v>
      </c>
      <c r="H766" s="77">
        <v>44537</v>
      </c>
      <c r="I766">
        <v>5</v>
      </c>
      <c r="J766">
        <v>2021</v>
      </c>
      <c r="K766" t="s">
        <v>25</v>
      </c>
      <c r="L766">
        <v>12</v>
      </c>
      <c r="M766">
        <v>0.3963888888888889</v>
      </c>
      <c r="N766">
        <v>4.7566666666666668</v>
      </c>
      <c r="O766">
        <v>13</v>
      </c>
      <c r="P766">
        <v>0.3658974358974359</v>
      </c>
      <c r="Q766">
        <v>0.92307692307692313</v>
      </c>
      <c r="R766" t="s">
        <v>54</v>
      </c>
    </row>
    <row r="767" spans="1:18" hidden="1" x14ac:dyDescent="0.3">
      <c r="A767" s="76">
        <v>765</v>
      </c>
      <c r="B767">
        <v>38783</v>
      </c>
      <c r="C767" t="s">
        <v>309</v>
      </c>
      <c r="D767" t="s">
        <v>19</v>
      </c>
      <c r="E767" t="s">
        <v>20</v>
      </c>
      <c r="F767">
        <v>5.99</v>
      </c>
      <c r="G767" s="77">
        <v>44034</v>
      </c>
      <c r="H767" s="77">
        <v>44034</v>
      </c>
      <c r="I767">
        <v>5</v>
      </c>
      <c r="J767">
        <v>2019</v>
      </c>
      <c r="K767" t="s">
        <v>25</v>
      </c>
      <c r="L767">
        <v>1</v>
      </c>
      <c r="M767">
        <v>6.1111111111111109E-2</v>
      </c>
      <c r="N767">
        <v>6.1111111111111109E-2</v>
      </c>
      <c r="O767">
        <v>1</v>
      </c>
      <c r="P767">
        <v>6.1111111111111109E-2</v>
      </c>
      <c r="Q767">
        <v>1</v>
      </c>
      <c r="R767" t="s">
        <v>27</v>
      </c>
    </row>
    <row r="768" spans="1:18" hidden="1" x14ac:dyDescent="0.3">
      <c r="A768" s="76">
        <v>766</v>
      </c>
      <c r="B768">
        <v>40359</v>
      </c>
      <c r="C768" t="s">
        <v>310</v>
      </c>
      <c r="D768" t="s">
        <v>32</v>
      </c>
      <c r="E768" t="s">
        <v>47</v>
      </c>
      <c r="F768">
        <v>6.87</v>
      </c>
      <c r="G768" s="77">
        <v>44357</v>
      </c>
      <c r="H768" s="77">
        <v>44364</v>
      </c>
      <c r="I768">
        <v>7</v>
      </c>
      <c r="J768">
        <v>2020</v>
      </c>
      <c r="K768" t="s">
        <v>35</v>
      </c>
      <c r="L768">
        <v>12</v>
      </c>
      <c r="M768">
        <v>0.3972222222222222</v>
      </c>
      <c r="N768">
        <v>4.7666666666666666</v>
      </c>
      <c r="O768">
        <v>8</v>
      </c>
      <c r="P768">
        <v>0.59583333333333333</v>
      </c>
      <c r="Q768">
        <v>1.5</v>
      </c>
      <c r="R768" t="s">
        <v>311</v>
      </c>
    </row>
    <row r="769" spans="1:18" hidden="1" x14ac:dyDescent="0.3">
      <c r="A769" s="76">
        <v>767</v>
      </c>
      <c r="B769">
        <v>40359</v>
      </c>
      <c r="C769" t="s">
        <v>310</v>
      </c>
      <c r="D769" t="s">
        <v>32</v>
      </c>
      <c r="E769" t="s">
        <v>47</v>
      </c>
      <c r="F769">
        <v>6.87</v>
      </c>
      <c r="G769" s="77">
        <v>44357</v>
      </c>
      <c r="H769" s="77">
        <v>44364</v>
      </c>
      <c r="I769">
        <v>7</v>
      </c>
      <c r="J769">
        <v>2020</v>
      </c>
      <c r="K769" t="s">
        <v>35</v>
      </c>
      <c r="L769">
        <v>12</v>
      </c>
      <c r="M769">
        <v>0.3972222222222222</v>
      </c>
      <c r="N769">
        <v>4.7666666666666666</v>
      </c>
      <c r="O769">
        <v>8</v>
      </c>
      <c r="P769">
        <v>0.59583333333333333</v>
      </c>
      <c r="Q769">
        <v>1.5</v>
      </c>
      <c r="R769" t="s">
        <v>40</v>
      </c>
    </row>
    <row r="770" spans="1:18" hidden="1" x14ac:dyDescent="0.3">
      <c r="A770" s="76">
        <v>768</v>
      </c>
      <c r="B770">
        <v>40359</v>
      </c>
      <c r="C770" t="s">
        <v>310</v>
      </c>
      <c r="D770" t="s">
        <v>32</v>
      </c>
      <c r="E770" t="s">
        <v>47</v>
      </c>
      <c r="F770">
        <v>6.87</v>
      </c>
      <c r="G770" s="77">
        <v>44357</v>
      </c>
      <c r="H770" s="77">
        <v>44364</v>
      </c>
      <c r="I770">
        <v>7</v>
      </c>
      <c r="J770">
        <v>2020</v>
      </c>
      <c r="K770" t="s">
        <v>35</v>
      </c>
      <c r="L770">
        <v>12</v>
      </c>
      <c r="M770">
        <v>0.3972222222222222</v>
      </c>
      <c r="N770">
        <v>4.7666666666666666</v>
      </c>
      <c r="O770">
        <v>8</v>
      </c>
      <c r="P770">
        <v>0.59583333333333333</v>
      </c>
      <c r="Q770">
        <v>1.5</v>
      </c>
      <c r="R770" t="s">
        <v>28</v>
      </c>
    </row>
    <row r="771" spans="1:18" hidden="1" x14ac:dyDescent="0.3">
      <c r="A771" s="76">
        <v>769</v>
      </c>
      <c r="B771">
        <v>38909</v>
      </c>
      <c r="C771" t="s">
        <v>312</v>
      </c>
      <c r="D771" t="s">
        <v>32</v>
      </c>
      <c r="E771" t="s">
        <v>75</v>
      </c>
      <c r="F771">
        <v>6.19</v>
      </c>
      <c r="G771" s="77">
        <v>44093</v>
      </c>
      <c r="H771" s="77">
        <v>44097</v>
      </c>
      <c r="I771">
        <v>5</v>
      </c>
      <c r="J771">
        <v>2020</v>
      </c>
      <c r="K771" t="s">
        <v>25</v>
      </c>
      <c r="L771">
        <v>13</v>
      </c>
      <c r="M771">
        <v>0.39666666666666672</v>
      </c>
      <c r="N771">
        <v>5.1566666666666663</v>
      </c>
      <c r="O771">
        <v>5</v>
      </c>
      <c r="P771">
        <v>1.031333333333333</v>
      </c>
      <c r="Q771">
        <v>2.6</v>
      </c>
      <c r="R771" t="s">
        <v>39</v>
      </c>
    </row>
    <row r="772" spans="1:18" hidden="1" x14ac:dyDescent="0.3">
      <c r="A772" s="76">
        <v>770</v>
      </c>
      <c r="B772">
        <v>38909</v>
      </c>
      <c r="C772" t="s">
        <v>312</v>
      </c>
      <c r="D772" t="s">
        <v>32</v>
      </c>
      <c r="E772" t="s">
        <v>75</v>
      </c>
      <c r="F772">
        <v>6.19</v>
      </c>
      <c r="G772" s="77">
        <v>44093</v>
      </c>
      <c r="H772" s="77">
        <v>44097</v>
      </c>
      <c r="I772">
        <v>5</v>
      </c>
      <c r="J772">
        <v>2020</v>
      </c>
      <c r="K772" t="s">
        <v>25</v>
      </c>
      <c r="L772">
        <v>13</v>
      </c>
      <c r="M772">
        <v>0.39666666666666672</v>
      </c>
      <c r="N772">
        <v>5.1566666666666663</v>
      </c>
      <c r="O772">
        <v>5</v>
      </c>
      <c r="P772">
        <v>1.031333333333333</v>
      </c>
      <c r="Q772">
        <v>2.6</v>
      </c>
      <c r="R772" t="s">
        <v>27</v>
      </c>
    </row>
    <row r="773" spans="1:18" hidden="1" x14ac:dyDescent="0.3">
      <c r="A773" s="76">
        <v>771</v>
      </c>
      <c r="B773">
        <v>38909</v>
      </c>
      <c r="C773" t="s">
        <v>312</v>
      </c>
      <c r="D773" t="s">
        <v>32</v>
      </c>
      <c r="E773" t="s">
        <v>75</v>
      </c>
      <c r="F773">
        <v>6.19</v>
      </c>
      <c r="G773" s="77">
        <v>44093</v>
      </c>
      <c r="H773" s="77">
        <v>44097</v>
      </c>
      <c r="I773">
        <v>5</v>
      </c>
      <c r="J773">
        <v>2020</v>
      </c>
      <c r="K773" t="s">
        <v>25</v>
      </c>
      <c r="L773">
        <v>13</v>
      </c>
      <c r="M773">
        <v>0.39666666666666672</v>
      </c>
      <c r="N773">
        <v>5.1566666666666663</v>
      </c>
      <c r="O773">
        <v>5</v>
      </c>
      <c r="P773">
        <v>1.031333333333333</v>
      </c>
      <c r="Q773">
        <v>2.6</v>
      </c>
      <c r="R773" t="s">
        <v>30</v>
      </c>
    </row>
    <row r="774" spans="1:18" hidden="1" x14ac:dyDescent="0.3">
      <c r="A774" s="76">
        <v>772</v>
      </c>
      <c r="B774">
        <v>42076</v>
      </c>
      <c r="C774" t="s">
        <v>313</v>
      </c>
      <c r="D774" t="s">
        <v>85</v>
      </c>
      <c r="E774" t="s">
        <v>85</v>
      </c>
      <c r="F774">
        <v>7.87</v>
      </c>
      <c r="G774" s="77">
        <v>44329</v>
      </c>
      <c r="H774" s="77">
        <v>44329</v>
      </c>
      <c r="I774">
        <v>7</v>
      </c>
      <c r="J774">
        <v>2020</v>
      </c>
      <c r="K774" t="s">
        <v>33</v>
      </c>
      <c r="L774">
        <v>1</v>
      </c>
      <c r="M774">
        <v>6.3888888888888884E-2</v>
      </c>
      <c r="N774">
        <v>6.3888888888888884E-2</v>
      </c>
      <c r="O774">
        <v>1</v>
      </c>
      <c r="P774">
        <v>6.3888888888888884E-2</v>
      </c>
      <c r="Q774">
        <v>1</v>
      </c>
      <c r="R774" t="s">
        <v>93</v>
      </c>
    </row>
    <row r="775" spans="1:18" hidden="1" x14ac:dyDescent="0.3">
      <c r="A775" s="76">
        <v>773</v>
      </c>
      <c r="B775">
        <v>42076</v>
      </c>
      <c r="C775" t="s">
        <v>313</v>
      </c>
      <c r="D775" t="s">
        <v>85</v>
      </c>
      <c r="E775" t="s">
        <v>85</v>
      </c>
      <c r="F775">
        <v>7.87</v>
      </c>
      <c r="G775" s="77">
        <v>44329</v>
      </c>
      <c r="H775" s="77">
        <v>44329</v>
      </c>
      <c r="I775">
        <v>7</v>
      </c>
      <c r="J775">
        <v>2020</v>
      </c>
      <c r="K775" t="s">
        <v>33</v>
      </c>
      <c r="L775">
        <v>1</v>
      </c>
      <c r="M775">
        <v>6.3888888888888884E-2</v>
      </c>
      <c r="N775">
        <v>6.3888888888888884E-2</v>
      </c>
      <c r="O775">
        <v>1</v>
      </c>
      <c r="P775">
        <v>6.3888888888888884E-2</v>
      </c>
      <c r="Q775">
        <v>1</v>
      </c>
      <c r="R775" t="s">
        <v>54</v>
      </c>
    </row>
    <row r="776" spans="1:18" hidden="1" x14ac:dyDescent="0.3">
      <c r="A776" s="76">
        <v>774</v>
      </c>
      <c r="B776">
        <v>42076</v>
      </c>
      <c r="C776" t="s">
        <v>313</v>
      </c>
      <c r="D776" t="s">
        <v>85</v>
      </c>
      <c r="E776" t="s">
        <v>85</v>
      </c>
      <c r="F776">
        <v>7.87</v>
      </c>
      <c r="G776" s="77">
        <v>44329</v>
      </c>
      <c r="H776" s="77">
        <v>44329</v>
      </c>
      <c r="I776">
        <v>7</v>
      </c>
      <c r="J776">
        <v>2020</v>
      </c>
      <c r="K776" t="s">
        <v>33</v>
      </c>
      <c r="L776">
        <v>1</v>
      </c>
      <c r="M776">
        <v>6.3888888888888884E-2</v>
      </c>
      <c r="N776">
        <v>6.3888888888888884E-2</v>
      </c>
      <c r="O776">
        <v>1</v>
      </c>
      <c r="P776">
        <v>6.3888888888888884E-2</v>
      </c>
      <c r="Q776">
        <v>1</v>
      </c>
      <c r="R776" t="s">
        <v>119</v>
      </c>
    </row>
    <row r="777" spans="1:18" hidden="1" x14ac:dyDescent="0.3">
      <c r="A777" s="76">
        <v>775</v>
      </c>
      <c r="B777">
        <v>40833</v>
      </c>
      <c r="C777" t="s">
        <v>314</v>
      </c>
      <c r="D777" t="s">
        <v>32</v>
      </c>
      <c r="E777" t="s">
        <v>78</v>
      </c>
      <c r="F777">
        <v>7.23</v>
      </c>
      <c r="G777" s="77">
        <v>44383</v>
      </c>
      <c r="H777" s="77">
        <v>44445</v>
      </c>
      <c r="I777">
        <v>7</v>
      </c>
      <c r="J777">
        <v>2020</v>
      </c>
      <c r="K777" t="s">
        <v>35</v>
      </c>
      <c r="L777">
        <v>24</v>
      </c>
      <c r="M777">
        <v>2.361111111111111E-2</v>
      </c>
      <c r="N777">
        <v>0.56666666666666665</v>
      </c>
      <c r="O777">
        <v>63</v>
      </c>
      <c r="P777">
        <v>8.9947089947089946E-3</v>
      </c>
      <c r="Q777">
        <v>0.38095238095238088</v>
      </c>
      <c r="R777" t="s">
        <v>36</v>
      </c>
    </row>
    <row r="778" spans="1:18" hidden="1" x14ac:dyDescent="0.3">
      <c r="A778" s="76">
        <v>776</v>
      </c>
      <c r="B778">
        <v>40833</v>
      </c>
      <c r="C778" t="s">
        <v>314</v>
      </c>
      <c r="D778" t="s">
        <v>32</v>
      </c>
      <c r="E778" t="s">
        <v>78</v>
      </c>
      <c r="F778">
        <v>7.23</v>
      </c>
      <c r="G778" s="77">
        <v>44383</v>
      </c>
      <c r="H778" s="77">
        <v>44445</v>
      </c>
      <c r="I778">
        <v>7</v>
      </c>
      <c r="J778">
        <v>2020</v>
      </c>
      <c r="K778" t="s">
        <v>35</v>
      </c>
      <c r="L778">
        <v>24</v>
      </c>
      <c r="M778">
        <v>2.361111111111111E-2</v>
      </c>
      <c r="N778">
        <v>0.56666666666666665</v>
      </c>
      <c r="O778">
        <v>63</v>
      </c>
      <c r="P778">
        <v>8.9947089947089946E-3</v>
      </c>
      <c r="Q778">
        <v>0.38095238095238088</v>
      </c>
      <c r="R778" t="s">
        <v>210</v>
      </c>
    </row>
    <row r="779" spans="1:18" hidden="1" x14ac:dyDescent="0.3">
      <c r="A779" s="76">
        <v>777</v>
      </c>
      <c r="B779">
        <v>40833</v>
      </c>
      <c r="C779" t="s">
        <v>314</v>
      </c>
      <c r="D779" t="s">
        <v>32</v>
      </c>
      <c r="E779" t="s">
        <v>78</v>
      </c>
      <c r="F779">
        <v>7.23</v>
      </c>
      <c r="G779" s="77">
        <v>44383</v>
      </c>
      <c r="H779" s="77">
        <v>44445</v>
      </c>
      <c r="I779">
        <v>7</v>
      </c>
      <c r="J779">
        <v>2020</v>
      </c>
      <c r="K779" t="s">
        <v>35</v>
      </c>
      <c r="L779">
        <v>24</v>
      </c>
      <c r="M779">
        <v>2.361111111111111E-2</v>
      </c>
      <c r="N779">
        <v>0.56666666666666665</v>
      </c>
      <c r="O779">
        <v>63</v>
      </c>
      <c r="P779">
        <v>8.9947089947089946E-3</v>
      </c>
      <c r="Q779">
        <v>0.38095238095238088</v>
      </c>
      <c r="R779" t="s">
        <v>22</v>
      </c>
    </row>
    <row r="780" spans="1:18" hidden="1" x14ac:dyDescent="0.3">
      <c r="A780" s="76">
        <v>778</v>
      </c>
      <c r="B780">
        <v>40010</v>
      </c>
      <c r="C780" t="s">
        <v>315</v>
      </c>
      <c r="D780" t="s">
        <v>32</v>
      </c>
      <c r="E780" t="s">
        <v>78</v>
      </c>
      <c r="F780">
        <v>7.43</v>
      </c>
      <c r="G780" s="77">
        <v>44126</v>
      </c>
      <c r="H780" s="77">
        <v>44138</v>
      </c>
      <c r="I780">
        <v>7</v>
      </c>
      <c r="J780">
        <v>2020</v>
      </c>
      <c r="K780" t="s">
        <v>25</v>
      </c>
      <c r="L780">
        <v>12</v>
      </c>
      <c r="M780">
        <v>0.3913888888888889</v>
      </c>
      <c r="N780">
        <v>4.6966666666666672</v>
      </c>
      <c r="O780">
        <v>13</v>
      </c>
      <c r="P780">
        <v>0.36128205128205132</v>
      </c>
      <c r="Q780">
        <v>0.92307692307692313</v>
      </c>
      <c r="R780" t="s">
        <v>79</v>
      </c>
    </row>
    <row r="781" spans="1:18" hidden="1" x14ac:dyDescent="0.3">
      <c r="A781" s="76">
        <v>779</v>
      </c>
      <c r="B781">
        <v>40010</v>
      </c>
      <c r="C781" t="s">
        <v>315</v>
      </c>
      <c r="D781" t="s">
        <v>32</v>
      </c>
      <c r="E781" t="s">
        <v>78</v>
      </c>
      <c r="F781">
        <v>7.43</v>
      </c>
      <c r="G781" s="77">
        <v>44126</v>
      </c>
      <c r="H781" s="77">
        <v>44138</v>
      </c>
      <c r="I781">
        <v>7</v>
      </c>
      <c r="J781">
        <v>2020</v>
      </c>
      <c r="K781" t="s">
        <v>25</v>
      </c>
      <c r="L781">
        <v>12</v>
      </c>
      <c r="M781">
        <v>0.3913888888888889</v>
      </c>
      <c r="N781">
        <v>4.6966666666666672</v>
      </c>
      <c r="O781">
        <v>13</v>
      </c>
      <c r="P781">
        <v>0.36128205128205132</v>
      </c>
      <c r="Q781">
        <v>0.92307692307692313</v>
      </c>
      <c r="R781" t="s">
        <v>36</v>
      </c>
    </row>
    <row r="782" spans="1:18" hidden="1" x14ac:dyDescent="0.3">
      <c r="A782" s="76">
        <v>780</v>
      </c>
      <c r="B782">
        <v>40010</v>
      </c>
      <c r="C782" t="s">
        <v>315</v>
      </c>
      <c r="D782" t="s">
        <v>32</v>
      </c>
      <c r="E782" t="s">
        <v>78</v>
      </c>
      <c r="F782">
        <v>7.43</v>
      </c>
      <c r="G782" s="77">
        <v>44126</v>
      </c>
      <c r="H782" s="77">
        <v>44138</v>
      </c>
      <c r="I782">
        <v>7</v>
      </c>
      <c r="J782">
        <v>2020</v>
      </c>
      <c r="K782" t="s">
        <v>25</v>
      </c>
      <c r="L782">
        <v>12</v>
      </c>
      <c r="M782">
        <v>0.3913888888888889</v>
      </c>
      <c r="N782">
        <v>4.6966666666666672</v>
      </c>
      <c r="O782">
        <v>13</v>
      </c>
      <c r="P782">
        <v>0.36128205128205132</v>
      </c>
      <c r="Q782">
        <v>0.92307692307692313</v>
      </c>
      <c r="R782" t="s">
        <v>72</v>
      </c>
    </row>
    <row r="783" spans="1:18" hidden="1" x14ac:dyDescent="0.3">
      <c r="A783" s="76">
        <v>781</v>
      </c>
      <c r="B783">
        <v>40010</v>
      </c>
      <c r="C783" t="s">
        <v>315</v>
      </c>
      <c r="D783" t="s">
        <v>32</v>
      </c>
      <c r="E783" t="s">
        <v>78</v>
      </c>
      <c r="F783">
        <v>7.43</v>
      </c>
      <c r="G783" s="77">
        <v>44126</v>
      </c>
      <c r="H783" s="77">
        <v>44138</v>
      </c>
      <c r="I783">
        <v>7</v>
      </c>
      <c r="J783">
        <v>2020</v>
      </c>
      <c r="K783" t="s">
        <v>25</v>
      </c>
      <c r="L783">
        <v>12</v>
      </c>
      <c r="M783">
        <v>0.3913888888888889</v>
      </c>
      <c r="N783">
        <v>4.6966666666666672</v>
      </c>
      <c r="O783">
        <v>13</v>
      </c>
      <c r="P783">
        <v>0.36128205128205132</v>
      </c>
      <c r="Q783">
        <v>0.92307692307692313</v>
      </c>
      <c r="R783" t="s">
        <v>27</v>
      </c>
    </row>
    <row r="784" spans="1:18" hidden="1" x14ac:dyDescent="0.3">
      <c r="A784" s="76">
        <v>782</v>
      </c>
      <c r="B784">
        <v>37286</v>
      </c>
      <c r="C784" t="s">
        <v>316</v>
      </c>
      <c r="D784" t="s">
        <v>66</v>
      </c>
      <c r="E784" t="s">
        <v>38</v>
      </c>
      <c r="F784">
        <v>5.69</v>
      </c>
      <c r="G784" s="77">
        <v>44042</v>
      </c>
      <c r="H784" s="77">
        <v>44042</v>
      </c>
      <c r="I784">
        <v>4</v>
      </c>
      <c r="J784">
        <v>2019</v>
      </c>
      <c r="K784" t="s">
        <v>25</v>
      </c>
      <c r="L784">
        <v>1</v>
      </c>
      <c r="M784">
        <v>0.23916666666666669</v>
      </c>
      <c r="N784">
        <v>0.23916666666666669</v>
      </c>
      <c r="O784">
        <v>1</v>
      </c>
      <c r="P784">
        <v>0.23916666666666669</v>
      </c>
      <c r="Q784">
        <v>1</v>
      </c>
      <c r="R784" t="s">
        <v>36</v>
      </c>
    </row>
    <row r="785" spans="1:18" hidden="1" x14ac:dyDescent="0.3">
      <c r="A785" s="76">
        <v>783</v>
      </c>
      <c r="B785">
        <v>37286</v>
      </c>
      <c r="C785" t="s">
        <v>316</v>
      </c>
      <c r="D785" t="s">
        <v>66</v>
      </c>
      <c r="E785" t="s">
        <v>38</v>
      </c>
      <c r="F785">
        <v>5.69</v>
      </c>
      <c r="G785" s="77">
        <v>44042</v>
      </c>
      <c r="H785" s="77">
        <v>44042</v>
      </c>
      <c r="I785">
        <v>4</v>
      </c>
      <c r="J785">
        <v>2019</v>
      </c>
      <c r="K785" t="s">
        <v>25</v>
      </c>
      <c r="L785">
        <v>1</v>
      </c>
      <c r="M785">
        <v>0.23916666666666669</v>
      </c>
      <c r="N785">
        <v>0.23916666666666669</v>
      </c>
      <c r="O785">
        <v>1</v>
      </c>
      <c r="P785">
        <v>0.23916666666666669</v>
      </c>
      <c r="Q785">
        <v>1</v>
      </c>
      <c r="R785" t="s">
        <v>27</v>
      </c>
    </row>
    <row r="786" spans="1:18" hidden="1" x14ac:dyDescent="0.3">
      <c r="A786" s="76">
        <v>784</v>
      </c>
      <c r="B786">
        <v>41783</v>
      </c>
      <c r="C786" t="s">
        <v>317</v>
      </c>
      <c r="D786" t="s">
        <v>32</v>
      </c>
      <c r="E786" t="s">
        <v>78</v>
      </c>
      <c r="F786">
        <v>6.48</v>
      </c>
      <c r="G786" s="77">
        <v>44393</v>
      </c>
      <c r="H786" s="77">
        <v>44397</v>
      </c>
      <c r="I786">
        <v>4</v>
      </c>
      <c r="J786">
        <v>2020</v>
      </c>
      <c r="K786" t="s">
        <v>35</v>
      </c>
      <c r="L786">
        <v>12</v>
      </c>
      <c r="M786">
        <v>0.39444444444444438</v>
      </c>
      <c r="N786">
        <v>4.7333333333333334</v>
      </c>
      <c r="O786">
        <v>5</v>
      </c>
      <c r="P786">
        <v>0.94666666666666666</v>
      </c>
      <c r="Q786">
        <v>2.4</v>
      </c>
      <c r="R786" t="s">
        <v>48</v>
      </c>
    </row>
    <row r="787" spans="1:18" hidden="1" x14ac:dyDescent="0.3">
      <c r="A787" s="76">
        <v>785</v>
      </c>
      <c r="B787">
        <v>41783</v>
      </c>
      <c r="C787" t="s">
        <v>317</v>
      </c>
      <c r="D787" t="s">
        <v>32</v>
      </c>
      <c r="E787" t="s">
        <v>78</v>
      </c>
      <c r="F787">
        <v>6.48</v>
      </c>
      <c r="G787" s="77">
        <v>44393</v>
      </c>
      <c r="H787" s="77">
        <v>44397</v>
      </c>
      <c r="I787">
        <v>4</v>
      </c>
      <c r="J787">
        <v>2020</v>
      </c>
      <c r="K787" t="s">
        <v>35</v>
      </c>
      <c r="L787">
        <v>12</v>
      </c>
      <c r="M787">
        <v>0.39444444444444438</v>
      </c>
      <c r="N787">
        <v>4.7333333333333334</v>
      </c>
      <c r="O787">
        <v>5</v>
      </c>
      <c r="P787">
        <v>0.94666666666666666</v>
      </c>
      <c r="Q787">
        <v>2.4</v>
      </c>
      <c r="R787" t="s">
        <v>49</v>
      </c>
    </row>
    <row r="788" spans="1:18" hidden="1" x14ac:dyDescent="0.3">
      <c r="A788" s="76">
        <v>786</v>
      </c>
      <c r="B788">
        <v>37021</v>
      </c>
      <c r="C788" t="s">
        <v>318</v>
      </c>
      <c r="D788" t="s">
        <v>19</v>
      </c>
      <c r="E788" t="s">
        <v>52</v>
      </c>
      <c r="F788">
        <v>5.74</v>
      </c>
      <c r="G788" s="77">
        <v>44042</v>
      </c>
      <c r="H788" s="77">
        <v>44107</v>
      </c>
      <c r="I788">
        <v>5</v>
      </c>
      <c r="J788">
        <v>2018</v>
      </c>
      <c r="K788" t="s">
        <v>21</v>
      </c>
      <c r="L788">
        <v>6</v>
      </c>
      <c r="M788">
        <v>7.4999999999999997E-2</v>
      </c>
      <c r="N788">
        <v>0.45</v>
      </c>
      <c r="O788">
        <v>66</v>
      </c>
      <c r="P788">
        <v>6.8181818181818179E-3</v>
      </c>
      <c r="Q788">
        <v>9.0909090909090912E-2</v>
      </c>
      <c r="R788" t="s">
        <v>72</v>
      </c>
    </row>
    <row r="789" spans="1:18" hidden="1" x14ac:dyDescent="0.3">
      <c r="A789" s="76">
        <v>787</v>
      </c>
      <c r="B789">
        <v>40530</v>
      </c>
      <c r="C789" t="s">
        <v>319</v>
      </c>
      <c r="D789" t="s">
        <v>32</v>
      </c>
      <c r="E789" t="s">
        <v>75</v>
      </c>
      <c r="F789">
        <v>7.12</v>
      </c>
      <c r="G789" s="77">
        <v>44567</v>
      </c>
      <c r="H789" s="77">
        <v>44567</v>
      </c>
      <c r="I789">
        <v>6</v>
      </c>
      <c r="J789">
        <v>2021</v>
      </c>
      <c r="K789" t="s">
        <v>25</v>
      </c>
      <c r="L789">
        <v>12</v>
      </c>
      <c r="M789">
        <v>0.3963888888888889</v>
      </c>
      <c r="N789">
        <v>4.7566666666666668</v>
      </c>
      <c r="O789">
        <v>1</v>
      </c>
      <c r="P789">
        <v>4.7566666666666668</v>
      </c>
      <c r="Q789">
        <v>12</v>
      </c>
      <c r="R789" t="s">
        <v>40</v>
      </c>
    </row>
    <row r="790" spans="1:18" hidden="1" x14ac:dyDescent="0.3">
      <c r="A790" s="76">
        <v>788</v>
      </c>
      <c r="B790">
        <v>40530</v>
      </c>
      <c r="C790" t="s">
        <v>319</v>
      </c>
      <c r="D790" t="s">
        <v>32</v>
      </c>
      <c r="E790" t="s">
        <v>75</v>
      </c>
      <c r="F790">
        <v>7.12</v>
      </c>
      <c r="G790" s="77">
        <v>44567</v>
      </c>
      <c r="H790" s="77">
        <v>44567</v>
      </c>
      <c r="I790">
        <v>6</v>
      </c>
      <c r="J790">
        <v>2021</v>
      </c>
      <c r="K790" t="s">
        <v>25</v>
      </c>
      <c r="L790">
        <v>12</v>
      </c>
      <c r="M790">
        <v>0.3963888888888889</v>
      </c>
      <c r="N790">
        <v>4.7566666666666668</v>
      </c>
      <c r="O790">
        <v>1</v>
      </c>
      <c r="P790">
        <v>4.7566666666666668</v>
      </c>
      <c r="Q790">
        <v>12</v>
      </c>
      <c r="R790" t="s">
        <v>57</v>
      </c>
    </row>
    <row r="791" spans="1:18" hidden="1" x14ac:dyDescent="0.3">
      <c r="A791" s="76">
        <v>789</v>
      </c>
      <c r="B791">
        <v>40530</v>
      </c>
      <c r="C791" t="s">
        <v>319</v>
      </c>
      <c r="D791" t="s">
        <v>32</v>
      </c>
      <c r="E791" t="s">
        <v>75</v>
      </c>
      <c r="F791">
        <v>7.12</v>
      </c>
      <c r="G791" s="77">
        <v>44567</v>
      </c>
      <c r="H791" s="77">
        <v>44567</v>
      </c>
      <c r="I791">
        <v>6</v>
      </c>
      <c r="J791">
        <v>2021</v>
      </c>
      <c r="K791" t="s">
        <v>25</v>
      </c>
      <c r="L791">
        <v>12</v>
      </c>
      <c r="M791">
        <v>0.3963888888888889</v>
      </c>
      <c r="N791">
        <v>4.7566666666666668</v>
      </c>
      <c r="O791">
        <v>1</v>
      </c>
      <c r="P791">
        <v>4.7566666666666668</v>
      </c>
      <c r="Q791">
        <v>12</v>
      </c>
      <c r="R791" t="s">
        <v>48</v>
      </c>
    </row>
    <row r="792" spans="1:18" hidden="1" x14ac:dyDescent="0.3">
      <c r="A792" s="76">
        <v>790</v>
      </c>
      <c r="B792">
        <v>45604</v>
      </c>
      <c r="C792" t="s">
        <v>320</v>
      </c>
      <c r="D792" t="s">
        <v>24</v>
      </c>
      <c r="E792" t="s">
        <v>75</v>
      </c>
      <c r="F792">
        <v>6.67</v>
      </c>
      <c r="G792" s="77">
        <v>44903</v>
      </c>
      <c r="H792" s="77">
        <v>44903</v>
      </c>
      <c r="I792">
        <v>6</v>
      </c>
      <c r="J792">
        <v>2021</v>
      </c>
      <c r="K792" t="s">
        <v>33</v>
      </c>
      <c r="L792">
        <v>2</v>
      </c>
      <c r="M792">
        <v>0.22222222222222221</v>
      </c>
      <c r="N792">
        <v>0.44444444444444442</v>
      </c>
      <c r="O792">
        <v>1</v>
      </c>
      <c r="P792">
        <v>0.44444444444444442</v>
      </c>
      <c r="Q792">
        <v>2</v>
      </c>
      <c r="R792" t="s">
        <v>40</v>
      </c>
    </row>
    <row r="793" spans="1:18" hidden="1" x14ac:dyDescent="0.3">
      <c r="A793" s="76">
        <v>791</v>
      </c>
      <c r="B793">
        <v>45604</v>
      </c>
      <c r="C793" t="s">
        <v>320</v>
      </c>
      <c r="D793" t="s">
        <v>24</v>
      </c>
      <c r="E793" t="s">
        <v>75</v>
      </c>
      <c r="F793">
        <v>6.67</v>
      </c>
      <c r="G793" s="77">
        <v>44903</v>
      </c>
      <c r="H793" s="77">
        <v>44903</v>
      </c>
      <c r="I793">
        <v>6</v>
      </c>
      <c r="J793">
        <v>2021</v>
      </c>
      <c r="K793" t="s">
        <v>33</v>
      </c>
      <c r="L793">
        <v>2</v>
      </c>
      <c r="M793">
        <v>0.22222222222222221</v>
      </c>
      <c r="N793">
        <v>0.44444444444444442</v>
      </c>
      <c r="O793">
        <v>1</v>
      </c>
      <c r="P793">
        <v>0.44444444444444442</v>
      </c>
      <c r="Q793">
        <v>2</v>
      </c>
      <c r="R793" t="s">
        <v>57</v>
      </c>
    </row>
    <row r="794" spans="1:18" hidden="1" x14ac:dyDescent="0.3">
      <c r="A794" s="76">
        <v>792</v>
      </c>
      <c r="B794">
        <v>45604</v>
      </c>
      <c r="C794" t="s">
        <v>320</v>
      </c>
      <c r="D794" t="s">
        <v>24</v>
      </c>
      <c r="E794" t="s">
        <v>75</v>
      </c>
      <c r="F794">
        <v>6.67</v>
      </c>
      <c r="G794" s="77">
        <v>44903</v>
      </c>
      <c r="H794" s="77">
        <v>44903</v>
      </c>
      <c r="I794">
        <v>6</v>
      </c>
      <c r="J794">
        <v>2021</v>
      </c>
      <c r="K794" t="s">
        <v>33</v>
      </c>
      <c r="L794">
        <v>2</v>
      </c>
      <c r="M794">
        <v>0.22222222222222221</v>
      </c>
      <c r="N794">
        <v>0.44444444444444442</v>
      </c>
      <c r="O794">
        <v>1</v>
      </c>
      <c r="P794">
        <v>0.44444444444444442</v>
      </c>
      <c r="Q794">
        <v>2</v>
      </c>
      <c r="R794" t="s">
        <v>48</v>
      </c>
    </row>
    <row r="795" spans="1:18" hidden="1" x14ac:dyDescent="0.3">
      <c r="A795" s="76">
        <v>793</v>
      </c>
      <c r="B795">
        <v>36906</v>
      </c>
      <c r="C795" t="s">
        <v>321</v>
      </c>
      <c r="D795" t="s">
        <v>32</v>
      </c>
      <c r="E795" t="s">
        <v>78</v>
      </c>
      <c r="F795">
        <v>7.02</v>
      </c>
      <c r="G795" s="77">
        <v>44207</v>
      </c>
      <c r="H795" s="77">
        <v>44208</v>
      </c>
      <c r="I795">
        <v>6</v>
      </c>
      <c r="J795">
        <v>2018</v>
      </c>
      <c r="K795" t="s">
        <v>21</v>
      </c>
      <c r="L795">
        <v>11</v>
      </c>
      <c r="M795">
        <v>0.39444444444444438</v>
      </c>
      <c r="N795">
        <v>4.3388888888888886</v>
      </c>
      <c r="O795">
        <v>2</v>
      </c>
      <c r="P795">
        <v>2.1694444444444438</v>
      </c>
      <c r="Q795">
        <v>5.5</v>
      </c>
      <c r="R795" t="s">
        <v>89</v>
      </c>
    </row>
    <row r="796" spans="1:18" hidden="1" x14ac:dyDescent="0.3">
      <c r="A796" s="76">
        <v>794</v>
      </c>
      <c r="B796">
        <v>36906</v>
      </c>
      <c r="C796" t="s">
        <v>321</v>
      </c>
      <c r="D796" t="s">
        <v>32</v>
      </c>
      <c r="E796" t="s">
        <v>78</v>
      </c>
      <c r="F796">
        <v>7.02</v>
      </c>
      <c r="G796" s="77">
        <v>44207</v>
      </c>
      <c r="H796" s="77">
        <v>44208</v>
      </c>
      <c r="I796">
        <v>6</v>
      </c>
      <c r="J796">
        <v>2018</v>
      </c>
      <c r="K796" t="s">
        <v>21</v>
      </c>
      <c r="L796">
        <v>11</v>
      </c>
      <c r="M796">
        <v>0.39444444444444438</v>
      </c>
      <c r="N796">
        <v>4.3388888888888886</v>
      </c>
      <c r="O796">
        <v>2</v>
      </c>
      <c r="P796">
        <v>2.1694444444444438</v>
      </c>
      <c r="Q796">
        <v>5.5</v>
      </c>
      <c r="R796" t="s">
        <v>36</v>
      </c>
    </row>
    <row r="797" spans="1:18" hidden="1" x14ac:dyDescent="0.3">
      <c r="A797" s="76">
        <v>795</v>
      </c>
      <c r="B797">
        <v>36906</v>
      </c>
      <c r="C797" t="s">
        <v>321</v>
      </c>
      <c r="D797" t="s">
        <v>32</v>
      </c>
      <c r="E797" t="s">
        <v>78</v>
      </c>
      <c r="F797">
        <v>7.02</v>
      </c>
      <c r="G797" s="77">
        <v>44207</v>
      </c>
      <c r="H797" s="77">
        <v>44208</v>
      </c>
      <c r="I797">
        <v>6</v>
      </c>
      <c r="J797">
        <v>2018</v>
      </c>
      <c r="K797" t="s">
        <v>21</v>
      </c>
      <c r="L797">
        <v>11</v>
      </c>
      <c r="M797">
        <v>0.39444444444444438</v>
      </c>
      <c r="N797">
        <v>4.3388888888888886</v>
      </c>
      <c r="O797">
        <v>2</v>
      </c>
      <c r="P797">
        <v>2.1694444444444438</v>
      </c>
      <c r="Q797">
        <v>5.5</v>
      </c>
      <c r="R797" t="s">
        <v>122</v>
      </c>
    </row>
    <row r="798" spans="1:18" hidden="1" x14ac:dyDescent="0.3">
      <c r="A798" s="76">
        <v>796</v>
      </c>
      <c r="B798">
        <v>36906</v>
      </c>
      <c r="C798" t="s">
        <v>321</v>
      </c>
      <c r="D798" t="s">
        <v>32</v>
      </c>
      <c r="E798" t="s">
        <v>78</v>
      </c>
      <c r="F798">
        <v>7.02</v>
      </c>
      <c r="G798" s="77">
        <v>44207</v>
      </c>
      <c r="H798" s="77">
        <v>44208</v>
      </c>
      <c r="I798">
        <v>6</v>
      </c>
      <c r="J798">
        <v>2018</v>
      </c>
      <c r="K798" t="s">
        <v>21</v>
      </c>
      <c r="L798">
        <v>11</v>
      </c>
      <c r="M798">
        <v>0.39444444444444438</v>
      </c>
      <c r="N798">
        <v>4.3388888888888886</v>
      </c>
      <c r="O798">
        <v>2</v>
      </c>
      <c r="P798">
        <v>2.1694444444444438</v>
      </c>
      <c r="Q798">
        <v>5.5</v>
      </c>
      <c r="R798" t="s">
        <v>134</v>
      </c>
    </row>
    <row r="799" spans="1:18" hidden="1" x14ac:dyDescent="0.3">
      <c r="A799" s="76">
        <v>797</v>
      </c>
      <c r="B799">
        <v>36906</v>
      </c>
      <c r="C799" t="s">
        <v>321</v>
      </c>
      <c r="D799" t="s">
        <v>32</v>
      </c>
      <c r="E799" t="s">
        <v>78</v>
      </c>
      <c r="F799">
        <v>7.02</v>
      </c>
      <c r="G799" s="77">
        <v>44207</v>
      </c>
      <c r="H799" s="77">
        <v>44208</v>
      </c>
      <c r="I799">
        <v>6</v>
      </c>
      <c r="J799">
        <v>2018</v>
      </c>
      <c r="K799" t="s">
        <v>21</v>
      </c>
      <c r="L799">
        <v>11</v>
      </c>
      <c r="M799">
        <v>0.39444444444444438</v>
      </c>
      <c r="N799">
        <v>4.3388888888888886</v>
      </c>
      <c r="O799">
        <v>2</v>
      </c>
      <c r="P799">
        <v>2.1694444444444438</v>
      </c>
      <c r="Q799">
        <v>5.5</v>
      </c>
      <c r="R799" t="s">
        <v>119</v>
      </c>
    </row>
    <row r="800" spans="1:18" hidden="1" x14ac:dyDescent="0.3">
      <c r="A800" s="76">
        <v>798</v>
      </c>
      <c r="B800">
        <v>38383</v>
      </c>
      <c r="C800" t="s">
        <v>322</v>
      </c>
      <c r="D800" t="s">
        <v>19</v>
      </c>
      <c r="E800" t="s">
        <v>78</v>
      </c>
      <c r="F800">
        <v>7.16</v>
      </c>
      <c r="G800" s="77">
        <v>44208</v>
      </c>
      <c r="H800" s="77">
        <v>44208</v>
      </c>
      <c r="I800">
        <v>6</v>
      </c>
      <c r="J800">
        <v>2018</v>
      </c>
      <c r="K800" t="s">
        <v>35</v>
      </c>
      <c r="L800">
        <v>1</v>
      </c>
      <c r="M800">
        <v>0.38333333333333341</v>
      </c>
      <c r="N800">
        <v>0.38333333333333341</v>
      </c>
      <c r="O800">
        <v>1</v>
      </c>
      <c r="P800">
        <v>0.38333333333333341</v>
      </c>
      <c r="Q800">
        <v>1</v>
      </c>
      <c r="R800" t="s">
        <v>89</v>
      </c>
    </row>
    <row r="801" spans="1:18" hidden="1" x14ac:dyDescent="0.3">
      <c r="A801" s="76">
        <v>799</v>
      </c>
      <c r="B801">
        <v>38383</v>
      </c>
      <c r="C801" t="s">
        <v>322</v>
      </c>
      <c r="D801" t="s">
        <v>19</v>
      </c>
      <c r="E801" t="s">
        <v>78</v>
      </c>
      <c r="F801">
        <v>7.16</v>
      </c>
      <c r="G801" s="77">
        <v>44208</v>
      </c>
      <c r="H801" s="77">
        <v>44208</v>
      </c>
      <c r="I801">
        <v>6</v>
      </c>
      <c r="J801">
        <v>2018</v>
      </c>
      <c r="K801" t="s">
        <v>35</v>
      </c>
      <c r="L801">
        <v>1</v>
      </c>
      <c r="M801">
        <v>0.38333333333333341</v>
      </c>
      <c r="N801">
        <v>0.38333333333333341</v>
      </c>
      <c r="O801">
        <v>1</v>
      </c>
      <c r="P801">
        <v>0.38333333333333341</v>
      </c>
      <c r="Q801">
        <v>1</v>
      </c>
      <c r="R801" t="s">
        <v>36</v>
      </c>
    </row>
    <row r="802" spans="1:18" hidden="1" x14ac:dyDescent="0.3">
      <c r="A802" s="76">
        <v>800</v>
      </c>
      <c r="B802">
        <v>38383</v>
      </c>
      <c r="C802" t="s">
        <v>322</v>
      </c>
      <c r="D802" t="s">
        <v>19</v>
      </c>
      <c r="E802" t="s">
        <v>78</v>
      </c>
      <c r="F802">
        <v>7.16</v>
      </c>
      <c r="G802" s="77">
        <v>44208</v>
      </c>
      <c r="H802" s="77">
        <v>44208</v>
      </c>
      <c r="I802">
        <v>6</v>
      </c>
      <c r="J802">
        <v>2018</v>
      </c>
      <c r="K802" t="s">
        <v>35</v>
      </c>
      <c r="L802">
        <v>1</v>
      </c>
      <c r="M802">
        <v>0.38333333333333341</v>
      </c>
      <c r="N802">
        <v>0.38333333333333341</v>
      </c>
      <c r="O802">
        <v>1</v>
      </c>
      <c r="P802">
        <v>0.38333333333333341</v>
      </c>
      <c r="Q802">
        <v>1</v>
      </c>
      <c r="R802" t="s">
        <v>122</v>
      </c>
    </row>
    <row r="803" spans="1:18" hidden="1" x14ac:dyDescent="0.3">
      <c r="A803" s="76">
        <v>801</v>
      </c>
      <c r="B803">
        <v>38383</v>
      </c>
      <c r="C803" t="s">
        <v>322</v>
      </c>
      <c r="D803" t="s">
        <v>19</v>
      </c>
      <c r="E803" t="s">
        <v>78</v>
      </c>
      <c r="F803">
        <v>7.16</v>
      </c>
      <c r="G803" s="77">
        <v>44208</v>
      </c>
      <c r="H803" s="77">
        <v>44208</v>
      </c>
      <c r="I803">
        <v>6</v>
      </c>
      <c r="J803">
        <v>2018</v>
      </c>
      <c r="K803" t="s">
        <v>35</v>
      </c>
      <c r="L803">
        <v>1</v>
      </c>
      <c r="M803">
        <v>0.38333333333333341</v>
      </c>
      <c r="N803">
        <v>0.38333333333333341</v>
      </c>
      <c r="O803">
        <v>1</v>
      </c>
      <c r="P803">
        <v>0.38333333333333341</v>
      </c>
      <c r="Q803">
        <v>1</v>
      </c>
      <c r="R803" t="s">
        <v>134</v>
      </c>
    </row>
    <row r="804" spans="1:18" hidden="1" x14ac:dyDescent="0.3">
      <c r="A804" s="76">
        <v>802</v>
      </c>
      <c r="B804">
        <v>38383</v>
      </c>
      <c r="C804" t="s">
        <v>322</v>
      </c>
      <c r="D804" t="s">
        <v>19</v>
      </c>
      <c r="E804" t="s">
        <v>78</v>
      </c>
      <c r="F804">
        <v>7.16</v>
      </c>
      <c r="G804" s="77">
        <v>44208</v>
      </c>
      <c r="H804" s="77">
        <v>44208</v>
      </c>
      <c r="I804">
        <v>6</v>
      </c>
      <c r="J804">
        <v>2018</v>
      </c>
      <c r="K804" t="s">
        <v>35</v>
      </c>
      <c r="L804">
        <v>1</v>
      </c>
      <c r="M804">
        <v>0.38333333333333341</v>
      </c>
      <c r="N804">
        <v>0.38333333333333341</v>
      </c>
      <c r="O804">
        <v>1</v>
      </c>
      <c r="P804">
        <v>0.38333333333333341</v>
      </c>
      <c r="Q804">
        <v>1</v>
      </c>
      <c r="R804" t="s">
        <v>119</v>
      </c>
    </row>
    <row r="805" spans="1:18" hidden="1" x14ac:dyDescent="0.3">
      <c r="A805" s="76">
        <v>803</v>
      </c>
      <c r="B805">
        <v>39049</v>
      </c>
      <c r="C805" t="s">
        <v>323</v>
      </c>
      <c r="D805" t="s">
        <v>32</v>
      </c>
      <c r="E805" t="s">
        <v>78</v>
      </c>
      <c r="F805">
        <v>7.46</v>
      </c>
      <c r="G805" s="77">
        <v>44296</v>
      </c>
      <c r="H805" s="77">
        <v>44304</v>
      </c>
      <c r="I805">
        <v>6</v>
      </c>
      <c r="J805">
        <v>2020</v>
      </c>
      <c r="K805" t="s">
        <v>33</v>
      </c>
      <c r="L805">
        <v>11</v>
      </c>
      <c r="M805">
        <v>0.39444444444444438</v>
      </c>
      <c r="N805">
        <v>4.3388888888888886</v>
      </c>
      <c r="O805">
        <v>9</v>
      </c>
      <c r="P805">
        <v>0.48209876543209867</v>
      </c>
      <c r="Q805">
        <v>1.2222222222222221</v>
      </c>
      <c r="R805" t="s">
        <v>89</v>
      </c>
    </row>
    <row r="806" spans="1:18" hidden="1" x14ac:dyDescent="0.3">
      <c r="A806" s="76">
        <v>804</v>
      </c>
      <c r="B806">
        <v>39049</v>
      </c>
      <c r="C806" t="s">
        <v>323</v>
      </c>
      <c r="D806" t="s">
        <v>32</v>
      </c>
      <c r="E806" t="s">
        <v>78</v>
      </c>
      <c r="F806">
        <v>7.46</v>
      </c>
      <c r="G806" s="77">
        <v>44296</v>
      </c>
      <c r="H806" s="77">
        <v>44304</v>
      </c>
      <c r="I806">
        <v>6</v>
      </c>
      <c r="J806">
        <v>2020</v>
      </c>
      <c r="K806" t="s">
        <v>33</v>
      </c>
      <c r="L806">
        <v>11</v>
      </c>
      <c r="M806">
        <v>0.39444444444444438</v>
      </c>
      <c r="N806">
        <v>4.3388888888888886</v>
      </c>
      <c r="O806">
        <v>9</v>
      </c>
      <c r="P806">
        <v>0.48209876543209867</v>
      </c>
      <c r="Q806">
        <v>1.2222222222222221</v>
      </c>
      <c r="R806" t="s">
        <v>36</v>
      </c>
    </row>
    <row r="807" spans="1:18" hidden="1" x14ac:dyDescent="0.3">
      <c r="A807" s="76">
        <v>805</v>
      </c>
      <c r="B807">
        <v>39049</v>
      </c>
      <c r="C807" t="s">
        <v>323</v>
      </c>
      <c r="D807" t="s">
        <v>32</v>
      </c>
      <c r="E807" t="s">
        <v>78</v>
      </c>
      <c r="F807">
        <v>7.46</v>
      </c>
      <c r="G807" s="77">
        <v>44296</v>
      </c>
      <c r="H807" s="77">
        <v>44304</v>
      </c>
      <c r="I807">
        <v>6</v>
      </c>
      <c r="J807">
        <v>2020</v>
      </c>
      <c r="K807" t="s">
        <v>33</v>
      </c>
      <c r="L807">
        <v>11</v>
      </c>
      <c r="M807">
        <v>0.39444444444444438</v>
      </c>
      <c r="N807">
        <v>4.3388888888888886</v>
      </c>
      <c r="O807">
        <v>9</v>
      </c>
      <c r="P807">
        <v>0.48209876543209867</v>
      </c>
      <c r="Q807">
        <v>1.2222222222222221</v>
      </c>
      <c r="R807" t="s">
        <v>122</v>
      </c>
    </row>
    <row r="808" spans="1:18" hidden="1" x14ac:dyDescent="0.3">
      <c r="A808" s="76">
        <v>806</v>
      </c>
      <c r="B808">
        <v>39049</v>
      </c>
      <c r="C808" t="s">
        <v>323</v>
      </c>
      <c r="D808" t="s">
        <v>32</v>
      </c>
      <c r="E808" t="s">
        <v>78</v>
      </c>
      <c r="F808">
        <v>7.46</v>
      </c>
      <c r="G808" s="77">
        <v>44296</v>
      </c>
      <c r="H808" s="77">
        <v>44304</v>
      </c>
      <c r="I808">
        <v>6</v>
      </c>
      <c r="J808">
        <v>2020</v>
      </c>
      <c r="K808" t="s">
        <v>33</v>
      </c>
      <c r="L808">
        <v>11</v>
      </c>
      <c r="M808">
        <v>0.39444444444444438</v>
      </c>
      <c r="N808">
        <v>4.3388888888888886</v>
      </c>
      <c r="O808">
        <v>9</v>
      </c>
      <c r="P808">
        <v>0.48209876543209867</v>
      </c>
      <c r="Q808">
        <v>1.2222222222222221</v>
      </c>
      <c r="R808" t="s">
        <v>134</v>
      </c>
    </row>
    <row r="809" spans="1:18" hidden="1" x14ac:dyDescent="0.3">
      <c r="A809" s="76">
        <v>807</v>
      </c>
      <c r="B809">
        <v>39049</v>
      </c>
      <c r="C809" t="s">
        <v>323</v>
      </c>
      <c r="D809" t="s">
        <v>32</v>
      </c>
      <c r="E809" t="s">
        <v>78</v>
      </c>
      <c r="F809">
        <v>7.46</v>
      </c>
      <c r="G809" s="77">
        <v>44296</v>
      </c>
      <c r="H809" s="77">
        <v>44304</v>
      </c>
      <c r="I809">
        <v>6</v>
      </c>
      <c r="J809">
        <v>2020</v>
      </c>
      <c r="K809" t="s">
        <v>33</v>
      </c>
      <c r="L809">
        <v>11</v>
      </c>
      <c r="M809">
        <v>0.39444444444444438</v>
      </c>
      <c r="N809">
        <v>4.3388888888888886</v>
      </c>
      <c r="O809">
        <v>9</v>
      </c>
      <c r="P809">
        <v>0.48209876543209867</v>
      </c>
      <c r="Q809">
        <v>1.2222222222222221</v>
      </c>
      <c r="R809" t="s">
        <v>119</v>
      </c>
    </row>
    <row r="810" spans="1:18" hidden="1" x14ac:dyDescent="0.3">
      <c r="A810" s="76">
        <v>808</v>
      </c>
      <c r="B810">
        <v>40661</v>
      </c>
      <c r="C810" t="s">
        <v>324</v>
      </c>
      <c r="D810" t="s">
        <v>24</v>
      </c>
      <c r="E810" t="s">
        <v>78</v>
      </c>
      <c r="F810">
        <v>7.23</v>
      </c>
      <c r="G810" s="77">
        <v>44304</v>
      </c>
      <c r="H810" s="77">
        <v>44304</v>
      </c>
      <c r="I810">
        <v>6</v>
      </c>
      <c r="J810">
        <v>2020</v>
      </c>
      <c r="K810" t="s">
        <v>33</v>
      </c>
      <c r="L810">
        <v>1</v>
      </c>
      <c r="M810">
        <v>0.39444444444444438</v>
      </c>
      <c r="N810">
        <v>0.39444444444444438</v>
      </c>
      <c r="O810">
        <v>1</v>
      </c>
      <c r="P810">
        <v>0.39444444444444438</v>
      </c>
      <c r="Q810">
        <v>1</v>
      </c>
      <c r="R810" t="s">
        <v>89</v>
      </c>
    </row>
    <row r="811" spans="1:18" hidden="1" x14ac:dyDescent="0.3">
      <c r="A811" s="76">
        <v>809</v>
      </c>
      <c r="B811">
        <v>40661</v>
      </c>
      <c r="C811" t="s">
        <v>324</v>
      </c>
      <c r="D811" t="s">
        <v>24</v>
      </c>
      <c r="E811" t="s">
        <v>78</v>
      </c>
      <c r="F811">
        <v>7.23</v>
      </c>
      <c r="G811" s="77">
        <v>44304</v>
      </c>
      <c r="H811" s="77">
        <v>44304</v>
      </c>
      <c r="I811">
        <v>6</v>
      </c>
      <c r="J811">
        <v>2020</v>
      </c>
      <c r="K811" t="s">
        <v>33</v>
      </c>
      <c r="L811">
        <v>1</v>
      </c>
      <c r="M811">
        <v>0.39444444444444438</v>
      </c>
      <c r="N811">
        <v>0.39444444444444438</v>
      </c>
      <c r="O811">
        <v>1</v>
      </c>
      <c r="P811">
        <v>0.39444444444444438</v>
      </c>
      <c r="Q811">
        <v>1</v>
      </c>
      <c r="R811" t="s">
        <v>36</v>
      </c>
    </row>
    <row r="812" spans="1:18" hidden="1" x14ac:dyDescent="0.3">
      <c r="A812" s="76">
        <v>810</v>
      </c>
      <c r="B812">
        <v>40661</v>
      </c>
      <c r="C812" t="s">
        <v>324</v>
      </c>
      <c r="D812" t="s">
        <v>24</v>
      </c>
      <c r="E812" t="s">
        <v>78</v>
      </c>
      <c r="F812">
        <v>7.23</v>
      </c>
      <c r="G812" s="77">
        <v>44304</v>
      </c>
      <c r="H812" s="77">
        <v>44304</v>
      </c>
      <c r="I812">
        <v>6</v>
      </c>
      <c r="J812">
        <v>2020</v>
      </c>
      <c r="K812" t="s">
        <v>33</v>
      </c>
      <c r="L812">
        <v>1</v>
      </c>
      <c r="M812">
        <v>0.39444444444444438</v>
      </c>
      <c r="N812">
        <v>0.39444444444444438</v>
      </c>
      <c r="O812">
        <v>1</v>
      </c>
      <c r="P812">
        <v>0.39444444444444438</v>
      </c>
      <c r="Q812">
        <v>1</v>
      </c>
      <c r="R812" t="s">
        <v>122</v>
      </c>
    </row>
    <row r="813" spans="1:18" hidden="1" x14ac:dyDescent="0.3">
      <c r="A813" s="76">
        <v>811</v>
      </c>
      <c r="B813">
        <v>40661</v>
      </c>
      <c r="C813" t="s">
        <v>324</v>
      </c>
      <c r="D813" t="s">
        <v>24</v>
      </c>
      <c r="E813" t="s">
        <v>78</v>
      </c>
      <c r="F813">
        <v>7.23</v>
      </c>
      <c r="G813" s="77">
        <v>44304</v>
      </c>
      <c r="H813" s="77">
        <v>44304</v>
      </c>
      <c r="I813">
        <v>6</v>
      </c>
      <c r="J813">
        <v>2020</v>
      </c>
      <c r="K813" t="s">
        <v>33</v>
      </c>
      <c r="L813">
        <v>1</v>
      </c>
      <c r="M813">
        <v>0.39444444444444438</v>
      </c>
      <c r="N813">
        <v>0.39444444444444438</v>
      </c>
      <c r="O813">
        <v>1</v>
      </c>
      <c r="P813">
        <v>0.39444444444444438</v>
      </c>
      <c r="Q813">
        <v>1</v>
      </c>
      <c r="R813" t="s">
        <v>134</v>
      </c>
    </row>
    <row r="814" spans="1:18" hidden="1" x14ac:dyDescent="0.3">
      <c r="A814" s="76">
        <v>812</v>
      </c>
      <c r="B814">
        <v>40661</v>
      </c>
      <c r="C814" t="s">
        <v>324</v>
      </c>
      <c r="D814" t="s">
        <v>24</v>
      </c>
      <c r="E814" t="s">
        <v>78</v>
      </c>
      <c r="F814">
        <v>7.23</v>
      </c>
      <c r="G814" s="77">
        <v>44304</v>
      </c>
      <c r="H814" s="77">
        <v>44304</v>
      </c>
      <c r="I814">
        <v>6</v>
      </c>
      <c r="J814">
        <v>2020</v>
      </c>
      <c r="K814" t="s">
        <v>33</v>
      </c>
      <c r="L814">
        <v>1</v>
      </c>
      <c r="M814">
        <v>0.39444444444444438</v>
      </c>
      <c r="N814">
        <v>0.39444444444444438</v>
      </c>
      <c r="O814">
        <v>1</v>
      </c>
      <c r="P814">
        <v>0.39444444444444438</v>
      </c>
      <c r="Q814">
        <v>1</v>
      </c>
      <c r="R814" t="s">
        <v>119</v>
      </c>
    </row>
    <row r="815" spans="1:18" hidden="1" x14ac:dyDescent="0.3">
      <c r="A815" s="76">
        <v>813</v>
      </c>
      <c r="B815">
        <v>570</v>
      </c>
      <c r="C815" t="s">
        <v>325</v>
      </c>
      <c r="D815" t="s">
        <v>101</v>
      </c>
      <c r="E815" t="s">
        <v>38</v>
      </c>
      <c r="F815">
        <v>7.78</v>
      </c>
      <c r="G815" s="77">
        <v>43497</v>
      </c>
      <c r="H815" s="77">
        <v>43497</v>
      </c>
      <c r="I815">
        <v>8</v>
      </c>
      <c r="J815">
        <v>2000</v>
      </c>
      <c r="K815" t="s">
        <v>33</v>
      </c>
      <c r="L815">
        <v>1</v>
      </c>
      <c r="M815">
        <v>1.7</v>
      </c>
      <c r="N815">
        <v>1.7</v>
      </c>
      <c r="O815">
        <v>1</v>
      </c>
      <c r="P815">
        <v>1.7</v>
      </c>
      <c r="Q815">
        <v>1</v>
      </c>
      <c r="R815" t="s">
        <v>91</v>
      </c>
    </row>
    <row r="816" spans="1:18" hidden="1" x14ac:dyDescent="0.3">
      <c r="A816" s="76">
        <v>814</v>
      </c>
      <c r="B816">
        <v>570</v>
      </c>
      <c r="C816" t="s">
        <v>325</v>
      </c>
      <c r="D816" t="s">
        <v>101</v>
      </c>
      <c r="E816" t="s">
        <v>38</v>
      </c>
      <c r="F816">
        <v>7.78</v>
      </c>
      <c r="G816" s="77">
        <v>43497</v>
      </c>
      <c r="H816" s="77">
        <v>43497</v>
      </c>
      <c r="I816">
        <v>8</v>
      </c>
      <c r="J816">
        <v>2000</v>
      </c>
      <c r="K816" t="s">
        <v>33</v>
      </c>
      <c r="L816">
        <v>1</v>
      </c>
      <c r="M816">
        <v>1.7</v>
      </c>
      <c r="N816">
        <v>1.7</v>
      </c>
      <c r="O816">
        <v>1</v>
      </c>
      <c r="P816">
        <v>1.7</v>
      </c>
      <c r="Q816">
        <v>1</v>
      </c>
      <c r="R816" t="s">
        <v>71</v>
      </c>
    </row>
    <row r="817" spans="1:18" hidden="1" x14ac:dyDescent="0.3">
      <c r="A817" s="76">
        <v>815</v>
      </c>
      <c r="B817">
        <v>570</v>
      </c>
      <c r="C817" t="s">
        <v>325</v>
      </c>
      <c r="D817" t="s">
        <v>101</v>
      </c>
      <c r="E817" t="s">
        <v>38</v>
      </c>
      <c r="F817">
        <v>7.78</v>
      </c>
      <c r="G817" s="77">
        <v>43497</v>
      </c>
      <c r="H817" s="77">
        <v>43497</v>
      </c>
      <c r="I817">
        <v>8</v>
      </c>
      <c r="J817">
        <v>2000</v>
      </c>
      <c r="K817" t="s">
        <v>33</v>
      </c>
      <c r="L817">
        <v>1</v>
      </c>
      <c r="M817">
        <v>1.7</v>
      </c>
      <c r="N817">
        <v>1.7</v>
      </c>
      <c r="O817">
        <v>1</v>
      </c>
      <c r="P817">
        <v>1.7</v>
      </c>
      <c r="Q817">
        <v>1</v>
      </c>
      <c r="R817" t="s">
        <v>67</v>
      </c>
    </row>
    <row r="818" spans="1:18" hidden="1" x14ac:dyDescent="0.3">
      <c r="A818" s="76">
        <v>816</v>
      </c>
      <c r="B818">
        <v>570</v>
      </c>
      <c r="C818" t="s">
        <v>325</v>
      </c>
      <c r="D818" t="s">
        <v>101</v>
      </c>
      <c r="E818" t="s">
        <v>38</v>
      </c>
      <c r="F818">
        <v>7.78</v>
      </c>
      <c r="G818" s="77">
        <v>43497</v>
      </c>
      <c r="H818" s="77">
        <v>43497</v>
      </c>
      <c r="I818">
        <v>8</v>
      </c>
      <c r="J818">
        <v>2000</v>
      </c>
      <c r="K818" t="s">
        <v>33</v>
      </c>
      <c r="L818">
        <v>1</v>
      </c>
      <c r="M818">
        <v>1.7</v>
      </c>
      <c r="N818">
        <v>1.7</v>
      </c>
      <c r="O818">
        <v>1</v>
      </c>
      <c r="P818">
        <v>1.7</v>
      </c>
      <c r="Q818">
        <v>1</v>
      </c>
      <c r="R818" t="s">
        <v>40</v>
      </c>
    </row>
    <row r="819" spans="1:18" hidden="1" x14ac:dyDescent="0.3">
      <c r="A819" s="76">
        <v>817</v>
      </c>
      <c r="B819">
        <v>570</v>
      </c>
      <c r="C819" t="s">
        <v>325</v>
      </c>
      <c r="D819" t="s">
        <v>101</v>
      </c>
      <c r="E819" t="s">
        <v>38</v>
      </c>
      <c r="F819">
        <v>7.78</v>
      </c>
      <c r="G819" s="77">
        <v>43497</v>
      </c>
      <c r="H819" s="77">
        <v>43497</v>
      </c>
      <c r="I819">
        <v>8</v>
      </c>
      <c r="J819">
        <v>2000</v>
      </c>
      <c r="K819" t="s">
        <v>33</v>
      </c>
      <c r="L819">
        <v>1</v>
      </c>
      <c r="M819">
        <v>1.7</v>
      </c>
      <c r="N819">
        <v>1.7</v>
      </c>
      <c r="O819">
        <v>1</v>
      </c>
      <c r="P819">
        <v>1.7</v>
      </c>
      <c r="Q819">
        <v>1</v>
      </c>
      <c r="R819" t="s">
        <v>104</v>
      </c>
    </row>
    <row r="820" spans="1:18" hidden="1" x14ac:dyDescent="0.3">
      <c r="A820" s="76">
        <v>818</v>
      </c>
      <c r="B820">
        <v>570</v>
      </c>
      <c r="C820" t="s">
        <v>325</v>
      </c>
      <c r="D820" t="s">
        <v>101</v>
      </c>
      <c r="E820" t="s">
        <v>38</v>
      </c>
      <c r="F820">
        <v>7.78</v>
      </c>
      <c r="G820" s="77">
        <v>43497</v>
      </c>
      <c r="H820" s="77">
        <v>43497</v>
      </c>
      <c r="I820">
        <v>8</v>
      </c>
      <c r="J820">
        <v>2000</v>
      </c>
      <c r="K820" t="s">
        <v>33</v>
      </c>
      <c r="L820">
        <v>1</v>
      </c>
      <c r="M820">
        <v>1.7</v>
      </c>
      <c r="N820">
        <v>1.7</v>
      </c>
      <c r="O820">
        <v>1</v>
      </c>
      <c r="P820">
        <v>1.7</v>
      </c>
      <c r="Q820">
        <v>1</v>
      </c>
      <c r="R820" t="s">
        <v>57</v>
      </c>
    </row>
    <row r="821" spans="1:18" hidden="1" x14ac:dyDescent="0.3">
      <c r="A821" s="76">
        <v>819</v>
      </c>
      <c r="B821">
        <v>38295</v>
      </c>
      <c r="C821" t="s">
        <v>326</v>
      </c>
      <c r="D821" t="s">
        <v>32</v>
      </c>
      <c r="E821" t="s">
        <v>78</v>
      </c>
      <c r="F821">
        <v>5.81</v>
      </c>
      <c r="G821" s="77">
        <v>44859</v>
      </c>
      <c r="H821" s="77">
        <v>44905</v>
      </c>
      <c r="I821">
        <v>5</v>
      </c>
      <c r="J821">
        <v>2019</v>
      </c>
      <c r="K821" t="s">
        <v>33</v>
      </c>
      <c r="L821">
        <v>12</v>
      </c>
      <c r="M821">
        <v>5.8333333333333327E-2</v>
      </c>
      <c r="N821">
        <v>0.7</v>
      </c>
      <c r="O821">
        <v>47</v>
      </c>
      <c r="P821">
        <v>1.4893617021276589E-2</v>
      </c>
      <c r="Q821">
        <v>0.25531914893617019</v>
      </c>
      <c r="R821" t="s">
        <v>89</v>
      </c>
    </row>
    <row r="822" spans="1:18" hidden="1" x14ac:dyDescent="0.3">
      <c r="A822" s="76">
        <v>820</v>
      </c>
      <c r="B822">
        <v>38295</v>
      </c>
      <c r="C822" t="s">
        <v>326</v>
      </c>
      <c r="D822" t="s">
        <v>32</v>
      </c>
      <c r="E822" t="s">
        <v>78</v>
      </c>
      <c r="F822">
        <v>5.81</v>
      </c>
      <c r="G822" s="77">
        <v>44859</v>
      </c>
      <c r="H822" s="77">
        <v>44905</v>
      </c>
      <c r="I822">
        <v>5</v>
      </c>
      <c r="J822">
        <v>2019</v>
      </c>
      <c r="K822" t="s">
        <v>33</v>
      </c>
      <c r="L822">
        <v>12</v>
      </c>
      <c r="M822">
        <v>5.8333333333333327E-2</v>
      </c>
      <c r="N822">
        <v>0.7</v>
      </c>
      <c r="O822">
        <v>47</v>
      </c>
      <c r="P822">
        <v>1.4893617021276589E-2</v>
      </c>
      <c r="Q822">
        <v>0.25531914893617019</v>
      </c>
      <c r="R822" t="s">
        <v>36</v>
      </c>
    </row>
    <row r="823" spans="1:18" hidden="1" x14ac:dyDescent="0.3">
      <c r="A823" s="76">
        <v>821</v>
      </c>
      <c r="B823">
        <v>38295</v>
      </c>
      <c r="C823" t="s">
        <v>326</v>
      </c>
      <c r="D823" t="s">
        <v>32</v>
      </c>
      <c r="E823" t="s">
        <v>78</v>
      </c>
      <c r="F823">
        <v>5.81</v>
      </c>
      <c r="G823" s="77">
        <v>44859</v>
      </c>
      <c r="H823" s="77">
        <v>44905</v>
      </c>
      <c r="I823">
        <v>5</v>
      </c>
      <c r="J823">
        <v>2019</v>
      </c>
      <c r="K823" t="s">
        <v>33</v>
      </c>
      <c r="L823">
        <v>12</v>
      </c>
      <c r="M823">
        <v>5.8333333333333327E-2</v>
      </c>
      <c r="N823">
        <v>0.7</v>
      </c>
      <c r="O823">
        <v>47</v>
      </c>
      <c r="P823">
        <v>1.4893617021276589E-2</v>
      </c>
      <c r="Q823">
        <v>0.25531914893617019</v>
      </c>
      <c r="R823" t="s">
        <v>48</v>
      </c>
    </row>
    <row r="824" spans="1:18" hidden="1" x14ac:dyDescent="0.3">
      <c r="A824" s="76">
        <v>822</v>
      </c>
      <c r="B824">
        <v>38295</v>
      </c>
      <c r="C824" t="s">
        <v>326</v>
      </c>
      <c r="D824" t="s">
        <v>32</v>
      </c>
      <c r="E824" t="s">
        <v>78</v>
      </c>
      <c r="F824">
        <v>5.81</v>
      </c>
      <c r="G824" s="77">
        <v>44859</v>
      </c>
      <c r="H824" s="77">
        <v>44905</v>
      </c>
      <c r="I824">
        <v>5</v>
      </c>
      <c r="J824">
        <v>2019</v>
      </c>
      <c r="K824" t="s">
        <v>33</v>
      </c>
      <c r="L824">
        <v>12</v>
      </c>
      <c r="M824">
        <v>5.8333333333333327E-2</v>
      </c>
      <c r="N824">
        <v>0.7</v>
      </c>
      <c r="O824">
        <v>47</v>
      </c>
      <c r="P824">
        <v>1.4893617021276589E-2</v>
      </c>
      <c r="Q824">
        <v>0.25531914893617019</v>
      </c>
      <c r="R824" t="s">
        <v>22</v>
      </c>
    </row>
    <row r="825" spans="1:18" hidden="1" x14ac:dyDescent="0.3">
      <c r="A825" s="76">
        <v>823</v>
      </c>
      <c r="B825">
        <v>38619</v>
      </c>
      <c r="C825" t="s">
        <v>327</v>
      </c>
      <c r="D825" t="s">
        <v>32</v>
      </c>
      <c r="E825" t="s">
        <v>78</v>
      </c>
      <c r="F825">
        <v>7.71</v>
      </c>
      <c r="G825" s="77">
        <v>43791</v>
      </c>
      <c r="H825" s="77">
        <v>43800</v>
      </c>
      <c r="I825">
        <v>7</v>
      </c>
      <c r="J825">
        <v>2019</v>
      </c>
      <c r="K825" t="s">
        <v>21</v>
      </c>
      <c r="L825">
        <v>12</v>
      </c>
      <c r="M825">
        <v>0.40694444444444439</v>
      </c>
      <c r="N825">
        <v>4.8833333333333329</v>
      </c>
      <c r="O825">
        <v>10</v>
      </c>
      <c r="P825">
        <v>0.48833333333333329</v>
      </c>
      <c r="Q825">
        <v>1.2</v>
      </c>
      <c r="R825" t="s">
        <v>89</v>
      </c>
    </row>
    <row r="826" spans="1:18" hidden="1" x14ac:dyDescent="0.3">
      <c r="A826" s="76">
        <v>824</v>
      </c>
      <c r="B826">
        <v>38619</v>
      </c>
      <c r="C826" t="s">
        <v>327</v>
      </c>
      <c r="D826" t="s">
        <v>32</v>
      </c>
      <c r="E826" t="s">
        <v>78</v>
      </c>
      <c r="F826">
        <v>7.71</v>
      </c>
      <c r="G826" s="77">
        <v>43791</v>
      </c>
      <c r="H826" s="77">
        <v>43800</v>
      </c>
      <c r="I826">
        <v>7</v>
      </c>
      <c r="J826">
        <v>2019</v>
      </c>
      <c r="K826" t="s">
        <v>21</v>
      </c>
      <c r="L826">
        <v>12</v>
      </c>
      <c r="M826">
        <v>0.40694444444444439</v>
      </c>
      <c r="N826">
        <v>4.8833333333333329</v>
      </c>
      <c r="O826">
        <v>10</v>
      </c>
      <c r="P826">
        <v>0.48833333333333329</v>
      </c>
      <c r="Q826">
        <v>1.2</v>
      </c>
      <c r="R826" t="s">
        <v>36</v>
      </c>
    </row>
    <row r="827" spans="1:18" hidden="1" x14ac:dyDescent="0.3">
      <c r="A827" s="76">
        <v>825</v>
      </c>
      <c r="B827">
        <v>38619</v>
      </c>
      <c r="C827" t="s">
        <v>327</v>
      </c>
      <c r="D827" t="s">
        <v>32</v>
      </c>
      <c r="E827" t="s">
        <v>78</v>
      </c>
      <c r="F827">
        <v>7.71</v>
      </c>
      <c r="G827" s="77">
        <v>43791</v>
      </c>
      <c r="H827" s="77">
        <v>43800</v>
      </c>
      <c r="I827">
        <v>7</v>
      </c>
      <c r="J827">
        <v>2019</v>
      </c>
      <c r="K827" t="s">
        <v>21</v>
      </c>
      <c r="L827">
        <v>12</v>
      </c>
      <c r="M827">
        <v>0.40694444444444439</v>
      </c>
      <c r="N827">
        <v>4.8833333333333329</v>
      </c>
      <c r="O827">
        <v>10</v>
      </c>
      <c r="P827">
        <v>0.48833333333333329</v>
      </c>
      <c r="Q827">
        <v>1.2</v>
      </c>
      <c r="R827" t="s">
        <v>122</v>
      </c>
    </row>
    <row r="828" spans="1:18" hidden="1" x14ac:dyDescent="0.3">
      <c r="A828" s="76">
        <v>826</v>
      </c>
      <c r="B828">
        <v>38619</v>
      </c>
      <c r="C828" t="s">
        <v>327</v>
      </c>
      <c r="D828" t="s">
        <v>32</v>
      </c>
      <c r="E828" t="s">
        <v>78</v>
      </c>
      <c r="F828">
        <v>7.71</v>
      </c>
      <c r="G828" s="77">
        <v>43791</v>
      </c>
      <c r="H828" s="77">
        <v>43800</v>
      </c>
      <c r="I828">
        <v>7</v>
      </c>
      <c r="J828">
        <v>2019</v>
      </c>
      <c r="K828" t="s">
        <v>21</v>
      </c>
      <c r="L828">
        <v>12</v>
      </c>
      <c r="M828">
        <v>0.40694444444444439</v>
      </c>
      <c r="N828">
        <v>4.8833333333333329</v>
      </c>
      <c r="O828">
        <v>10</v>
      </c>
      <c r="P828">
        <v>0.48833333333333329</v>
      </c>
      <c r="Q828">
        <v>1.2</v>
      </c>
      <c r="R828" t="s">
        <v>48</v>
      </c>
    </row>
    <row r="829" spans="1:18" hidden="1" x14ac:dyDescent="0.3">
      <c r="A829" s="76">
        <v>827</v>
      </c>
      <c r="B829">
        <v>47250</v>
      </c>
      <c r="C829" t="s">
        <v>328</v>
      </c>
      <c r="D829" t="s">
        <v>32</v>
      </c>
      <c r="E829" t="s">
        <v>20</v>
      </c>
      <c r="F829">
        <v>6.09</v>
      </c>
      <c r="G829" s="77">
        <v>44669</v>
      </c>
      <c r="H829" s="77">
        <v>44693</v>
      </c>
      <c r="I829">
        <v>4</v>
      </c>
      <c r="J829">
        <v>2021</v>
      </c>
      <c r="K829" t="s">
        <v>33</v>
      </c>
      <c r="L829">
        <v>12</v>
      </c>
      <c r="M829">
        <v>0.38055555555555548</v>
      </c>
      <c r="N829">
        <v>4.5666666666666664</v>
      </c>
      <c r="O829">
        <v>25</v>
      </c>
      <c r="P829">
        <v>0.18266666666666659</v>
      </c>
      <c r="Q829">
        <v>0.48</v>
      </c>
      <c r="R829" t="s">
        <v>39</v>
      </c>
    </row>
    <row r="830" spans="1:18" hidden="1" x14ac:dyDescent="0.3">
      <c r="A830" s="76">
        <v>828</v>
      </c>
      <c r="B830">
        <v>47250</v>
      </c>
      <c r="C830" t="s">
        <v>328</v>
      </c>
      <c r="D830" t="s">
        <v>32</v>
      </c>
      <c r="E830" t="s">
        <v>20</v>
      </c>
      <c r="F830">
        <v>6.09</v>
      </c>
      <c r="G830" s="77">
        <v>44669</v>
      </c>
      <c r="H830" s="77">
        <v>44693</v>
      </c>
      <c r="I830">
        <v>4</v>
      </c>
      <c r="J830">
        <v>2021</v>
      </c>
      <c r="K830" t="s">
        <v>33</v>
      </c>
      <c r="L830">
        <v>12</v>
      </c>
      <c r="M830">
        <v>0.38055555555555548</v>
      </c>
      <c r="N830">
        <v>4.5666666666666664</v>
      </c>
      <c r="O830">
        <v>25</v>
      </c>
      <c r="P830">
        <v>0.18266666666666659</v>
      </c>
      <c r="Q830">
        <v>0.48</v>
      </c>
      <c r="R830" t="s">
        <v>27</v>
      </c>
    </row>
    <row r="831" spans="1:18" hidden="1" x14ac:dyDescent="0.3">
      <c r="A831" s="76">
        <v>829</v>
      </c>
      <c r="B831">
        <v>47250</v>
      </c>
      <c r="C831" t="s">
        <v>328</v>
      </c>
      <c r="D831" t="s">
        <v>32</v>
      </c>
      <c r="E831" t="s">
        <v>20</v>
      </c>
      <c r="F831">
        <v>6.09</v>
      </c>
      <c r="G831" s="77">
        <v>44669</v>
      </c>
      <c r="H831" s="77">
        <v>44693</v>
      </c>
      <c r="I831">
        <v>4</v>
      </c>
      <c r="J831">
        <v>2021</v>
      </c>
      <c r="K831" t="s">
        <v>33</v>
      </c>
      <c r="L831">
        <v>12</v>
      </c>
      <c r="M831">
        <v>0.38055555555555548</v>
      </c>
      <c r="N831">
        <v>4.5666666666666664</v>
      </c>
      <c r="O831">
        <v>25</v>
      </c>
      <c r="P831">
        <v>0.18266666666666659</v>
      </c>
      <c r="Q831">
        <v>0.48</v>
      </c>
      <c r="R831" t="s">
        <v>97</v>
      </c>
    </row>
    <row r="832" spans="1:18" hidden="1" x14ac:dyDescent="0.3">
      <c r="A832" s="76">
        <v>830</v>
      </c>
      <c r="B832">
        <v>48612</v>
      </c>
      <c r="C832" t="s">
        <v>329</v>
      </c>
      <c r="D832" t="s">
        <v>101</v>
      </c>
      <c r="E832" t="s">
        <v>20</v>
      </c>
      <c r="F832">
        <v>7.39</v>
      </c>
      <c r="G832" s="77">
        <v>44977</v>
      </c>
      <c r="H832" s="77">
        <v>44977</v>
      </c>
      <c r="I832">
        <v>5</v>
      </c>
      <c r="J832">
        <v>2021</v>
      </c>
      <c r="K832" t="s">
        <v>33</v>
      </c>
      <c r="L832">
        <v>1</v>
      </c>
      <c r="M832">
        <v>1.8302777777777779</v>
      </c>
      <c r="N832">
        <v>1.8302777777777779</v>
      </c>
      <c r="O832">
        <v>1</v>
      </c>
      <c r="P832">
        <v>1.8302777777777779</v>
      </c>
      <c r="Q832">
        <v>1</v>
      </c>
      <c r="R832" t="s">
        <v>39</v>
      </c>
    </row>
    <row r="833" spans="1:18" hidden="1" x14ac:dyDescent="0.3">
      <c r="A833" s="76">
        <v>831</v>
      </c>
      <c r="B833">
        <v>48612</v>
      </c>
      <c r="C833" t="s">
        <v>329</v>
      </c>
      <c r="D833" t="s">
        <v>101</v>
      </c>
      <c r="E833" t="s">
        <v>20</v>
      </c>
      <c r="F833">
        <v>7.39</v>
      </c>
      <c r="G833" s="77">
        <v>44977</v>
      </c>
      <c r="H833" s="77">
        <v>44977</v>
      </c>
      <c r="I833">
        <v>5</v>
      </c>
      <c r="J833">
        <v>2021</v>
      </c>
      <c r="K833" t="s">
        <v>33</v>
      </c>
      <c r="L833">
        <v>1</v>
      </c>
      <c r="M833">
        <v>1.8302777777777779</v>
      </c>
      <c r="N833">
        <v>1.8302777777777779</v>
      </c>
      <c r="O833">
        <v>1</v>
      </c>
      <c r="P833">
        <v>1.8302777777777779</v>
      </c>
      <c r="Q833">
        <v>1</v>
      </c>
      <c r="R833" t="s">
        <v>26</v>
      </c>
    </row>
    <row r="834" spans="1:18" hidden="1" x14ac:dyDescent="0.3">
      <c r="A834" s="76">
        <v>832</v>
      </c>
      <c r="B834">
        <v>253</v>
      </c>
      <c r="C834" t="s">
        <v>330</v>
      </c>
      <c r="D834" t="s">
        <v>32</v>
      </c>
      <c r="E834" t="s">
        <v>38</v>
      </c>
      <c r="F834">
        <v>7.81</v>
      </c>
      <c r="G834" s="77">
        <v>43480</v>
      </c>
      <c r="H834" s="77">
        <v>43495</v>
      </c>
      <c r="I834">
        <v>7</v>
      </c>
      <c r="J834">
        <v>2001</v>
      </c>
      <c r="K834" t="s">
        <v>33</v>
      </c>
      <c r="L834">
        <v>26</v>
      </c>
      <c r="M834">
        <v>0.38333333333333341</v>
      </c>
      <c r="N834">
        <v>9.9666666666666668</v>
      </c>
      <c r="O834">
        <v>16</v>
      </c>
      <c r="P834">
        <v>0.62291666666666667</v>
      </c>
      <c r="Q834">
        <v>1.625</v>
      </c>
      <c r="R834" t="s">
        <v>36</v>
      </c>
    </row>
    <row r="835" spans="1:18" hidden="1" x14ac:dyDescent="0.3">
      <c r="A835" s="76">
        <v>833</v>
      </c>
      <c r="B835">
        <v>253</v>
      </c>
      <c r="C835" t="s">
        <v>330</v>
      </c>
      <c r="D835" t="s">
        <v>32</v>
      </c>
      <c r="E835" t="s">
        <v>38</v>
      </c>
      <c r="F835">
        <v>7.81</v>
      </c>
      <c r="G835" s="77">
        <v>43480</v>
      </c>
      <c r="H835" s="77">
        <v>43495</v>
      </c>
      <c r="I835">
        <v>7</v>
      </c>
      <c r="J835">
        <v>2001</v>
      </c>
      <c r="K835" t="s">
        <v>33</v>
      </c>
      <c r="L835">
        <v>26</v>
      </c>
      <c r="M835">
        <v>0.38333333333333341</v>
      </c>
      <c r="N835">
        <v>9.9666666666666668</v>
      </c>
      <c r="O835">
        <v>16</v>
      </c>
      <c r="P835">
        <v>0.62291666666666667</v>
      </c>
      <c r="Q835">
        <v>1.625</v>
      </c>
      <c r="R835" t="s">
        <v>122</v>
      </c>
    </row>
    <row r="836" spans="1:18" hidden="1" x14ac:dyDescent="0.3">
      <c r="A836" s="76">
        <v>834</v>
      </c>
      <c r="B836">
        <v>253</v>
      </c>
      <c r="C836" t="s">
        <v>330</v>
      </c>
      <c r="D836" t="s">
        <v>32</v>
      </c>
      <c r="E836" t="s">
        <v>38</v>
      </c>
      <c r="F836">
        <v>7.81</v>
      </c>
      <c r="G836" s="77">
        <v>43480</v>
      </c>
      <c r="H836" s="77">
        <v>43495</v>
      </c>
      <c r="I836">
        <v>7</v>
      </c>
      <c r="J836">
        <v>2001</v>
      </c>
      <c r="K836" t="s">
        <v>33</v>
      </c>
      <c r="L836">
        <v>26</v>
      </c>
      <c r="M836">
        <v>0.38333333333333341</v>
      </c>
      <c r="N836">
        <v>9.9666666666666668</v>
      </c>
      <c r="O836">
        <v>16</v>
      </c>
      <c r="P836">
        <v>0.62291666666666667</v>
      </c>
      <c r="Q836">
        <v>1.625</v>
      </c>
      <c r="R836" t="s">
        <v>48</v>
      </c>
    </row>
    <row r="837" spans="1:18" hidden="1" x14ac:dyDescent="0.3">
      <c r="A837" s="76">
        <v>835</v>
      </c>
      <c r="B837">
        <v>253</v>
      </c>
      <c r="C837" t="s">
        <v>330</v>
      </c>
      <c r="D837" t="s">
        <v>32</v>
      </c>
      <c r="E837" t="s">
        <v>38</v>
      </c>
      <c r="F837">
        <v>7.81</v>
      </c>
      <c r="G837" s="77">
        <v>43480</v>
      </c>
      <c r="H837" s="77">
        <v>43495</v>
      </c>
      <c r="I837">
        <v>7</v>
      </c>
      <c r="J837">
        <v>2001</v>
      </c>
      <c r="K837" t="s">
        <v>33</v>
      </c>
      <c r="L837">
        <v>26</v>
      </c>
      <c r="M837">
        <v>0.38333333333333341</v>
      </c>
      <c r="N837">
        <v>9.9666666666666668</v>
      </c>
      <c r="O837">
        <v>16</v>
      </c>
      <c r="P837">
        <v>0.62291666666666667</v>
      </c>
      <c r="Q837">
        <v>1.625</v>
      </c>
      <c r="R837" t="s">
        <v>42</v>
      </c>
    </row>
    <row r="838" spans="1:18" hidden="1" x14ac:dyDescent="0.3">
      <c r="A838" s="76">
        <v>836</v>
      </c>
      <c r="B838">
        <v>253</v>
      </c>
      <c r="C838" t="s">
        <v>330</v>
      </c>
      <c r="D838" t="s">
        <v>32</v>
      </c>
      <c r="E838" t="s">
        <v>38</v>
      </c>
      <c r="F838">
        <v>7.81</v>
      </c>
      <c r="G838" s="77">
        <v>43480</v>
      </c>
      <c r="H838" s="77">
        <v>43495</v>
      </c>
      <c r="I838">
        <v>7</v>
      </c>
      <c r="J838">
        <v>2001</v>
      </c>
      <c r="K838" t="s">
        <v>33</v>
      </c>
      <c r="L838">
        <v>26</v>
      </c>
      <c r="M838">
        <v>0.38333333333333341</v>
      </c>
      <c r="N838">
        <v>9.9666666666666668</v>
      </c>
      <c r="O838">
        <v>16</v>
      </c>
      <c r="P838">
        <v>0.62291666666666667</v>
      </c>
      <c r="Q838">
        <v>1.625</v>
      </c>
      <c r="R838" t="s">
        <v>22</v>
      </c>
    </row>
    <row r="839" spans="1:18" hidden="1" x14ac:dyDescent="0.3">
      <c r="A839" s="76">
        <v>837</v>
      </c>
      <c r="B839">
        <v>254</v>
      </c>
      <c r="C839" t="s">
        <v>331</v>
      </c>
      <c r="D839" t="s">
        <v>66</v>
      </c>
      <c r="E839" t="s">
        <v>38</v>
      </c>
      <c r="F839">
        <v>7.79</v>
      </c>
      <c r="G839" s="77">
        <v>43498</v>
      </c>
      <c r="H839" s="77">
        <v>43509</v>
      </c>
      <c r="I839">
        <v>7</v>
      </c>
      <c r="J839">
        <v>2002</v>
      </c>
      <c r="K839" t="s">
        <v>21</v>
      </c>
      <c r="L839">
        <v>6</v>
      </c>
      <c r="M839">
        <v>0.43333333333333329</v>
      </c>
      <c r="N839">
        <v>2.6</v>
      </c>
      <c r="O839">
        <v>12</v>
      </c>
      <c r="P839">
        <v>0.2166666666666667</v>
      </c>
      <c r="Q839">
        <v>0.5</v>
      </c>
      <c r="R839" t="s">
        <v>36</v>
      </c>
    </row>
    <row r="840" spans="1:18" hidden="1" x14ac:dyDescent="0.3">
      <c r="A840" s="76">
        <v>838</v>
      </c>
      <c r="B840">
        <v>254</v>
      </c>
      <c r="C840" t="s">
        <v>331</v>
      </c>
      <c r="D840" t="s">
        <v>66</v>
      </c>
      <c r="E840" t="s">
        <v>38</v>
      </c>
      <c r="F840">
        <v>7.79</v>
      </c>
      <c r="G840" s="77">
        <v>43498</v>
      </c>
      <c r="H840" s="77">
        <v>43509</v>
      </c>
      <c r="I840">
        <v>7</v>
      </c>
      <c r="J840">
        <v>2002</v>
      </c>
      <c r="K840" t="s">
        <v>21</v>
      </c>
      <c r="L840">
        <v>6</v>
      </c>
      <c r="M840">
        <v>0.43333333333333329</v>
      </c>
      <c r="N840">
        <v>2.6</v>
      </c>
      <c r="O840">
        <v>12</v>
      </c>
      <c r="P840">
        <v>0.2166666666666667</v>
      </c>
      <c r="Q840">
        <v>0.5</v>
      </c>
      <c r="R840" t="s">
        <v>122</v>
      </c>
    </row>
    <row r="841" spans="1:18" hidden="1" x14ac:dyDescent="0.3">
      <c r="A841" s="76">
        <v>839</v>
      </c>
      <c r="B841">
        <v>254</v>
      </c>
      <c r="C841" t="s">
        <v>331</v>
      </c>
      <c r="D841" t="s">
        <v>66</v>
      </c>
      <c r="E841" t="s">
        <v>38</v>
      </c>
      <c r="F841">
        <v>7.79</v>
      </c>
      <c r="G841" s="77">
        <v>43498</v>
      </c>
      <c r="H841" s="77">
        <v>43509</v>
      </c>
      <c r="I841">
        <v>7</v>
      </c>
      <c r="J841">
        <v>2002</v>
      </c>
      <c r="K841" t="s">
        <v>21</v>
      </c>
      <c r="L841">
        <v>6</v>
      </c>
      <c r="M841">
        <v>0.43333333333333329</v>
      </c>
      <c r="N841">
        <v>2.6</v>
      </c>
      <c r="O841">
        <v>12</v>
      </c>
      <c r="P841">
        <v>0.2166666666666667</v>
      </c>
      <c r="Q841">
        <v>0.5</v>
      </c>
      <c r="R841" t="s">
        <v>42</v>
      </c>
    </row>
    <row r="842" spans="1:18" hidden="1" x14ac:dyDescent="0.3">
      <c r="A842" s="76">
        <v>840</v>
      </c>
      <c r="B842">
        <v>254</v>
      </c>
      <c r="C842" t="s">
        <v>331</v>
      </c>
      <c r="D842" t="s">
        <v>66</v>
      </c>
      <c r="E842" t="s">
        <v>38</v>
      </c>
      <c r="F842">
        <v>7.79</v>
      </c>
      <c r="G842" s="77">
        <v>43498</v>
      </c>
      <c r="H842" s="77">
        <v>43509</v>
      </c>
      <c r="I842">
        <v>7</v>
      </c>
      <c r="J842">
        <v>2002</v>
      </c>
      <c r="K842" t="s">
        <v>21</v>
      </c>
      <c r="L842">
        <v>6</v>
      </c>
      <c r="M842">
        <v>0.43333333333333329</v>
      </c>
      <c r="N842">
        <v>2.6</v>
      </c>
      <c r="O842">
        <v>12</v>
      </c>
      <c r="P842">
        <v>0.2166666666666667</v>
      </c>
      <c r="Q842">
        <v>0.5</v>
      </c>
      <c r="R842" t="s">
        <v>22</v>
      </c>
    </row>
    <row r="843" spans="1:18" hidden="1" x14ac:dyDescent="0.3">
      <c r="A843" s="76">
        <v>841</v>
      </c>
      <c r="B843">
        <v>255</v>
      </c>
      <c r="C843" t="s">
        <v>332</v>
      </c>
      <c r="D843" t="s">
        <v>66</v>
      </c>
      <c r="E843" t="s">
        <v>38</v>
      </c>
      <c r="F843">
        <v>7.62</v>
      </c>
      <c r="G843" s="77">
        <v>43505</v>
      </c>
      <c r="H843" s="77">
        <v>43525</v>
      </c>
      <c r="I843">
        <v>7</v>
      </c>
      <c r="J843">
        <v>2003</v>
      </c>
      <c r="K843" t="s">
        <v>35</v>
      </c>
      <c r="L843">
        <v>7</v>
      </c>
      <c r="M843">
        <v>0.43333333333333329</v>
      </c>
      <c r="N843">
        <v>3.0333333333333332</v>
      </c>
      <c r="O843">
        <v>21</v>
      </c>
      <c r="P843">
        <v>0.1444444444444444</v>
      </c>
      <c r="Q843">
        <v>0.33333333333333331</v>
      </c>
      <c r="R843" t="s">
        <v>71</v>
      </c>
    </row>
    <row r="844" spans="1:18" hidden="1" x14ac:dyDescent="0.3">
      <c r="A844" s="76">
        <v>842</v>
      </c>
      <c r="B844">
        <v>255</v>
      </c>
      <c r="C844" t="s">
        <v>332</v>
      </c>
      <c r="D844" t="s">
        <v>66</v>
      </c>
      <c r="E844" t="s">
        <v>38</v>
      </c>
      <c r="F844">
        <v>7.62</v>
      </c>
      <c r="G844" s="77">
        <v>43505</v>
      </c>
      <c r="H844" s="77">
        <v>43525</v>
      </c>
      <c r="I844">
        <v>7</v>
      </c>
      <c r="J844">
        <v>2003</v>
      </c>
      <c r="K844" t="s">
        <v>35</v>
      </c>
      <c r="L844">
        <v>7</v>
      </c>
      <c r="M844">
        <v>0.43333333333333329</v>
      </c>
      <c r="N844">
        <v>3.0333333333333332</v>
      </c>
      <c r="O844">
        <v>21</v>
      </c>
      <c r="P844">
        <v>0.1444444444444444</v>
      </c>
      <c r="Q844">
        <v>0.33333333333333331</v>
      </c>
      <c r="R844" t="s">
        <v>36</v>
      </c>
    </row>
    <row r="845" spans="1:18" hidden="1" x14ac:dyDescent="0.3">
      <c r="A845" s="76">
        <v>843</v>
      </c>
      <c r="B845">
        <v>255</v>
      </c>
      <c r="C845" t="s">
        <v>332</v>
      </c>
      <c r="D845" t="s">
        <v>66</v>
      </c>
      <c r="E845" t="s">
        <v>38</v>
      </c>
      <c r="F845">
        <v>7.62</v>
      </c>
      <c r="G845" s="77">
        <v>43505</v>
      </c>
      <c r="H845" s="77">
        <v>43525</v>
      </c>
      <c r="I845">
        <v>7</v>
      </c>
      <c r="J845">
        <v>2003</v>
      </c>
      <c r="K845" t="s">
        <v>35</v>
      </c>
      <c r="L845">
        <v>7</v>
      </c>
      <c r="M845">
        <v>0.43333333333333329</v>
      </c>
      <c r="N845">
        <v>3.0333333333333332</v>
      </c>
      <c r="O845">
        <v>21</v>
      </c>
      <c r="P845">
        <v>0.1444444444444444</v>
      </c>
      <c r="Q845">
        <v>0.33333333333333331</v>
      </c>
      <c r="R845" t="s">
        <v>122</v>
      </c>
    </row>
    <row r="846" spans="1:18" hidden="1" x14ac:dyDescent="0.3">
      <c r="A846" s="76">
        <v>844</v>
      </c>
      <c r="B846">
        <v>255</v>
      </c>
      <c r="C846" t="s">
        <v>332</v>
      </c>
      <c r="D846" t="s">
        <v>66</v>
      </c>
      <c r="E846" t="s">
        <v>38</v>
      </c>
      <c r="F846">
        <v>7.62</v>
      </c>
      <c r="G846" s="77">
        <v>43505</v>
      </c>
      <c r="H846" s="77">
        <v>43525</v>
      </c>
      <c r="I846">
        <v>7</v>
      </c>
      <c r="J846">
        <v>2003</v>
      </c>
      <c r="K846" t="s">
        <v>35</v>
      </c>
      <c r="L846">
        <v>7</v>
      </c>
      <c r="M846">
        <v>0.43333333333333329</v>
      </c>
      <c r="N846">
        <v>3.0333333333333332</v>
      </c>
      <c r="O846">
        <v>21</v>
      </c>
      <c r="P846">
        <v>0.1444444444444444</v>
      </c>
      <c r="Q846">
        <v>0.33333333333333331</v>
      </c>
      <c r="R846" t="s">
        <v>42</v>
      </c>
    </row>
    <row r="847" spans="1:18" hidden="1" x14ac:dyDescent="0.3">
      <c r="A847" s="76">
        <v>845</v>
      </c>
      <c r="B847">
        <v>255</v>
      </c>
      <c r="C847" t="s">
        <v>332</v>
      </c>
      <c r="D847" t="s">
        <v>66</v>
      </c>
      <c r="E847" t="s">
        <v>38</v>
      </c>
      <c r="F847">
        <v>7.62</v>
      </c>
      <c r="G847" s="77">
        <v>43505</v>
      </c>
      <c r="H847" s="77">
        <v>43525</v>
      </c>
      <c r="I847">
        <v>7</v>
      </c>
      <c r="J847">
        <v>2003</v>
      </c>
      <c r="K847" t="s">
        <v>35</v>
      </c>
      <c r="L847">
        <v>7</v>
      </c>
      <c r="M847">
        <v>0.43333333333333329</v>
      </c>
      <c r="N847">
        <v>3.0333333333333332</v>
      </c>
      <c r="O847">
        <v>21</v>
      </c>
      <c r="P847">
        <v>0.1444444444444444</v>
      </c>
      <c r="Q847">
        <v>0.33333333333333331</v>
      </c>
      <c r="R847" t="s">
        <v>22</v>
      </c>
    </row>
    <row r="848" spans="1:18" hidden="1" x14ac:dyDescent="0.3">
      <c r="A848" s="76">
        <v>846</v>
      </c>
      <c r="B848">
        <v>43711</v>
      </c>
      <c r="C848" t="s">
        <v>333</v>
      </c>
      <c r="D848" t="s">
        <v>19</v>
      </c>
      <c r="E848" t="s">
        <v>20</v>
      </c>
      <c r="F848">
        <v>6.23</v>
      </c>
      <c r="G848" s="77">
        <v>44500</v>
      </c>
      <c r="H848" s="77">
        <v>44500</v>
      </c>
      <c r="I848">
        <v>6</v>
      </c>
      <c r="J848">
        <v>2020</v>
      </c>
      <c r="K848" t="s">
        <v>35</v>
      </c>
      <c r="L848">
        <v>1</v>
      </c>
      <c r="M848">
        <v>3.3055555555555553E-2</v>
      </c>
      <c r="N848">
        <v>3.3055555555555553E-2</v>
      </c>
      <c r="O848">
        <v>1</v>
      </c>
      <c r="P848">
        <v>3.3055555555555553E-2</v>
      </c>
      <c r="Q848">
        <v>1</v>
      </c>
      <c r="R848" t="s">
        <v>40</v>
      </c>
    </row>
    <row r="849" spans="1:18" hidden="1" x14ac:dyDescent="0.3">
      <c r="A849" s="76">
        <v>847</v>
      </c>
      <c r="B849">
        <v>153</v>
      </c>
      <c r="C849" t="s">
        <v>334</v>
      </c>
      <c r="D849" t="s">
        <v>32</v>
      </c>
      <c r="E849" t="s">
        <v>47</v>
      </c>
      <c r="F849">
        <v>8.0299999999999994</v>
      </c>
      <c r="G849" s="77">
        <v>43104</v>
      </c>
      <c r="H849" s="77">
        <v>43145</v>
      </c>
      <c r="I849">
        <v>8</v>
      </c>
      <c r="J849">
        <v>2002</v>
      </c>
      <c r="K849" t="s">
        <v>33</v>
      </c>
      <c r="L849">
        <v>45</v>
      </c>
      <c r="M849">
        <v>0.41666666666666669</v>
      </c>
      <c r="N849">
        <v>18.75</v>
      </c>
      <c r="O849">
        <v>42</v>
      </c>
      <c r="P849">
        <v>0.44642857142857151</v>
      </c>
      <c r="Q849">
        <v>1.071428571428571</v>
      </c>
      <c r="R849" t="s">
        <v>39</v>
      </c>
    </row>
    <row r="850" spans="1:18" hidden="1" x14ac:dyDescent="0.3">
      <c r="A850" s="76">
        <v>848</v>
      </c>
      <c r="B850">
        <v>153</v>
      </c>
      <c r="C850" t="s">
        <v>334</v>
      </c>
      <c r="D850" t="s">
        <v>32</v>
      </c>
      <c r="E850" t="s">
        <v>47</v>
      </c>
      <c r="F850">
        <v>8.0299999999999994</v>
      </c>
      <c r="G850" s="77">
        <v>43104</v>
      </c>
      <c r="H850" s="77">
        <v>43145</v>
      </c>
      <c r="I850">
        <v>8</v>
      </c>
      <c r="J850">
        <v>2002</v>
      </c>
      <c r="K850" t="s">
        <v>33</v>
      </c>
      <c r="L850">
        <v>45</v>
      </c>
      <c r="M850">
        <v>0.41666666666666669</v>
      </c>
      <c r="N850">
        <v>18.75</v>
      </c>
      <c r="O850">
        <v>42</v>
      </c>
      <c r="P850">
        <v>0.44642857142857151</v>
      </c>
      <c r="Q850">
        <v>1.071428571428571</v>
      </c>
      <c r="R850" t="s">
        <v>26</v>
      </c>
    </row>
    <row r="851" spans="1:18" hidden="1" x14ac:dyDescent="0.3">
      <c r="A851" s="76">
        <v>849</v>
      </c>
      <c r="B851">
        <v>153</v>
      </c>
      <c r="C851" t="s">
        <v>334</v>
      </c>
      <c r="D851" t="s">
        <v>32</v>
      </c>
      <c r="E851" t="s">
        <v>47</v>
      </c>
      <c r="F851">
        <v>8.0299999999999994</v>
      </c>
      <c r="G851" s="77">
        <v>43104</v>
      </c>
      <c r="H851" s="77">
        <v>43145</v>
      </c>
      <c r="I851">
        <v>8</v>
      </c>
      <c r="J851">
        <v>2002</v>
      </c>
      <c r="K851" t="s">
        <v>33</v>
      </c>
      <c r="L851">
        <v>45</v>
      </c>
      <c r="M851">
        <v>0.41666666666666669</v>
      </c>
      <c r="N851">
        <v>18.75</v>
      </c>
      <c r="O851">
        <v>42</v>
      </c>
      <c r="P851">
        <v>0.44642857142857151</v>
      </c>
      <c r="Q851">
        <v>1.071428571428571</v>
      </c>
      <c r="R851" t="s">
        <v>27</v>
      </c>
    </row>
    <row r="852" spans="1:18" hidden="1" x14ac:dyDescent="0.3">
      <c r="A852" s="76">
        <v>850</v>
      </c>
      <c r="B852">
        <v>153</v>
      </c>
      <c r="C852" t="s">
        <v>334</v>
      </c>
      <c r="D852" t="s">
        <v>32</v>
      </c>
      <c r="E852" t="s">
        <v>47</v>
      </c>
      <c r="F852">
        <v>8.0299999999999994</v>
      </c>
      <c r="G852" s="77">
        <v>43104</v>
      </c>
      <c r="H852" s="77">
        <v>43145</v>
      </c>
      <c r="I852">
        <v>8</v>
      </c>
      <c r="J852">
        <v>2002</v>
      </c>
      <c r="K852" t="s">
        <v>33</v>
      </c>
      <c r="L852">
        <v>45</v>
      </c>
      <c r="M852">
        <v>0.41666666666666669</v>
      </c>
      <c r="N852">
        <v>18.75</v>
      </c>
      <c r="O852">
        <v>42</v>
      </c>
      <c r="P852">
        <v>0.44642857142857151</v>
      </c>
      <c r="Q852">
        <v>1.071428571428571</v>
      </c>
      <c r="R852" t="s">
        <v>41</v>
      </c>
    </row>
    <row r="853" spans="1:18" hidden="1" x14ac:dyDescent="0.3">
      <c r="A853" s="76">
        <v>851</v>
      </c>
      <c r="B853">
        <v>38161</v>
      </c>
      <c r="C853" t="s">
        <v>335</v>
      </c>
      <c r="D853" t="s">
        <v>32</v>
      </c>
      <c r="E853" t="s">
        <v>20</v>
      </c>
      <c r="F853">
        <v>6.89</v>
      </c>
      <c r="G853" s="77">
        <v>43916</v>
      </c>
      <c r="H853" s="77">
        <v>43945</v>
      </c>
      <c r="I853">
        <v>7</v>
      </c>
      <c r="J853">
        <v>2019</v>
      </c>
      <c r="K853" t="s">
        <v>35</v>
      </c>
      <c r="L853">
        <v>24</v>
      </c>
      <c r="M853">
        <v>0.40166666666666673</v>
      </c>
      <c r="N853">
        <v>9.64</v>
      </c>
      <c r="O853">
        <v>30</v>
      </c>
      <c r="P853">
        <v>0.32133333333333342</v>
      </c>
      <c r="Q853">
        <v>0.8</v>
      </c>
      <c r="R853" t="s">
        <v>36</v>
      </c>
    </row>
    <row r="854" spans="1:18" hidden="1" x14ac:dyDescent="0.3">
      <c r="A854" s="76">
        <v>852</v>
      </c>
      <c r="B854">
        <v>38161</v>
      </c>
      <c r="C854" t="s">
        <v>335</v>
      </c>
      <c r="D854" t="s">
        <v>32</v>
      </c>
      <c r="E854" t="s">
        <v>20</v>
      </c>
      <c r="F854">
        <v>6.89</v>
      </c>
      <c r="G854" s="77">
        <v>43916</v>
      </c>
      <c r="H854" s="77">
        <v>43945</v>
      </c>
      <c r="I854">
        <v>7</v>
      </c>
      <c r="J854">
        <v>2019</v>
      </c>
      <c r="K854" t="s">
        <v>35</v>
      </c>
      <c r="L854">
        <v>24</v>
      </c>
      <c r="M854">
        <v>0.40166666666666673</v>
      </c>
      <c r="N854">
        <v>9.64</v>
      </c>
      <c r="O854">
        <v>30</v>
      </c>
      <c r="P854">
        <v>0.32133333333333342</v>
      </c>
      <c r="Q854">
        <v>0.8</v>
      </c>
      <c r="R854" t="s">
        <v>40</v>
      </c>
    </row>
    <row r="855" spans="1:18" hidden="1" x14ac:dyDescent="0.3">
      <c r="A855" s="76">
        <v>853</v>
      </c>
      <c r="B855">
        <v>38161</v>
      </c>
      <c r="C855" t="s">
        <v>335</v>
      </c>
      <c r="D855" t="s">
        <v>32</v>
      </c>
      <c r="E855" t="s">
        <v>20</v>
      </c>
      <c r="F855">
        <v>6.89</v>
      </c>
      <c r="G855" s="77">
        <v>43916</v>
      </c>
      <c r="H855" s="77">
        <v>43945</v>
      </c>
      <c r="I855">
        <v>7</v>
      </c>
      <c r="J855">
        <v>2019</v>
      </c>
      <c r="K855" t="s">
        <v>35</v>
      </c>
      <c r="L855">
        <v>24</v>
      </c>
      <c r="M855">
        <v>0.40166666666666673</v>
      </c>
      <c r="N855">
        <v>9.64</v>
      </c>
      <c r="O855">
        <v>30</v>
      </c>
      <c r="P855">
        <v>0.32133333333333342</v>
      </c>
      <c r="Q855">
        <v>0.8</v>
      </c>
      <c r="R855" t="s">
        <v>28</v>
      </c>
    </row>
    <row r="856" spans="1:18" hidden="1" x14ac:dyDescent="0.3">
      <c r="A856" s="76">
        <v>854</v>
      </c>
      <c r="B856">
        <v>43691</v>
      </c>
      <c r="C856" t="s">
        <v>336</v>
      </c>
      <c r="D856" t="s">
        <v>32</v>
      </c>
      <c r="E856" t="s">
        <v>38</v>
      </c>
      <c r="F856">
        <v>7.75</v>
      </c>
      <c r="G856" s="77">
        <v>44709</v>
      </c>
      <c r="H856" s="77">
        <v>44726</v>
      </c>
      <c r="I856">
        <v>6</v>
      </c>
      <c r="J856">
        <v>2021</v>
      </c>
      <c r="K856" t="s">
        <v>21</v>
      </c>
      <c r="L856">
        <v>13</v>
      </c>
      <c r="M856">
        <v>0.40666666666666668</v>
      </c>
      <c r="N856">
        <v>5.2866666666666671</v>
      </c>
      <c r="O856">
        <v>18</v>
      </c>
      <c r="P856">
        <v>0.29370370370370369</v>
      </c>
      <c r="Q856">
        <v>0.72222222222222221</v>
      </c>
      <c r="R856" t="s">
        <v>40</v>
      </c>
    </row>
    <row r="857" spans="1:18" hidden="1" x14ac:dyDescent="0.3">
      <c r="A857" s="76">
        <v>855</v>
      </c>
      <c r="B857">
        <v>43691</v>
      </c>
      <c r="C857" t="s">
        <v>336</v>
      </c>
      <c r="D857" t="s">
        <v>32</v>
      </c>
      <c r="E857" t="s">
        <v>38</v>
      </c>
      <c r="F857">
        <v>7.75</v>
      </c>
      <c r="G857" s="77">
        <v>44709</v>
      </c>
      <c r="H857" s="77">
        <v>44726</v>
      </c>
      <c r="I857">
        <v>6</v>
      </c>
      <c r="J857">
        <v>2021</v>
      </c>
      <c r="K857" t="s">
        <v>21</v>
      </c>
      <c r="L857">
        <v>13</v>
      </c>
      <c r="M857">
        <v>0.40666666666666668</v>
      </c>
      <c r="N857">
        <v>5.2866666666666671</v>
      </c>
      <c r="O857">
        <v>18</v>
      </c>
      <c r="P857">
        <v>0.29370370370370369</v>
      </c>
      <c r="Q857">
        <v>0.72222222222222221</v>
      </c>
      <c r="R857" t="s">
        <v>131</v>
      </c>
    </row>
    <row r="858" spans="1:18" hidden="1" x14ac:dyDescent="0.3">
      <c r="A858" s="76">
        <v>856</v>
      </c>
      <c r="B858">
        <v>43691</v>
      </c>
      <c r="C858" t="s">
        <v>336</v>
      </c>
      <c r="D858" t="s">
        <v>32</v>
      </c>
      <c r="E858" t="s">
        <v>38</v>
      </c>
      <c r="F858">
        <v>7.75</v>
      </c>
      <c r="G858" s="77">
        <v>44709</v>
      </c>
      <c r="H858" s="77">
        <v>44726</v>
      </c>
      <c r="I858">
        <v>6</v>
      </c>
      <c r="J858">
        <v>2021</v>
      </c>
      <c r="K858" t="s">
        <v>21</v>
      </c>
      <c r="L858">
        <v>13</v>
      </c>
      <c r="M858">
        <v>0.40666666666666668</v>
      </c>
      <c r="N858">
        <v>5.2866666666666671</v>
      </c>
      <c r="O858">
        <v>18</v>
      </c>
      <c r="P858">
        <v>0.29370370370370369</v>
      </c>
      <c r="Q858">
        <v>0.72222222222222221</v>
      </c>
      <c r="R858" t="s">
        <v>48</v>
      </c>
    </row>
    <row r="859" spans="1:18" hidden="1" x14ac:dyDescent="0.3">
      <c r="A859" s="76">
        <v>857</v>
      </c>
      <c r="B859">
        <v>43691</v>
      </c>
      <c r="C859" t="s">
        <v>336</v>
      </c>
      <c r="D859" t="s">
        <v>32</v>
      </c>
      <c r="E859" t="s">
        <v>38</v>
      </c>
      <c r="F859">
        <v>7.75</v>
      </c>
      <c r="G859" s="77">
        <v>44709</v>
      </c>
      <c r="H859" s="77">
        <v>44726</v>
      </c>
      <c r="I859">
        <v>6</v>
      </c>
      <c r="J859">
        <v>2021</v>
      </c>
      <c r="K859" t="s">
        <v>21</v>
      </c>
      <c r="L859">
        <v>13</v>
      </c>
      <c r="M859">
        <v>0.40666666666666668</v>
      </c>
      <c r="N859">
        <v>5.2866666666666671</v>
      </c>
      <c r="O859">
        <v>18</v>
      </c>
      <c r="P859">
        <v>0.29370370370370369</v>
      </c>
      <c r="Q859">
        <v>0.72222222222222221</v>
      </c>
      <c r="R859" t="s">
        <v>58</v>
      </c>
    </row>
    <row r="860" spans="1:18" hidden="1" x14ac:dyDescent="0.3">
      <c r="A860" s="76">
        <v>858</v>
      </c>
      <c r="B860">
        <v>37999</v>
      </c>
      <c r="C860" t="s">
        <v>337</v>
      </c>
      <c r="D860" t="s">
        <v>32</v>
      </c>
      <c r="E860" t="s">
        <v>38</v>
      </c>
      <c r="F860">
        <v>8.41</v>
      </c>
      <c r="G860" s="77">
        <v>43578</v>
      </c>
      <c r="H860" s="77">
        <v>43589</v>
      </c>
      <c r="I860">
        <v>9</v>
      </c>
      <c r="J860">
        <v>2019</v>
      </c>
      <c r="K860" t="s">
        <v>25</v>
      </c>
      <c r="L860">
        <v>12</v>
      </c>
      <c r="M860">
        <v>0.41666666666666669</v>
      </c>
      <c r="N860">
        <v>5</v>
      </c>
      <c r="O860">
        <v>12</v>
      </c>
      <c r="P860">
        <v>0.41666666666666669</v>
      </c>
      <c r="Q860">
        <v>1</v>
      </c>
      <c r="R860" t="s">
        <v>36</v>
      </c>
    </row>
    <row r="861" spans="1:18" hidden="1" x14ac:dyDescent="0.3">
      <c r="A861" s="76">
        <v>859</v>
      </c>
      <c r="B861">
        <v>37999</v>
      </c>
      <c r="C861" t="s">
        <v>337</v>
      </c>
      <c r="D861" t="s">
        <v>32</v>
      </c>
      <c r="E861" t="s">
        <v>38</v>
      </c>
      <c r="F861">
        <v>8.41</v>
      </c>
      <c r="G861" s="77">
        <v>43578</v>
      </c>
      <c r="H861" s="77">
        <v>43589</v>
      </c>
      <c r="I861">
        <v>9</v>
      </c>
      <c r="J861">
        <v>2019</v>
      </c>
      <c r="K861" t="s">
        <v>25</v>
      </c>
      <c r="L861">
        <v>12</v>
      </c>
      <c r="M861">
        <v>0.41666666666666669</v>
      </c>
      <c r="N861">
        <v>5</v>
      </c>
      <c r="O861">
        <v>12</v>
      </c>
      <c r="P861">
        <v>0.41666666666666669</v>
      </c>
      <c r="Q861">
        <v>1</v>
      </c>
      <c r="R861" t="s">
        <v>63</v>
      </c>
    </row>
    <row r="862" spans="1:18" hidden="1" x14ac:dyDescent="0.3">
      <c r="A862" s="76">
        <v>860</v>
      </c>
      <c r="B862">
        <v>37999</v>
      </c>
      <c r="C862" t="s">
        <v>337</v>
      </c>
      <c r="D862" t="s">
        <v>32</v>
      </c>
      <c r="E862" t="s">
        <v>38</v>
      </c>
      <c r="F862">
        <v>8.41</v>
      </c>
      <c r="G862" s="77">
        <v>43578</v>
      </c>
      <c r="H862" s="77">
        <v>43589</v>
      </c>
      <c r="I862">
        <v>9</v>
      </c>
      <c r="J862">
        <v>2019</v>
      </c>
      <c r="K862" t="s">
        <v>25</v>
      </c>
      <c r="L862">
        <v>12</v>
      </c>
      <c r="M862">
        <v>0.41666666666666669</v>
      </c>
      <c r="N862">
        <v>5</v>
      </c>
      <c r="O862">
        <v>12</v>
      </c>
      <c r="P862">
        <v>0.41666666666666669</v>
      </c>
      <c r="Q862">
        <v>1</v>
      </c>
      <c r="R862" t="s">
        <v>248</v>
      </c>
    </row>
    <row r="863" spans="1:18" hidden="1" x14ac:dyDescent="0.3">
      <c r="A863" s="76">
        <v>861</v>
      </c>
      <c r="B863">
        <v>37999</v>
      </c>
      <c r="C863" t="s">
        <v>337</v>
      </c>
      <c r="D863" t="s">
        <v>32</v>
      </c>
      <c r="E863" t="s">
        <v>38</v>
      </c>
      <c r="F863">
        <v>8.41</v>
      </c>
      <c r="G863" s="77">
        <v>43578</v>
      </c>
      <c r="H863" s="77">
        <v>43589</v>
      </c>
      <c r="I863">
        <v>9</v>
      </c>
      <c r="J863">
        <v>2019</v>
      </c>
      <c r="K863" t="s">
        <v>25</v>
      </c>
      <c r="L863">
        <v>12</v>
      </c>
      <c r="M863">
        <v>0.41666666666666669</v>
      </c>
      <c r="N863">
        <v>5</v>
      </c>
      <c r="O863">
        <v>12</v>
      </c>
      <c r="P863">
        <v>0.41666666666666669</v>
      </c>
      <c r="Q863">
        <v>1</v>
      </c>
      <c r="R863" t="s">
        <v>48</v>
      </c>
    </row>
    <row r="864" spans="1:18" hidden="1" x14ac:dyDescent="0.3">
      <c r="A864" s="76">
        <v>862</v>
      </c>
      <c r="B864">
        <v>37999</v>
      </c>
      <c r="C864" t="s">
        <v>337</v>
      </c>
      <c r="D864" t="s">
        <v>32</v>
      </c>
      <c r="E864" t="s">
        <v>38</v>
      </c>
      <c r="F864">
        <v>8.41</v>
      </c>
      <c r="G864" s="77">
        <v>43578</v>
      </c>
      <c r="H864" s="77">
        <v>43589</v>
      </c>
      <c r="I864">
        <v>9</v>
      </c>
      <c r="J864">
        <v>2019</v>
      </c>
      <c r="K864" t="s">
        <v>25</v>
      </c>
      <c r="L864">
        <v>12</v>
      </c>
      <c r="M864">
        <v>0.41666666666666669</v>
      </c>
      <c r="N864">
        <v>5</v>
      </c>
      <c r="O864">
        <v>12</v>
      </c>
      <c r="P864">
        <v>0.41666666666666669</v>
      </c>
      <c r="Q864">
        <v>1</v>
      </c>
      <c r="R864" t="s">
        <v>82</v>
      </c>
    </row>
    <row r="865" spans="1:18" hidden="1" x14ac:dyDescent="0.3">
      <c r="A865" s="76">
        <v>863</v>
      </c>
      <c r="B865">
        <v>42822</v>
      </c>
      <c r="C865" t="s">
        <v>338</v>
      </c>
      <c r="D865" t="s">
        <v>32</v>
      </c>
      <c r="E865" t="s">
        <v>38</v>
      </c>
      <c r="F865">
        <v>7.16</v>
      </c>
      <c r="G865" s="77">
        <v>44515</v>
      </c>
      <c r="H865" s="77">
        <v>44524</v>
      </c>
      <c r="I865">
        <v>6</v>
      </c>
      <c r="J865">
        <v>2021</v>
      </c>
      <c r="K865" t="s">
        <v>25</v>
      </c>
      <c r="L865">
        <v>12</v>
      </c>
      <c r="M865">
        <v>0.39444444444444438</v>
      </c>
      <c r="N865">
        <v>4.7333333333333334</v>
      </c>
      <c r="O865">
        <v>10</v>
      </c>
      <c r="P865">
        <v>0.47333333333333327</v>
      </c>
      <c r="Q865">
        <v>1.2</v>
      </c>
      <c r="R865" t="s">
        <v>289</v>
      </c>
    </row>
    <row r="866" spans="1:18" hidden="1" x14ac:dyDescent="0.3">
      <c r="A866" s="76">
        <v>864</v>
      </c>
      <c r="B866">
        <v>42822</v>
      </c>
      <c r="C866" t="s">
        <v>338</v>
      </c>
      <c r="D866" t="s">
        <v>32</v>
      </c>
      <c r="E866" t="s">
        <v>38</v>
      </c>
      <c r="F866">
        <v>7.16</v>
      </c>
      <c r="G866" s="77">
        <v>44515</v>
      </c>
      <c r="H866" s="77">
        <v>44524</v>
      </c>
      <c r="I866">
        <v>6</v>
      </c>
      <c r="J866">
        <v>2021</v>
      </c>
      <c r="K866" t="s">
        <v>25</v>
      </c>
      <c r="L866">
        <v>12</v>
      </c>
      <c r="M866">
        <v>0.39444444444444438</v>
      </c>
      <c r="N866">
        <v>4.7333333333333334</v>
      </c>
      <c r="O866">
        <v>10</v>
      </c>
      <c r="P866">
        <v>0.47333333333333327</v>
      </c>
      <c r="Q866">
        <v>1.2</v>
      </c>
      <c r="R866" t="s">
        <v>28</v>
      </c>
    </row>
    <row r="867" spans="1:18" hidden="1" x14ac:dyDescent="0.3">
      <c r="A867" s="76">
        <v>865</v>
      </c>
      <c r="B867">
        <v>42822</v>
      </c>
      <c r="C867" t="s">
        <v>338</v>
      </c>
      <c r="D867" t="s">
        <v>32</v>
      </c>
      <c r="E867" t="s">
        <v>38</v>
      </c>
      <c r="F867">
        <v>7.16</v>
      </c>
      <c r="G867" s="77">
        <v>44515</v>
      </c>
      <c r="H867" s="77">
        <v>44524</v>
      </c>
      <c r="I867">
        <v>6</v>
      </c>
      <c r="J867">
        <v>2021</v>
      </c>
      <c r="K867" t="s">
        <v>25</v>
      </c>
      <c r="L867">
        <v>12</v>
      </c>
      <c r="M867">
        <v>0.39444444444444438</v>
      </c>
      <c r="N867">
        <v>4.7333333333333334</v>
      </c>
      <c r="O867">
        <v>10</v>
      </c>
      <c r="P867">
        <v>0.47333333333333327</v>
      </c>
      <c r="Q867">
        <v>1.2</v>
      </c>
      <c r="R867" t="s">
        <v>63</v>
      </c>
    </row>
    <row r="868" spans="1:18" hidden="1" x14ac:dyDescent="0.3">
      <c r="A868" s="76">
        <v>866</v>
      </c>
      <c r="B868">
        <v>42822</v>
      </c>
      <c r="C868" t="s">
        <v>338</v>
      </c>
      <c r="D868" t="s">
        <v>32</v>
      </c>
      <c r="E868" t="s">
        <v>38</v>
      </c>
      <c r="F868">
        <v>7.16</v>
      </c>
      <c r="G868" s="77">
        <v>44515</v>
      </c>
      <c r="H868" s="77">
        <v>44524</v>
      </c>
      <c r="I868">
        <v>6</v>
      </c>
      <c r="J868">
        <v>2021</v>
      </c>
      <c r="K868" t="s">
        <v>25</v>
      </c>
      <c r="L868">
        <v>12</v>
      </c>
      <c r="M868">
        <v>0.39444444444444438</v>
      </c>
      <c r="N868">
        <v>4.7333333333333334</v>
      </c>
      <c r="O868">
        <v>10</v>
      </c>
      <c r="P868">
        <v>0.47333333333333327</v>
      </c>
      <c r="Q868">
        <v>1.2</v>
      </c>
      <c r="R868" t="s">
        <v>42</v>
      </c>
    </row>
    <row r="869" spans="1:18" hidden="1" x14ac:dyDescent="0.3">
      <c r="A869" s="76">
        <v>867</v>
      </c>
      <c r="B869">
        <v>42822</v>
      </c>
      <c r="C869" t="s">
        <v>338</v>
      </c>
      <c r="D869" t="s">
        <v>32</v>
      </c>
      <c r="E869" t="s">
        <v>38</v>
      </c>
      <c r="F869">
        <v>7.16</v>
      </c>
      <c r="G869" s="77">
        <v>44515</v>
      </c>
      <c r="H869" s="77">
        <v>44524</v>
      </c>
      <c r="I869">
        <v>6</v>
      </c>
      <c r="J869">
        <v>2021</v>
      </c>
      <c r="K869" t="s">
        <v>25</v>
      </c>
      <c r="L869">
        <v>12</v>
      </c>
      <c r="M869">
        <v>0.39444444444444438</v>
      </c>
      <c r="N869">
        <v>4.7333333333333334</v>
      </c>
      <c r="O869">
        <v>10</v>
      </c>
      <c r="P869">
        <v>0.47333333333333327</v>
      </c>
      <c r="Q869">
        <v>1.2</v>
      </c>
      <c r="R869" t="s">
        <v>119</v>
      </c>
    </row>
    <row r="870" spans="1:18" hidden="1" x14ac:dyDescent="0.3">
      <c r="A870" s="76">
        <v>868</v>
      </c>
      <c r="B870">
        <v>40750</v>
      </c>
      <c r="C870" t="s">
        <v>339</v>
      </c>
      <c r="D870" t="s">
        <v>32</v>
      </c>
      <c r="E870" t="s">
        <v>75</v>
      </c>
      <c r="F870">
        <v>6.34</v>
      </c>
      <c r="G870" s="77">
        <v>44741</v>
      </c>
      <c r="H870" s="77">
        <v>44748</v>
      </c>
      <c r="I870">
        <v>7</v>
      </c>
      <c r="J870">
        <v>2021</v>
      </c>
      <c r="K870" t="s">
        <v>25</v>
      </c>
      <c r="L870">
        <v>12</v>
      </c>
      <c r="M870">
        <v>0.4</v>
      </c>
      <c r="N870">
        <v>4.8000000000000007</v>
      </c>
      <c r="O870">
        <v>8</v>
      </c>
      <c r="P870">
        <v>0.60000000000000009</v>
      </c>
      <c r="Q870">
        <v>1.5</v>
      </c>
      <c r="R870" t="s">
        <v>26</v>
      </c>
    </row>
    <row r="871" spans="1:18" hidden="1" x14ac:dyDescent="0.3">
      <c r="A871" s="76">
        <v>869</v>
      </c>
      <c r="B871">
        <v>40750</v>
      </c>
      <c r="C871" t="s">
        <v>339</v>
      </c>
      <c r="D871" t="s">
        <v>32</v>
      </c>
      <c r="E871" t="s">
        <v>75</v>
      </c>
      <c r="F871">
        <v>6.34</v>
      </c>
      <c r="G871" s="77">
        <v>44741</v>
      </c>
      <c r="H871" s="77">
        <v>44748</v>
      </c>
      <c r="I871">
        <v>7</v>
      </c>
      <c r="J871">
        <v>2021</v>
      </c>
      <c r="K871" t="s">
        <v>25</v>
      </c>
      <c r="L871">
        <v>12</v>
      </c>
      <c r="M871">
        <v>0.4</v>
      </c>
      <c r="N871">
        <v>4.8000000000000007</v>
      </c>
      <c r="O871">
        <v>8</v>
      </c>
      <c r="P871">
        <v>0.60000000000000009</v>
      </c>
      <c r="Q871">
        <v>1.5</v>
      </c>
      <c r="R871" t="s">
        <v>40</v>
      </c>
    </row>
    <row r="872" spans="1:18" hidden="1" x14ac:dyDescent="0.3">
      <c r="A872" s="76">
        <v>870</v>
      </c>
      <c r="B872">
        <v>40750</v>
      </c>
      <c r="C872" t="s">
        <v>339</v>
      </c>
      <c r="D872" t="s">
        <v>32</v>
      </c>
      <c r="E872" t="s">
        <v>75</v>
      </c>
      <c r="F872">
        <v>6.34</v>
      </c>
      <c r="G872" s="77">
        <v>44741</v>
      </c>
      <c r="H872" s="77">
        <v>44748</v>
      </c>
      <c r="I872">
        <v>7</v>
      </c>
      <c r="J872">
        <v>2021</v>
      </c>
      <c r="K872" t="s">
        <v>25</v>
      </c>
      <c r="L872">
        <v>12</v>
      </c>
      <c r="M872">
        <v>0.4</v>
      </c>
      <c r="N872">
        <v>4.8000000000000007</v>
      </c>
      <c r="O872">
        <v>8</v>
      </c>
      <c r="P872">
        <v>0.60000000000000009</v>
      </c>
      <c r="Q872">
        <v>1.5</v>
      </c>
      <c r="R872" t="s">
        <v>340</v>
      </c>
    </row>
    <row r="873" spans="1:18" hidden="1" x14ac:dyDescent="0.3">
      <c r="A873" s="76">
        <v>871</v>
      </c>
      <c r="B873">
        <v>40750</v>
      </c>
      <c r="C873" t="s">
        <v>339</v>
      </c>
      <c r="D873" t="s">
        <v>32</v>
      </c>
      <c r="E873" t="s">
        <v>75</v>
      </c>
      <c r="F873">
        <v>6.34</v>
      </c>
      <c r="G873" s="77">
        <v>44741</v>
      </c>
      <c r="H873" s="77">
        <v>44748</v>
      </c>
      <c r="I873">
        <v>7</v>
      </c>
      <c r="J873">
        <v>2021</v>
      </c>
      <c r="K873" t="s">
        <v>25</v>
      </c>
      <c r="L873">
        <v>12</v>
      </c>
      <c r="M873">
        <v>0.4</v>
      </c>
      <c r="N873">
        <v>4.8000000000000007</v>
      </c>
      <c r="O873">
        <v>8</v>
      </c>
      <c r="P873">
        <v>0.60000000000000009</v>
      </c>
      <c r="Q873">
        <v>1.5</v>
      </c>
      <c r="R873" t="s">
        <v>27</v>
      </c>
    </row>
    <row r="874" spans="1:18" hidden="1" x14ac:dyDescent="0.3">
      <c r="A874" s="76">
        <v>872</v>
      </c>
      <c r="B874">
        <v>40750</v>
      </c>
      <c r="C874" t="s">
        <v>339</v>
      </c>
      <c r="D874" t="s">
        <v>32</v>
      </c>
      <c r="E874" t="s">
        <v>75</v>
      </c>
      <c r="F874">
        <v>6.34</v>
      </c>
      <c r="G874" s="77">
        <v>44741</v>
      </c>
      <c r="H874" s="77">
        <v>44748</v>
      </c>
      <c r="I874">
        <v>7</v>
      </c>
      <c r="J874">
        <v>2021</v>
      </c>
      <c r="K874" t="s">
        <v>25</v>
      </c>
      <c r="L874">
        <v>12</v>
      </c>
      <c r="M874">
        <v>0.4</v>
      </c>
      <c r="N874">
        <v>4.8000000000000007</v>
      </c>
      <c r="O874">
        <v>8</v>
      </c>
      <c r="P874">
        <v>0.60000000000000009</v>
      </c>
      <c r="Q874">
        <v>1.5</v>
      </c>
      <c r="R874" t="s">
        <v>61</v>
      </c>
    </row>
    <row r="875" spans="1:18" hidden="1" x14ac:dyDescent="0.3">
      <c r="A875" s="76">
        <v>873</v>
      </c>
      <c r="B875">
        <v>40750</v>
      </c>
      <c r="C875" t="s">
        <v>339</v>
      </c>
      <c r="D875" t="s">
        <v>32</v>
      </c>
      <c r="E875" t="s">
        <v>75</v>
      </c>
      <c r="F875">
        <v>6.34</v>
      </c>
      <c r="G875" s="77">
        <v>44741</v>
      </c>
      <c r="H875" s="77">
        <v>44748</v>
      </c>
      <c r="I875">
        <v>7</v>
      </c>
      <c r="J875">
        <v>2021</v>
      </c>
      <c r="K875" t="s">
        <v>25</v>
      </c>
      <c r="L875">
        <v>12</v>
      </c>
      <c r="M875">
        <v>0.4</v>
      </c>
      <c r="N875">
        <v>4.8000000000000007</v>
      </c>
      <c r="O875">
        <v>8</v>
      </c>
      <c r="P875">
        <v>0.60000000000000009</v>
      </c>
      <c r="Q875">
        <v>1.5</v>
      </c>
      <c r="R875" t="s">
        <v>64</v>
      </c>
    </row>
    <row r="876" spans="1:18" hidden="1" x14ac:dyDescent="0.3">
      <c r="A876" s="76">
        <v>874</v>
      </c>
      <c r="B876">
        <v>49385</v>
      </c>
      <c r="C876" t="s">
        <v>341</v>
      </c>
      <c r="D876" t="s">
        <v>32</v>
      </c>
      <c r="E876" t="s">
        <v>78</v>
      </c>
      <c r="F876">
        <v>6.73</v>
      </c>
      <c r="G876" s="77">
        <v>44910</v>
      </c>
      <c r="H876" s="77">
        <v>44913</v>
      </c>
      <c r="I876">
        <v>6</v>
      </c>
      <c r="J876">
        <v>2022</v>
      </c>
      <c r="K876" t="s">
        <v>25</v>
      </c>
      <c r="L876">
        <v>12</v>
      </c>
      <c r="M876">
        <v>0.39222222222222219</v>
      </c>
      <c r="N876">
        <v>4.706666666666667</v>
      </c>
      <c r="O876">
        <v>4</v>
      </c>
      <c r="P876">
        <v>1.176666666666667</v>
      </c>
      <c r="Q876">
        <v>3</v>
      </c>
      <c r="R876" t="s">
        <v>36</v>
      </c>
    </row>
    <row r="877" spans="1:18" hidden="1" x14ac:dyDescent="0.3">
      <c r="A877" s="76">
        <v>875</v>
      </c>
      <c r="B877">
        <v>49385</v>
      </c>
      <c r="C877" t="s">
        <v>341</v>
      </c>
      <c r="D877" t="s">
        <v>32</v>
      </c>
      <c r="E877" t="s">
        <v>78</v>
      </c>
      <c r="F877">
        <v>6.73</v>
      </c>
      <c r="G877" s="77">
        <v>44910</v>
      </c>
      <c r="H877" s="77">
        <v>44913</v>
      </c>
      <c r="I877">
        <v>6</v>
      </c>
      <c r="J877">
        <v>2022</v>
      </c>
      <c r="K877" t="s">
        <v>25</v>
      </c>
      <c r="L877">
        <v>12</v>
      </c>
      <c r="M877">
        <v>0.39222222222222219</v>
      </c>
      <c r="N877">
        <v>4.706666666666667</v>
      </c>
      <c r="O877">
        <v>4</v>
      </c>
      <c r="P877">
        <v>1.176666666666667</v>
      </c>
      <c r="Q877">
        <v>3</v>
      </c>
      <c r="R877" t="s">
        <v>27</v>
      </c>
    </row>
    <row r="878" spans="1:18" hidden="1" x14ac:dyDescent="0.3">
      <c r="A878" s="76">
        <v>876</v>
      </c>
      <c r="B878">
        <v>49385</v>
      </c>
      <c r="C878" t="s">
        <v>341</v>
      </c>
      <c r="D878" t="s">
        <v>32</v>
      </c>
      <c r="E878" t="s">
        <v>78</v>
      </c>
      <c r="F878">
        <v>6.73</v>
      </c>
      <c r="G878" s="77">
        <v>44910</v>
      </c>
      <c r="H878" s="77">
        <v>44913</v>
      </c>
      <c r="I878">
        <v>6</v>
      </c>
      <c r="J878">
        <v>2022</v>
      </c>
      <c r="K878" t="s">
        <v>25</v>
      </c>
      <c r="L878">
        <v>12</v>
      </c>
      <c r="M878">
        <v>0.39222222222222219</v>
      </c>
      <c r="N878">
        <v>4.706666666666667</v>
      </c>
      <c r="O878">
        <v>4</v>
      </c>
      <c r="P878">
        <v>1.176666666666667</v>
      </c>
      <c r="Q878">
        <v>3</v>
      </c>
      <c r="R878" t="s">
        <v>80</v>
      </c>
    </row>
    <row r="879" spans="1:18" hidden="1" x14ac:dyDescent="0.3">
      <c r="A879" s="76">
        <v>877</v>
      </c>
      <c r="B879">
        <v>37981</v>
      </c>
      <c r="C879" t="s">
        <v>342</v>
      </c>
      <c r="D879" t="s">
        <v>101</v>
      </c>
      <c r="E879" t="s">
        <v>38</v>
      </c>
      <c r="F879">
        <v>7.2</v>
      </c>
      <c r="G879" s="77">
        <v>44098</v>
      </c>
      <c r="H879" s="77">
        <v>44098</v>
      </c>
      <c r="I879">
        <v>6</v>
      </c>
      <c r="J879">
        <v>2019</v>
      </c>
      <c r="K879" t="s">
        <v>33</v>
      </c>
      <c r="L879">
        <v>1</v>
      </c>
      <c r="M879">
        <v>1.85</v>
      </c>
      <c r="N879">
        <v>1.85</v>
      </c>
      <c r="O879">
        <v>1</v>
      </c>
      <c r="P879">
        <v>1.85</v>
      </c>
      <c r="Q879">
        <v>1</v>
      </c>
      <c r="R879" t="s">
        <v>71</v>
      </c>
    </row>
    <row r="880" spans="1:18" hidden="1" x14ac:dyDescent="0.3">
      <c r="A880" s="76">
        <v>878</v>
      </c>
      <c r="B880">
        <v>37981</v>
      </c>
      <c r="C880" t="s">
        <v>342</v>
      </c>
      <c r="D880" t="s">
        <v>101</v>
      </c>
      <c r="E880" t="s">
        <v>38</v>
      </c>
      <c r="F880">
        <v>7.2</v>
      </c>
      <c r="G880" s="77">
        <v>44098</v>
      </c>
      <c r="H880" s="77">
        <v>44098</v>
      </c>
      <c r="I880">
        <v>6</v>
      </c>
      <c r="J880">
        <v>2019</v>
      </c>
      <c r="K880" t="s">
        <v>33</v>
      </c>
      <c r="L880">
        <v>1</v>
      </c>
      <c r="M880">
        <v>1.85</v>
      </c>
      <c r="N880">
        <v>1.85</v>
      </c>
      <c r="O880">
        <v>1</v>
      </c>
      <c r="P880">
        <v>1.85</v>
      </c>
      <c r="Q880">
        <v>1</v>
      </c>
      <c r="R880" t="s">
        <v>40</v>
      </c>
    </row>
    <row r="881" spans="1:18" hidden="1" x14ac:dyDescent="0.3">
      <c r="A881" s="76">
        <v>879</v>
      </c>
      <c r="B881">
        <v>37981</v>
      </c>
      <c r="C881" t="s">
        <v>342</v>
      </c>
      <c r="D881" t="s">
        <v>101</v>
      </c>
      <c r="E881" t="s">
        <v>38</v>
      </c>
      <c r="F881">
        <v>7.2</v>
      </c>
      <c r="G881" s="77">
        <v>44098</v>
      </c>
      <c r="H881" s="77">
        <v>44098</v>
      </c>
      <c r="I881">
        <v>6</v>
      </c>
      <c r="J881">
        <v>2019</v>
      </c>
      <c r="K881" t="s">
        <v>33</v>
      </c>
      <c r="L881">
        <v>1</v>
      </c>
      <c r="M881">
        <v>1.85</v>
      </c>
      <c r="N881">
        <v>1.85</v>
      </c>
      <c r="O881">
        <v>1</v>
      </c>
      <c r="P881">
        <v>1.85</v>
      </c>
      <c r="Q881">
        <v>1</v>
      </c>
      <c r="R881" t="s">
        <v>28</v>
      </c>
    </row>
    <row r="882" spans="1:18" hidden="1" x14ac:dyDescent="0.3">
      <c r="A882" s="76">
        <v>880</v>
      </c>
      <c r="B882">
        <v>37981</v>
      </c>
      <c r="C882" t="s">
        <v>342</v>
      </c>
      <c r="D882" t="s">
        <v>101</v>
      </c>
      <c r="E882" t="s">
        <v>38</v>
      </c>
      <c r="F882">
        <v>7.2</v>
      </c>
      <c r="G882" s="77">
        <v>44098</v>
      </c>
      <c r="H882" s="77">
        <v>44098</v>
      </c>
      <c r="I882">
        <v>6</v>
      </c>
      <c r="J882">
        <v>2019</v>
      </c>
      <c r="K882" t="s">
        <v>33</v>
      </c>
      <c r="L882">
        <v>1</v>
      </c>
      <c r="M882">
        <v>1.85</v>
      </c>
      <c r="N882">
        <v>1.85</v>
      </c>
      <c r="O882">
        <v>1</v>
      </c>
      <c r="P882">
        <v>1.85</v>
      </c>
      <c r="Q882">
        <v>1</v>
      </c>
      <c r="R882" t="s">
        <v>82</v>
      </c>
    </row>
    <row r="883" spans="1:18" hidden="1" x14ac:dyDescent="0.3">
      <c r="A883" s="76">
        <v>881</v>
      </c>
      <c r="B883">
        <v>37981</v>
      </c>
      <c r="C883" t="s">
        <v>342</v>
      </c>
      <c r="D883" t="s">
        <v>101</v>
      </c>
      <c r="E883" t="s">
        <v>38</v>
      </c>
      <c r="F883">
        <v>7.2</v>
      </c>
      <c r="G883" s="77">
        <v>44098</v>
      </c>
      <c r="H883" s="77">
        <v>44098</v>
      </c>
      <c r="I883">
        <v>6</v>
      </c>
      <c r="J883">
        <v>2019</v>
      </c>
      <c r="K883" t="s">
        <v>33</v>
      </c>
      <c r="L883">
        <v>1</v>
      </c>
      <c r="M883">
        <v>1.85</v>
      </c>
      <c r="N883">
        <v>1.85</v>
      </c>
      <c r="O883">
        <v>1</v>
      </c>
      <c r="P883">
        <v>1.85</v>
      </c>
      <c r="Q883">
        <v>1</v>
      </c>
      <c r="R883" t="s">
        <v>119</v>
      </c>
    </row>
    <row r="884" spans="1:18" hidden="1" x14ac:dyDescent="0.3">
      <c r="A884" s="76">
        <v>882</v>
      </c>
      <c r="B884">
        <v>42544</v>
      </c>
      <c r="C884" t="s">
        <v>343</v>
      </c>
      <c r="D884" t="s">
        <v>32</v>
      </c>
      <c r="E884" t="s">
        <v>20</v>
      </c>
      <c r="F884">
        <v>7.08</v>
      </c>
      <c r="G884" s="77">
        <v>44778</v>
      </c>
      <c r="H884" s="77">
        <v>44778</v>
      </c>
      <c r="I884">
        <v>7</v>
      </c>
      <c r="J884">
        <v>2021</v>
      </c>
      <c r="K884" t="s">
        <v>35</v>
      </c>
      <c r="L884">
        <v>12</v>
      </c>
      <c r="M884">
        <v>0.40250000000000002</v>
      </c>
      <c r="N884">
        <v>4.83</v>
      </c>
      <c r="O884">
        <v>1</v>
      </c>
      <c r="P884">
        <v>4.83</v>
      </c>
      <c r="Q884">
        <v>12</v>
      </c>
      <c r="R884" t="s">
        <v>39</v>
      </c>
    </row>
    <row r="885" spans="1:18" hidden="1" x14ac:dyDescent="0.3">
      <c r="A885" s="76">
        <v>883</v>
      </c>
      <c r="B885">
        <v>42544</v>
      </c>
      <c r="C885" t="s">
        <v>343</v>
      </c>
      <c r="D885" t="s">
        <v>32</v>
      </c>
      <c r="E885" t="s">
        <v>20</v>
      </c>
      <c r="F885">
        <v>7.08</v>
      </c>
      <c r="G885" s="77">
        <v>44778</v>
      </c>
      <c r="H885" s="77">
        <v>44778</v>
      </c>
      <c r="I885">
        <v>7</v>
      </c>
      <c r="J885">
        <v>2021</v>
      </c>
      <c r="K885" t="s">
        <v>35</v>
      </c>
      <c r="L885">
        <v>12</v>
      </c>
      <c r="M885">
        <v>0.40250000000000002</v>
      </c>
      <c r="N885">
        <v>4.83</v>
      </c>
      <c r="O885">
        <v>1</v>
      </c>
      <c r="P885">
        <v>4.83</v>
      </c>
      <c r="Q885">
        <v>12</v>
      </c>
      <c r="R885" t="s">
        <v>26</v>
      </c>
    </row>
    <row r="886" spans="1:18" hidden="1" x14ac:dyDescent="0.3">
      <c r="A886" s="76">
        <v>884</v>
      </c>
      <c r="B886">
        <v>42544</v>
      </c>
      <c r="C886" t="s">
        <v>343</v>
      </c>
      <c r="D886" t="s">
        <v>32</v>
      </c>
      <c r="E886" t="s">
        <v>20</v>
      </c>
      <c r="F886">
        <v>7.08</v>
      </c>
      <c r="G886" s="77">
        <v>44778</v>
      </c>
      <c r="H886" s="77">
        <v>44778</v>
      </c>
      <c r="I886">
        <v>7</v>
      </c>
      <c r="J886">
        <v>2021</v>
      </c>
      <c r="K886" t="s">
        <v>35</v>
      </c>
      <c r="L886">
        <v>12</v>
      </c>
      <c r="M886">
        <v>0.40250000000000002</v>
      </c>
      <c r="N886">
        <v>4.83</v>
      </c>
      <c r="O886">
        <v>1</v>
      </c>
      <c r="P886">
        <v>4.83</v>
      </c>
      <c r="Q886">
        <v>12</v>
      </c>
      <c r="R886" t="s">
        <v>27</v>
      </c>
    </row>
    <row r="887" spans="1:18" hidden="1" x14ac:dyDescent="0.3">
      <c r="A887" s="76">
        <v>885</v>
      </c>
      <c r="B887">
        <v>42544</v>
      </c>
      <c r="C887" t="s">
        <v>343</v>
      </c>
      <c r="D887" t="s">
        <v>32</v>
      </c>
      <c r="E887" t="s">
        <v>20</v>
      </c>
      <c r="F887">
        <v>7.08</v>
      </c>
      <c r="G887" s="77">
        <v>44778</v>
      </c>
      <c r="H887" s="77">
        <v>44778</v>
      </c>
      <c r="I887">
        <v>7</v>
      </c>
      <c r="J887">
        <v>2021</v>
      </c>
      <c r="K887" t="s">
        <v>35</v>
      </c>
      <c r="L887">
        <v>12</v>
      </c>
      <c r="M887">
        <v>0.40250000000000002</v>
      </c>
      <c r="N887">
        <v>4.83</v>
      </c>
      <c r="O887">
        <v>1</v>
      </c>
      <c r="P887">
        <v>4.83</v>
      </c>
      <c r="Q887">
        <v>12</v>
      </c>
      <c r="R887" t="s">
        <v>97</v>
      </c>
    </row>
    <row r="888" spans="1:18" hidden="1" x14ac:dyDescent="0.3">
      <c r="A888" s="76">
        <v>886</v>
      </c>
      <c r="B888">
        <v>41312</v>
      </c>
      <c r="C888" t="s">
        <v>344</v>
      </c>
      <c r="D888" t="s">
        <v>32</v>
      </c>
      <c r="E888" t="s">
        <v>75</v>
      </c>
      <c r="F888">
        <v>6.98</v>
      </c>
      <c r="G888" s="77">
        <v>44370</v>
      </c>
      <c r="H888" s="77">
        <v>44379</v>
      </c>
      <c r="I888">
        <v>3</v>
      </c>
      <c r="J888">
        <v>2020</v>
      </c>
      <c r="K888" t="s">
        <v>35</v>
      </c>
      <c r="L888">
        <v>12</v>
      </c>
      <c r="M888">
        <v>0.3963888888888889</v>
      </c>
      <c r="N888">
        <v>4.7566666666666668</v>
      </c>
      <c r="O888">
        <v>10</v>
      </c>
      <c r="P888">
        <v>0.47566666666666668</v>
      </c>
      <c r="Q888">
        <v>1.2</v>
      </c>
      <c r="R888" t="s">
        <v>27</v>
      </c>
    </row>
    <row r="889" spans="1:18" hidden="1" x14ac:dyDescent="0.3">
      <c r="A889" s="76">
        <v>887</v>
      </c>
      <c r="B889">
        <v>41312</v>
      </c>
      <c r="C889" t="s">
        <v>344</v>
      </c>
      <c r="D889" t="s">
        <v>32</v>
      </c>
      <c r="E889" t="s">
        <v>75</v>
      </c>
      <c r="F889">
        <v>6.98</v>
      </c>
      <c r="G889" s="77">
        <v>44370</v>
      </c>
      <c r="H889" s="77">
        <v>44379</v>
      </c>
      <c r="I889">
        <v>3</v>
      </c>
      <c r="J889">
        <v>2020</v>
      </c>
      <c r="K889" t="s">
        <v>35</v>
      </c>
      <c r="L889">
        <v>12</v>
      </c>
      <c r="M889">
        <v>0.3963888888888889</v>
      </c>
      <c r="N889">
        <v>4.7566666666666668</v>
      </c>
      <c r="O889">
        <v>10</v>
      </c>
      <c r="P889">
        <v>0.47566666666666668</v>
      </c>
      <c r="Q889">
        <v>1.2</v>
      </c>
      <c r="R889" t="s">
        <v>41</v>
      </c>
    </row>
    <row r="890" spans="1:18" hidden="1" x14ac:dyDescent="0.3">
      <c r="A890" s="76">
        <v>888</v>
      </c>
      <c r="B890">
        <v>41312</v>
      </c>
      <c r="C890" t="s">
        <v>344</v>
      </c>
      <c r="D890" t="s">
        <v>32</v>
      </c>
      <c r="E890" t="s">
        <v>75</v>
      </c>
      <c r="F890">
        <v>6.98</v>
      </c>
      <c r="G890" s="77">
        <v>44370</v>
      </c>
      <c r="H890" s="77">
        <v>44379</v>
      </c>
      <c r="I890">
        <v>3</v>
      </c>
      <c r="J890">
        <v>2020</v>
      </c>
      <c r="K890" t="s">
        <v>35</v>
      </c>
      <c r="L890">
        <v>12</v>
      </c>
      <c r="M890">
        <v>0.3963888888888889</v>
      </c>
      <c r="N890">
        <v>4.7566666666666668</v>
      </c>
      <c r="O890">
        <v>10</v>
      </c>
      <c r="P890">
        <v>0.47566666666666668</v>
      </c>
      <c r="Q890">
        <v>1.2</v>
      </c>
      <c r="R890" t="s">
        <v>217</v>
      </c>
    </row>
    <row r="891" spans="1:18" hidden="1" x14ac:dyDescent="0.3">
      <c r="A891" s="76">
        <v>889</v>
      </c>
      <c r="B891">
        <v>41312</v>
      </c>
      <c r="C891" t="s">
        <v>344</v>
      </c>
      <c r="D891" t="s">
        <v>32</v>
      </c>
      <c r="E891" t="s">
        <v>75</v>
      </c>
      <c r="F891">
        <v>6.98</v>
      </c>
      <c r="G891" s="77">
        <v>44370</v>
      </c>
      <c r="H891" s="77">
        <v>44379</v>
      </c>
      <c r="I891">
        <v>3</v>
      </c>
      <c r="J891">
        <v>2020</v>
      </c>
      <c r="K891" t="s">
        <v>35</v>
      </c>
      <c r="L891">
        <v>12</v>
      </c>
      <c r="M891">
        <v>0.3963888888888889</v>
      </c>
      <c r="N891">
        <v>4.7566666666666668</v>
      </c>
      <c r="O891">
        <v>10</v>
      </c>
      <c r="P891">
        <v>0.47566666666666668</v>
      </c>
      <c r="Q891">
        <v>1.2</v>
      </c>
      <c r="R891" t="s">
        <v>118</v>
      </c>
    </row>
    <row r="892" spans="1:18" hidden="1" x14ac:dyDescent="0.3">
      <c r="A892" s="76">
        <v>890</v>
      </c>
      <c r="B892">
        <v>41312</v>
      </c>
      <c r="C892" t="s">
        <v>344</v>
      </c>
      <c r="D892" t="s">
        <v>32</v>
      </c>
      <c r="E892" t="s">
        <v>75</v>
      </c>
      <c r="F892">
        <v>6.98</v>
      </c>
      <c r="G892" s="77">
        <v>44370</v>
      </c>
      <c r="H892" s="77">
        <v>44379</v>
      </c>
      <c r="I892">
        <v>3</v>
      </c>
      <c r="J892">
        <v>2020</v>
      </c>
      <c r="K892" t="s">
        <v>35</v>
      </c>
      <c r="L892">
        <v>12</v>
      </c>
      <c r="M892">
        <v>0.3963888888888889</v>
      </c>
      <c r="N892">
        <v>4.7566666666666668</v>
      </c>
      <c r="O892">
        <v>10</v>
      </c>
      <c r="P892">
        <v>0.47566666666666668</v>
      </c>
      <c r="Q892">
        <v>1.2</v>
      </c>
      <c r="R892" t="s">
        <v>22</v>
      </c>
    </row>
    <row r="893" spans="1:18" hidden="1" x14ac:dyDescent="0.3">
      <c r="A893" s="76">
        <v>891</v>
      </c>
      <c r="B893">
        <v>48825</v>
      </c>
      <c r="C893" t="s">
        <v>345</v>
      </c>
      <c r="D893" t="s">
        <v>85</v>
      </c>
      <c r="E893" t="s">
        <v>20</v>
      </c>
      <c r="F893">
        <v>6.86</v>
      </c>
      <c r="G893" s="77">
        <v>44990</v>
      </c>
      <c r="H893" s="77">
        <v>44990</v>
      </c>
      <c r="I893">
        <v>7</v>
      </c>
      <c r="J893">
        <v>2021</v>
      </c>
      <c r="K893" t="s">
        <v>25</v>
      </c>
      <c r="L893">
        <v>1</v>
      </c>
      <c r="M893">
        <v>6.3333333333333339E-2</v>
      </c>
      <c r="N893">
        <v>6.3333333333333339E-2</v>
      </c>
      <c r="O893">
        <v>1</v>
      </c>
      <c r="P893">
        <v>6.3333333333333339E-2</v>
      </c>
      <c r="Q893">
        <v>1</v>
      </c>
      <c r="R893" t="s">
        <v>54</v>
      </c>
    </row>
    <row r="894" spans="1:18" hidden="1" x14ac:dyDescent="0.3">
      <c r="A894" s="76">
        <v>892</v>
      </c>
      <c r="B894">
        <v>41877</v>
      </c>
      <c r="C894" t="s">
        <v>346</v>
      </c>
      <c r="D894" t="s">
        <v>101</v>
      </c>
      <c r="E894" t="s">
        <v>20</v>
      </c>
      <c r="F894">
        <v>6.46</v>
      </c>
      <c r="G894" s="77">
        <v>44980</v>
      </c>
      <c r="H894" s="77">
        <v>44980</v>
      </c>
      <c r="I894">
        <v>5</v>
      </c>
      <c r="J894">
        <v>2021</v>
      </c>
      <c r="K894" t="s">
        <v>35</v>
      </c>
      <c r="L894">
        <v>1</v>
      </c>
      <c r="M894">
        <v>1.65</v>
      </c>
      <c r="N894">
        <v>1.65</v>
      </c>
      <c r="O894">
        <v>1</v>
      </c>
      <c r="P894">
        <v>1.65</v>
      </c>
      <c r="Q894">
        <v>1</v>
      </c>
      <c r="R894" t="s">
        <v>28</v>
      </c>
    </row>
    <row r="895" spans="1:18" hidden="1" x14ac:dyDescent="0.3">
      <c r="A895" s="76">
        <v>893</v>
      </c>
      <c r="B895">
        <v>41877</v>
      </c>
      <c r="C895" t="s">
        <v>346</v>
      </c>
      <c r="D895" t="s">
        <v>101</v>
      </c>
      <c r="E895" t="s">
        <v>20</v>
      </c>
      <c r="F895">
        <v>6.46</v>
      </c>
      <c r="G895" s="77">
        <v>44980</v>
      </c>
      <c r="H895" s="77">
        <v>44980</v>
      </c>
      <c r="I895">
        <v>5</v>
      </c>
      <c r="J895">
        <v>2021</v>
      </c>
      <c r="K895" t="s">
        <v>35</v>
      </c>
      <c r="L895">
        <v>1</v>
      </c>
      <c r="M895">
        <v>1.65</v>
      </c>
      <c r="N895">
        <v>1.65</v>
      </c>
      <c r="O895">
        <v>1</v>
      </c>
      <c r="P895">
        <v>1.65</v>
      </c>
      <c r="Q895">
        <v>1</v>
      </c>
      <c r="R895" t="s">
        <v>134</v>
      </c>
    </row>
    <row r="896" spans="1:18" hidden="1" x14ac:dyDescent="0.3">
      <c r="A896" s="76">
        <v>894</v>
      </c>
      <c r="B896">
        <v>41930</v>
      </c>
      <c r="C896" t="s">
        <v>347</v>
      </c>
      <c r="D896" t="s">
        <v>32</v>
      </c>
      <c r="E896" t="s">
        <v>20</v>
      </c>
      <c r="F896">
        <v>6.79</v>
      </c>
      <c r="G896" s="77">
        <v>44440</v>
      </c>
      <c r="H896" s="77">
        <v>44482</v>
      </c>
      <c r="I896">
        <v>6</v>
      </c>
      <c r="J896">
        <v>2020</v>
      </c>
      <c r="K896" t="s">
        <v>35</v>
      </c>
      <c r="L896">
        <v>12</v>
      </c>
      <c r="M896">
        <v>0.40333333333333332</v>
      </c>
      <c r="N896">
        <v>4.84</v>
      </c>
      <c r="O896">
        <v>43</v>
      </c>
      <c r="P896">
        <v>0.11255813953488369</v>
      </c>
      <c r="Q896">
        <v>0.27906976744186052</v>
      </c>
      <c r="R896" t="s">
        <v>40</v>
      </c>
    </row>
    <row r="897" spans="1:18" hidden="1" x14ac:dyDescent="0.3">
      <c r="A897" s="76">
        <v>895</v>
      </c>
      <c r="B897">
        <v>41930</v>
      </c>
      <c r="C897" t="s">
        <v>347</v>
      </c>
      <c r="D897" t="s">
        <v>32</v>
      </c>
      <c r="E897" t="s">
        <v>20</v>
      </c>
      <c r="F897">
        <v>6.79</v>
      </c>
      <c r="G897" s="77">
        <v>44440</v>
      </c>
      <c r="H897" s="77">
        <v>44482</v>
      </c>
      <c r="I897">
        <v>6</v>
      </c>
      <c r="J897">
        <v>2020</v>
      </c>
      <c r="K897" t="s">
        <v>35</v>
      </c>
      <c r="L897">
        <v>12</v>
      </c>
      <c r="M897">
        <v>0.40333333333333332</v>
      </c>
      <c r="N897">
        <v>4.84</v>
      </c>
      <c r="O897">
        <v>43</v>
      </c>
      <c r="P897">
        <v>0.11255813953488369</v>
      </c>
      <c r="Q897">
        <v>0.27906976744186052</v>
      </c>
      <c r="R897" t="s">
        <v>27</v>
      </c>
    </row>
    <row r="898" spans="1:18" hidden="1" x14ac:dyDescent="0.3">
      <c r="A898" s="76">
        <v>896</v>
      </c>
      <c r="B898">
        <v>48711</v>
      </c>
      <c r="C898" t="s">
        <v>348</v>
      </c>
      <c r="D898" t="s">
        <v>85</v>
      </c>
      <c r="E898" t="s">
        <v>20</v>
      </c>
      <c r="F898">
        <v>6.85</v>
      </c>
      <c r="G898" s="77">
        <v>44990</v>
      </c>
      <c r="H898" s="77">
        <v>44990</v>
      </c>
      <c r="I898">
        <v>6</v>
      </c>
      <c r="J898">
        <v>2021</v>
      </c>
      <c r="K898" t="s">
        <v>25</v>
      </c>
      <c r="L898">
        <v>1</v>
      </c>
      <c r="M898">
        <v>6.7500000000000004E-2</v>
      </c>
      <c r="N898">
        <v>6.7500000000000004E-2</v>
      </c>
      <c r="O898">
        <v>1</v>
      </c>
      <c r="P898">
        <v>6.7500000000000004E-2</v>
      </c>
      <c r="Q898">
        <v>1</v>
      </c>
      <c r="R898" t="s">
        <v>54</v>
      </c>
    </row>
    <row r="899" spans="1:18" hidden="1" x14ac:dyDescent="0.3">
      <c r="A899" s="76">
        <v>897</v>
      </c>
      <c r="B899">
        <v>39198</v>
      </c>
      <c r="C899" t="s">
        <v>349</v>
      </c>
      <c r="D899" t="s">
        <v>32</v>
      </c>
      <c r="E899" t="s">
        <v>38</v>
      </c>
      <c r="F899">
        <v>8.09</v>
      </c>
      <c r="G899" s="77">
        <v>43847</v>
      </c>
      <c r="H899" s="77">
        <v>43856</v>
      </c>
      <c r="I899">
        <v>8</v>
      </c>
      <c r="J899">
        <v>2019</v>
      </c>
      <c r="K899" t="s">
        <v>21</v>
      </c>
      <c r="L899">
        <v>12</v>
      </c>
      <c r="M899">
        <v>0.46666666666666667</v>
      </c>
      <c r="N899">
        <v>5.6</v>
      </c>
      <c r="O899">
        <v>10</v>
      </c>
      <c r="P899">
        <v>0.55999999999999994</v>
      </c>
      <c r="Q899">
        <v>1.2</v>
      </c>
      <c r="R899" t="s">
        <v>26</v>
      </c>
    </row>
    <row r="900" spans="1:18" hidden="1" x14ac:dyDescent="0.3">
      <c r="A900" s="76">
        <v>898</v>
      </c>
      <c r="B900">
        <v>39198</v>
      </c>
      <c r="C900" t="s">
        <v>349</v>
      </c>
      <c r="D900" t="s">
        <v>32</v>
      </c>
      <c r="E900" t="s">
        <v>38</v>
      </c>
      <c r="F900">
        <v>8.09</v>
      </c>
      <c r="G900" s="77">
        <v>43847</v>
      </c>
      <c r="H900" s="77">
        <v>43856</v>
      </c>
      <c r="I900">
        <v>8</v>
      </c>
      <c r="J900">
        <v>2019</v>
      </c>
      <c r="K900" t="s">
        <v>21</v>
      </c>
      <c r="L900">
        <v>12</v>
      </c>
      <c r="M900">
        <v>0.46666666666666667</v>
      </c>
      <c r="N900">
        <v>5.6</v>
      </c>
      <c r="O900">
        <v>10</v>
      </c>
      <c r="P900">
        <v>0.55999999999999994</v>
      </c>
      <c r="Q900">
        <v>1.2</v>
      </c>
      <c r="R900" t="s">
        <v>71</v>
      </c>
    </row>
    <row r="901" spans="1:18" hidden="1" x14ac:dyDescent="0.3">
      <c r="A901" s="76">
        <v>899</v>
      </c>
      <c r="B901">
        <v>39198</v>
      </c>
      <c r="C901" t="s">
        <v>349</v>
      </c>
      <c r="D901" t="s">
        <v>32</v>
      </c>
      <c r="E901" t="s">
        <v>38</v>
      </c>
      <c r="F901">
        <v>8.09</v>
      </c>
      <c r="G901" s="77">
        <v>43847</v>
      </c>
      <c r="H901" s="77">
        <v>43856</v>
      </c>
      <c r="I901">
        <v>8</v>
      </c>
      <c r="J901">
        <v>2019</v>
      </c>
      <c r="K901" t="s">
        <v>21</v>
      </c>
      <c r="L901">
        <v>12</v>
      </c>
      <c r="M901">
        <v>0.46666666666666667</v>
      </c>
      <c r="N901">
        <v>5.6</v>
      </c>
      <c r="O901">
        <v>10</v>
      </c>
      <c r="P901">
        <v>0.55999999999999994</v>
      </c>
      <c r="Q901">
        <v>1.2</v>
      </c>
      <c r="R901" t="s">
        <v>28</v>
      </c>
    </row>
    <row r="902" spans="1:18" hidden="1" x14ac:dyDescent="0.3">
      <c r="A902" s="76">
        <v>900</v>
      </c>
      <c r="B902">
        <v>39198</v>
      </c>
      <c r="C902" t="s">
        <v>349</v>
      </c>
      <c r="D902" t="s">
        <v>32</v>
      </c>
      <c r="E902" t="s">
        <v>38</v>
      </c>
      <c r="F902">
        <v>8.09</v>
      </c>
      <c r="G902" s="77">
        <v>43847</v>
      </c>
      <c r="H902" s="77">
        <v>43856</v>
      </c>
      <c r="I902">
        <v>8</v>
      </c>
      <c r="J902">
        <v>2019</v>
      </c>
      <c r="K902" t="s">
        <v>21</v>
      </c>
      <c r="L902">
        <v>12</v>
      </c>
      <c r="M902">
        <v>0.46666666666666667</v>
      </c>
      <c r="N902">
        <v>5.6</v>
      </c>
      <c r="O902">
        <v>10</v>
      </c>
      <c r="P902">
        <v>0.55999999999999994</v>
      </c>
      <c r="Q902">
        <v>1.2</v>
      </c>
      <c r="R902" t="s">
        <v>29</v>
      </c>
    </row>
    <row r="903" spans="1:18" hidden="1" x14ac:dyDescent="0.3">
      <c r="A903" s="76">
        <v>901</v>
      </c>
      <c r="B903">
        <v>39198</v>
      </c>
      <c r="C903" t="s">
        <v>349</v>
      </c>
      <c r="D903" t="s">
        <v>32</v>
      </c>
      <c r="E903" t="s">
        <v>38</v>
      </c>
      <c r="F903">
        <v>8.09</v>
      </c>
      <c r="G903" s="77">
        <v>43847</v>
      </c>
      <c r="H903" s="77">
        <v>43856</v>
      </c>
      <c r="I903">
        <v>8</v>
      </c>
      <c r="J903">
        <v>2019</v>
      </c>
      <c r="K903" t="s">
        <v>21</v>
      </c>
      <c r="L903">
        <v>12</v>
      </c>
      <c r="M903">
        <v>0.46666666666666667</v>
      </c>
      <c r="N903">
        <v>5.6</v>
      </c>
      <c r="O903">
        <v>10</v>
      </c>
      <c r="P903">
        <v>0.55999999999999994</v>
      </c>
      <c r="Q903">
        <v>1.2</v>
      </c>
      <c r="R903" t="s">
        <v>42</v>
      </c>
    </row>
    <row r="904" spans="1:18" hidden="1" x14ac:dyDescent="0.3">
      <c r="A904" s="76">
        <v>902</v>
      </c>
      <c r="B904">
        <v>39198</v>
      </c>
      <c r="C904" t="s">
        <v>349</v>
      </c>
      <c r="D904" t="s">
        <v>32</v>
      </c>
      <c r="E904" t="s">
        <v>38</v>
      </c>
      <c r="F904">
        <v>8.09</v>
      </c>
      <c r="G904" s="77">
        <v>43847</v>
      </c>
      <c r="H904" s="77">
        <v>43856</v>
      </c>
      <c r="I904">
        <v>8</v>
      </c>
      <c r="J904">
        <v>2019</v>
      </c>
      <c r="K904" t="s">
        <v>21</v>
      </c>
      <c r="L904">
        <v>12</v>
      </c>
      <c r="M904">
        <v>0.46666666666666667</v>
      </c>
      <c r="N904">
        <v>5.6</v>
      </c>
      <c r="O904">
        <v>10</v>
      </c>
      <c r="P904">
        <v>0.55999999999999994</v>
      </c>
      <c r="Q904">
        <v>1.2</v>
      </c>
      <c r="R904" t="s">
        <v>175</v>
      </c>
    </row>
    <row r="905" spans="1:18" hidden="1" x14ac:dyDescent="0.3">
      <c r="A905" s="76">
        <v>903</v>
      </c>
      <c r="B905">
        <v>39198</v>
      </c>
      <c r="C905" t="s">
        <v>349</v>
      </c>
      <c r="D905" t="s">
        <v>32</v>
      </c>
      <c r="E905" t="s">
        <v>38</v>
      </c>
      <c r="F905">
        <v>8.09</v>
      </c>
      <c r="G905" s="77">
        <v>43847</v>
      </c>
      <c r="H905" s="77">
        <v>43856</v>
      </c>
      <c r="I905">
        <v>8</v>
      </c>
      <c r="J905">
        <v>2019</v>
      </c>
      <c r="K905" t="s">
        <v>21</v>
      </c>
      <c r="L905">
        <v>12</v>
      </c>
      <c r="M905">
        <v>0.46666666666666667</v>
      </c>
      <c r="N905">
        <v>5.6</v>
      </c>
      <c r="O905">
        <v>10</v>
      </c>
      <c r="P905">
        <v>0.55999999999999994</v>
      </c>
      <c r="Q905">
        <v>1.2</v>
      </c>
      <c r="R905" t="s">
        <v>43</v>
      </c>
    </row>
    <row r="906" spans="1:18" hidden="1" x14ac:dyDescent="0.3">
      <c r="A906" s="76">
        <v>904</v>
      </c>
      <c r="B906">
        <v>43969</v>
      </c>
      <c r="C906" t="s">
        <v>350</v>
      </c>
      <c r="D906" t="s">
        <v>32</v>
      </c>
      <c r="E906" t="s">
        <v>38</v>
      </c>
      <c r="F906">
        <v>6.54</v>
      </c>
      <c r="G906" s="77">
        <v>44498</v>
      </c>
      <c r="H906" s="77">
        <v>44501</v>
      </c>
      <c r="I906">
        <v>6</v>
      </c>
      <c r="J906">
        <v>2021</v>
      </c>
      <c r="K906" t="s">
        <v>21</v>
      </c>
      <c r="L906">
        <v>12</v>
      </c>
      <c r="M906">
        <v>0.40749999999999997</v>
      </c>
      <c r="N906">
        <v>4.8899999999999997</v>
      </c>
      <c r="O906">
        <v>4</v>
      </c>
      <c r="P906">
        <v>1.2224999999999999</v>
      </c>
      <c r="Q906">
        <v>3</v>
      </c>
      <c r="R906" t="s">
        <v>36</v>
      </c>
    </row>
    <row r="907" spans="1:18" hidden="1" x14ac:dyDescent="0.3">
      <c r="A907" s="76">
        <v>905</v>
      </c>
      <c r="B907">
        <v>43969</v>
      </c>
      <c r="C907" t="s">
        <v>350</v>
      </c>
      <c r="D907" t="s">
        <v>32</v>
      </c>
      <c r="E907" t="s">
        <v>38</v>
      </c>
      <c r="F907">
        <v>6.54</v>
      </c>
      <c r="G907" s="77">
        <v>44498</v>
      </c>
      <c r="H907" s="77">
        <v>44501</v>
      </c>
      <c r="I907">
        <v>6</v>
      </c>
      <c r="J907">
        <v>2021</v>
      </c>
      <c r="K907" t="s">
        <v>21</v>
      </c>
      <c r="L907">
        <v>12</v>
      </c>
      <c r="M907">
        <v>0.40749999999999997</v>
      </c>
      <c r="N907">
        <v>4.8899999999999997</v>
      </c>
      <c r="O907">
        <v>4</v>
      </c>
      <c r="P907">
        <v>1.2224999999999999</v>
      </c>
      <c r="Q907">
        <v>3</v>
      </c>
      <c r="R907" t="s">
        <v>61</v>
      </c>
    </row>
    <row r="908" spans="1:18" hidden="1" x14ac:dyDescent="0.3">
      <c r="A908" s="76">
        <v>906</v>
      </c>
      <c r="B908">
        <v>43969</v>
      </c>
      <c r="C908" t="s">
        <v>350</v>
      </c>
      <c r="D908" t="s">
        <v>32</v>
      </c>
      <c r="E908" t="s">
        <v>38</v>
      </c>
      <c r="F908">
        <v>6.54</v>
      </c>
      <c r="G908" s="77">
        <v>44498</v>
      </c>
      <c r="H908" s="77">
        <v>44501</v>
      </c>
      <c r="I908">
        <v>6</v>
      </c>
      <c r="J908">
        <v>2021</v>
      </c>
      <c r="K908" t="s">
        <v>21</v>
      </c>
      <c r="L908">
        <v>12</v>
      </c>
      <c r="M908">
        <v>0.40749999999999997</v>
      </c>
      <c r="N908">
        <v>4.8899999999999997</v>
      </c>
      <c r="O908">
        <v>4</v>
      </c>
      <c r="P908">
        <v>1.2224999999999999</v>
      </c>
      <c r="Q908">
        <v>3</v>
      </c>
      <c r="R908" t="s">
        <v>57</v>
      </c>
    </row>
    <row r="909" spans="1:18" hidden="1" x14ac:dyDescent="0.3">
      <c r="A909" s="76">
        <v>907</v>
      </c>
      <c r="B909">
        <v>43969</v>
      </c>
      <c r="C909" t="s">
        <v>350</v>
      </c>
      <c r="D909" t="s">
        <v>32</v>
      </c>
      <c r="E909" t="s">
        <v>38</v>
      </c>
      <c r="F909">
        <v>6.54</v>
      </c>
      <c r="G909" s="77">
        <v>44498</v>
      </c>
      <c r="H909" s="77">
        <v>44501</v>
      </c>
      <c r="I909">
        <v>6</v>
      </c>
      <c r="J909">
        <v>2021</v>
      </c>
      <c r="K909" t="s">
        <v>21</v>
      </c>
      <c r="L909">
        <v>12</v>
      </c>
      <c r="M909">
        <v>0.40749999999999997</v>
      </c>
      <c r="N909">
        <v>4.8899999999999997</v>
      </c>
      <c r="O909">
        <v>4</v>
      </c>
      <c r="P909">
        <v>1.2224999999999999</v>
      </c>
      <c r="Q909">
        <v>3</v>
      </c>
      <c r="R909" t="s">
        <v>48</v>
      </c>
    </row>
    <row r="910" spans="1:18" hidden="1" x14ac:dyDescent="0.3">
      <c r="A910" s="76">
        <v>908</v>
      </c>
      <c r="B910">
        <v>43969</v>
      </c>
      <c r="C910" t="s">
        <v>350</v>
      </c>
      <c r="D910" t="s">
        <v>32</v>
      </c>
      <c r="E910" t="s">
        <v>38</v>
      </c>
      <c r="F910">
        <v>6.54</v>
      </c>
      <c r="G910" s="77">
        <v>44498</v>
      </c>
      <c r="H910" s="77">
        <v>44501</v>
      </c>
      <c r="I910">
        <v>6</v>
      </c>
      <c r="J910">
        <v>2021</v>
      </c>
      <c r="K910" t="s">
        <v>21</v>
      </c>
      <c r="L910">
        <v>12</v>
      </c>
      <c r="M910">
        <v>0.40749999999999997</v>
      </c>
      <c r="N910">
        <v>4.8899999999999997</v>
      </c>
      <c r="O910">
        <v>4</v>
      </c>
      <c r="P910">
        <v>1.2224999999999999</v>
      </c>
      <c r="Q910">
        <v>3</v>
      </c>
      <c r="R910" t="s">
        <v>42</v>
      </c>
    </row>
    <row r="911" spans="1:18" hidden="1" x14ac:dyDescent="0.3">
      <c r="A911" s="76">
        <v>909</v>
      </c>
      <c r="B911">
        <v>1004</v>
      </c>
      <c r="C911" t="s">
        <v>351</v>
      </c>
      <c r="D911" t="s">
        <v>66</v>
      </c>
      <c r="E911" t="s">
        <v>20</v>
      </c>
      <c r="F911">
        <v>7.28</v>
      </c>
      <c r="G911" s="77">
        <v>42978</v>
      </c>
      <c r="H911" s="77">
        <v>42978</v>
      </c>
      <c r="I911">
        <v>6</v>
      </c>
      <c r="J911">
        <v>2002</v>
      </c>
      <c r="K911" t="s">
        <v>33</v>
      </c>
      <c r="L911">
        <v>1</v>
      </c>
      <c r="M911">
        <v>7.9444444444444443E-2</v>
      </c>
      <c r="N911">
        <v>7.9444444444444443E-2</v>
      </c>
      <c r="O911">
        <v>1</v>
      </c>
      <c r="P911">
        <v>7.9444444444444443E-2</v>
      </c>
      <c r="Q911">
        <v>1</v>
      </c>
      <c r="R911" t="s">
        <v>40</v>
      </c>
    </row>
    <row r="912" spans="1:18" hidden="1" x14ac:dyDescent="0.3">
      <c r="A912" s="76">
        <v>910</v>
      </c>
      <c r="B912">
        <v>1004</v>
      </c>
      <c r="C912" t="s">
        <v>351</v>
      </c>
      <c r="D912" t="s">
        <v>66</v>
      </c>
      <c r="E912" t="s">
        <v>20</v>
      </c>
      <c r="F912">
        <v>7.28</v>
      </c>
      <c r="G912" s="77">
        <v>42978</v>
      </c>
      <c r="H912" s="77">
        <v>42978</v>
      </c>
      <c r="I912">
        <v>6</v>
      </c>
      <c r="J912">
        <v>2002</v>
      </c>
      <c r="K912" t="s">
        <v>33</v>
      </c>
      <c r="L912">
        <v>1</v>
      </c>
      <c r="M912">
        <v>7.9444444444444443E-2</v>
      </c>
      <c r="N912">
        <v>7.9444444444444443E-2</v>
      </c>
      <c r="O912">
        <v>1</v>
      </c>
      <c r="P912">
        <v>7.9444444444444443E-2</v>
      </c>
      <c r="Q912">
        <v>1</v>
      </c>
      <c r="R912" t="s">
        <v>210</v>
      </c>
    </row>
    <row r="913" spans="1:18" hidden="1" x14ac:dyDescent="0.3">
      <c r="A913" s="76">
        <v>911</v>
      </c>
      <c r="B913">
        <v>1004</v>
      </c>
      <c r="C913" t="s">
        <v>351</v>
      </c>
      <c r="D913" t="s">
        <v>66</v>
      </c>
      <c r="E913" t="s">
        <v>20</v>
      </c>
      <c r="F913">
        <v>7.28</v>
      </c>
      <c r="G913" s="77">
        <v>42978</v>
      </c>
      <c r="H913" s="77">
        <v>42978</v>
      </c>
      <c r="I913">
        <v>6</v>
      </c>
      <c r="J913">
        <v>2002</v>
      </c>
      <c r="K913" t="s">
        <v>33</v>
      </c>
      <c r="L913">
        <v>1</v>
      </c>
      <c r="M913">
        <v>7.9444444444444443E-2</v>
      </c>
      <c r="N913">
        <v>7.9444444444444443E-2</v>
      </c>
      <c r="O913">
        <v>1</v>
      </c>
      <c r="P913">
        <v>7.9444444444444443E-2</v>
      </c>
      <c r="Q913">
        <v>1</v>
      </c>
      <c r="R913" t="s">
        <v>63</v>
      </c>
    </row>
    <row r="914" spans="1:18" hidden="1" x14ac:dyDescent="0.3">
      <c r="A914" s="76">
        <v>912</v>
      </c>
      <c r="B914">
        <v>1004</v>
      </c>
      <c r="C914" t="s">
        <v>351</v>
      </c>
      <c r="D914" t="s">
        <v>66</v>
      </c>
      <c r="E914" t="s">
        <v>20</v>
      </c>
      <c r="F914">
        <v>7.28</v>
      </c>
      <c r="G914" s="77">
        <v>42978</v>
      </c>
      <c r="H914" s="77">
        <v>42978</v>
      </c>
      <c r="I914">
        <v>6</v>
      </c>
      <c r="J914">
        <v>2002</v>
      </c>
      <c r="K914" t="s">
        <v>33</v>
      </c>
      <c r="L914">
        <v>1</v>
      </c>
      <c r="M914">
        <v>7.9444444444444443E-2</v>
      </c>
      <c r="N914">
        <v>7.9444444444444443E-2</v>
      </c>
      <c r="O914">
        <v>1</v>
      </c>
      <c r="P914">
        <v>7.9444444444444443E-2</v>
      </c>
      <c r="Q914">
        <v>1</v>
      </c>
      <c r="R914" t="s">
        <v>22</v>
      </c>
    </row>
    <row r="915" spans="1:18" hidden="1" x14ac:dyDescent="0.3">
      <c r="A915" s="76">
        <v>913</v>
      </c>
      <c r="B915">
        <v>144</v>
      </c>
      <c r="C915" t="s">
        <v>352</v>
      </c>
      <c r="D915" t="s">
        <v>32</v>
      </c>
      <c r="E915" t="s">
        <v>353</v>
      </c>
      <c r="F915">
        <v>7.07</v>
      </c>
      <c r="G915" s="77">
        <v>43566</v>
      </c>
      <c r="H915" s="77">
        <v>43599</v>
      </c>
      <c r="I915">
        <v>2</v>
      </c>
      <c r="J915">
        <v>2002</v>
      </c>
      <c r="K915" t="s">
        <v>25</v>
      </c>
      <c r="L915">
        <v>13</v>
      </c>
      <c r="M915">
        <v>0.4</v>
      </c>
      <c r="N915">
        <v>5.2</v>
      </c>
      <c r="O915">
        <v>34</v>
      </c>
      <c r="P915">
        <v>0.15294117647058819</v>
      </c>
      <c r="Q915">
        <v>0.38235294117647062</v>
      </c>
      <c r="R915" t="s">
        <v>40</v>
      </c>
    </row>
    <row r="916" spans="1:18" hidden="1" x14ac:dyDescent="0.3">
      <c r="A916" s="76">
        <v>914</v>
      </c>
      <c r="B916">
        <v>144</v>
      </c>
      <c r="C916" t="s">
        <v>352</v>
      </c>
      <c r="D916" t="s">
        <v>32</v>
      </c>
      <c r="E916" t="s">
        <v>353</v>
      </c>
      <c r="F916">
        <v>7.07</v>
      </c>
      <c r="G916" s="77">
        <v>43566</v>
      </c>
      <c r="H916" s="77">
        <v>43599</v>
      </c>
      <c r="I916">
        <v>2</v>
      </c>
      <c r="J916">
        <v>2002</v>
      </c>
      <c r="K916" t="s">
        <v>25</v>
      </c>
      <c r="L916">
        <v>13</v>
      </c>
      <c r="M916">
        <v>0.4</v>
      </c>
      <c r="N916">
        <v>5.2</v>
      </c>
      <c r="O916">
        <v>34</v>
      </c>
      <c r="P916">
        <v>0.15294117647058819</v>
      </c>
      <c r="Q916">
        <v>0.38235294117647062</v>
      </c>
      <c r="R916" t="s">
        <v>57</v>
      </c>
    </row>
    <row r="917" spans="1:18" hidden="1" x14ac:dyDescent="0.3">
      <c r="A917" s="76">
        <v>915</v>
      </c>
      <c r="B917">
        <v>144</v>
      </c>
      <c r="C917" t="s">
        <v>352</v>
      </c>
      <c r="D917" t="s">
        <v>32</v>
      </c>
      <c r="E917" t="s">
        <v>353</v>
      </c>
      <c r="F917">
        <v>7.07</v>
      </c>
      <c r="G917" s="77">
        <v>43566</v>
      </c>
      <c r="H917" s="77">
        <v>43599</v>
      </c>
      <c r="I917">
        <v>2</v>
      </c>
      <c r="J917">
        <v>2002</v>
      </c>
      <c r="K917" t="s">
        <v>25</v>
      </c>
      <c r="L917">
        <v>13</v>
      </c>
      <c r="M917">
        <v>0.4</v>
      </c>
      <c r="N917">
        <v>5.2</v>
      </c>
      <c r="O917">
        <v>34</v>
      </c>
      <c r="P917">
        <v>0.15294117647058819</v>
      </c>
      <c r="Q917">
        <v>0.38235294117647062</v>
      </c>
      <c r="R917" t="s">
        <v>119</v>
      </c>
    </row>
    <row r="918" spans="1:18" hidden="1" x14ac:dyDescent="0.3">
      <c r="A918" s="76">
        <v>916</v>
      </c>
      <c r="B918">
        <v>35860</v>
      </c>
      <c r="C918" t="s">
        <v>354</v>
      </c>
      <c r="D918" t="s">
        <v>32</v>
      </c>
      <c r="E918" t="s">
        <v>38</v>
      </c>
      <c r="F918">
        <v>7.7</v>
      </c>
      <c r="G918" s="77">
        <v>43776</v>
      </c>
      <c r="H918" s="77">
        <v>43787</v>
      </c>
      <c r="I918">
        <v>8</v>
      </c>
      <c r="J918">
        <v>2018</v>
      </c>
      <c r="K918" t="s">
        <v>25</v>
      </c>
      <c r="L918">
        <v>12</v>
      </c>
      <c r="M918">
        <v>0.39361111111111108</v>
      </c>
      <c r="N918">
        <v>4.7233333333333336</v>
      </c>
      <c r="O918">
        <v>12</v>
      </c>
      <c r="P918">
        <v>0.39361111111111108</v>
      </c>
      <c r="Q918">
        <v>1</v>
      </c>
      <c r="R918" t="s">
        <v>36</v>
      </c>
    </row>
    <row r="919" spans="1:18" hidden="1" x14ac:dyDescent="0.3">
      <c r="A919" s="76">
        <v>917</v>
      </c>
      <c r="B919">
        <v>35860</v>
      </c>
      <c r="C919" t="s">
        <v>354</v>
      </c>
      <c r="D919" t="s">
        <v>32</v>
      </c>
      <c r="E919" t="s">
        <v>38</v>
      </c>
      <c r="F919">
        <v>7.7</v>
      </c>
      <c r="G919" s="77">
        <v>43776</v>
      </c>
      <c r="H919" s="77">
        <v>43787</v>
      </c>
      <c r="I919">
        <v>8</v>
      </c>
      <c r="J919">
        <v>2018</v>
      </c>
      <c r="K919" t="s">
        <v>25</v>
      </c>
      <c r="L919">
        <v>12</v>
      </c>
      <c r="M919">
        <v>0.39361111111111108</v>
      </c>
      <c r="N919">
        <v>4.7233333333333336</v>
      </c>
      <c r="O919">
        <v>12</v>
      </c>
      <c r="P919">
        <v>0.39361111111111108</v>
      </c>
      <c r="Q919">
        <v>1</v>
      </c>
      <c r="R919" t="s">
        <v>217</v>
      </c>
    </row>
    <row r="920" spans="1:18" hidden="1" x14ac:dyDescent="0.3">
      <c r="A920" s="76">
        <v>918</v>
      </c>
      <c r="B920">
        <v>35860</v>
      </c>
      <c r="C920" t="s">
        <v>354</v>
      </c>
      <c r="D920" t="s">
        <v>32</v>
      </c>
      <c r="E920" t="s">
        <v>38</v>
      </c>
      <c r="F920">
        <v>7.7</v>
      </c>
      <c r="G920" s="77">
        <v>43776</v>
      </c>
      <c r="H920" s="77">
        <v>43787</v>
      </c>
      <c r="I920">
        <v>8</v>
      </c>
      <c r="J920">
        <v>2018</v>
      </c>
      <c r="K920" t="s">
        <v>25</v>
      </c>
      <c r="L920">
        <v>12</v>
      </c>
      <c r="M920">
        <v>0.39361111111111108</v>
      </c>
      <c r="N920">
        <v>4.7233333333333336</v>
      </c>
      <c r="O920">
        <v>12</v>
      </c>
      <c r="P920">
        <v>0.39361111111111108</v>
      </c>
      <c r="Q920">
        <v>1</v>
      </c>
      <c r="R920" t="s">
        <v>248</v>
      </c>
    </row>
    <row r="921" spans="1:18" hidden="1" x14ac:dyDescent="0.3">
      <c r="A921" s="76">
        <v>919</v>
      </c>
      <c r="B921">
        <v>35860</v>
      </c>
      <c r="C921" t="s">
        <v>354</v>
      </c>
      <c r="D921" t="s">
        <v>32</v>
      </c>
      <c r="E921" t="s">
        <v>38</v>
      </c>
      <c r="F921">
        <v>7.7</v>
      </c>
      <c r="G921" s="77">
        <v>43776</v>
      </c>
      <c r="H921" s="77">
        <v>43787</v>
      </c>
      <c r="I921">
        <v>8</v>
      </c>
      <c r="J921">
        <v>2018</v>
      </c>
      <c r="K921" t="s">
        <v>25</v>
      </c>
      <c r="L921">
        <v>12</v>
      </c>
      <c r="M921">
        <v>0.39361111111111108</v>
      </c>
      <c r="N921">
        <v>4.7233333333333336</v>
      </c>
      <c r="O921">
        <v>12</v>
      </c>
      <c r="P921">
        <v>0.39361111111111108</v>
      </c>
      <c r="Q921">
        <v>1</v>
      </c>
      <c r="R921" t="s">
        <v>48</v>
      </c>
    </row>
    <row r="922" spans="1:18" hidden="1" x14ac:dyDescent="0.3">
      <c r="A922" s="76">
        <v>920</v>
      </c>
      <c r="B922">
        <v>35860</v>
      </c>
      <c r="C922" t="s">
        <v>354</v>
      </c>
      <c r="D922" t="s">
        <v>32</v>
      </c>
      <c r="E922" t="s">
        <v>38</v>
      </c>
      <c r="F922">
        <v>7.7</v>
      </c>
      <c r="G922" s="77">
        <v>43776</v>
      </c>
      <c r="H922" s="77">
        <v>43787</v>
      </c>
      <c r="I922">
        <v>8</v>
      </c>
      <c r="J922">
        <v>2018</v>
      </c>
      <c r="K922" t="s">
        <v>25</v>
      </c>
      <c r="L922">
        <v>12</v>
      </c>
      <c r="M922">
        <v>0.39361111111111108</v>
      </c>
      <c r="N922">
        <v>4.7233333333333336</v>
      </c>
      <c r="O922">
        <v>12</v>
      </c>
      <c r="P922">
        <v>0.39361111111111108</v>
      </c>
      <c r="Q922">
        <v>1</v>
      </c>
      <c r="R922" t="s">
        <v>42</v>
      </c>
    </row>
    <row r="923" spans="1:18" hidden="1" x14ac:dyDescent="0.3">
      <c r="A923" s="76">
        <v>921</v>
      </c>
      <c r="B923">
        <v>38993</v>
      </c>
      <c r="C923" t="s">
        <v>355</v>
      </c>
      <c r="D923" t="s">
        <v>32</v>
      </c>
      <c r="E923" t="s">
        <v>38</v>
      </c>
      <c r="F923">
        <v>8.06</v>
      </c>
      <c r="G923" s="77">
        <v>43857</v>
      </c>
      <c r="H923" s="77">
        <v>43859</v>
      </c>
      <c r="I923">
        <v>8</v>
      </c>
      <c r="J923">
        <v>2019</v>
      </c>
      <c r="K923" t="s">
        <v>21</v>
      </c>
      <c r="L923">
        <v>12</v>
      </c>
      <c r="M923">
        <v>0.39361111111111108</v>
      </c>
      <c r="N923">
        <v>4.7233333333333336</v>
      </c>
      <c r="O923">
        <v>3</v>
      </c>
      <c r="P923">
        <v>1.574444444444445</v>
      </c>
      <c r="Q923">
        <v>4</v>
      </c>
      <c r="R923" t="s">
        <v>36</v>
      </c>
    </row>
    <row r="924" spans="1:18" hidden="1" x14ac:dyDescent="0.3">
      <c r="A924" s="76">
        <v>922</v>
      </c>
      <c r="B924">
        <v>38993</v>
      </c>
      <c r="C924" t="s">
        <v>355</v>
      </c>
      <c r="D924" t="s">
        <v>32</v>
      </c>
      <c r="E924" t="s">
        <v>38</v>
      </c>
      <c r="F924">
        <v>8.06</v>
      </c>
      <c r="G924" s="77">
        <v>43857</v>
      </c>
      <c r="H924" s="77">
        <v>43859</v>
      </c>
      <c r="I924">
        <v>8</v>
      </c>
      <c r="J924">
        <v>2019</v>
      </c>
      <c r="K924" t="s">
        <v>21</v>
      </c>
      <c r="L924">
        <v>12</v>
      </c>
      <c r="M924">
        <v>0.39361111111111108</v>
      </c>
      <c r="N924">
        <v>4.7233333333333336</v>
      </c>
      <c r="O924">
        <v>3</v>
      </c>
      <c r="P924">
        <v>1.574444444444445</v>
      </c>
      <c r="Q924">
        <v>4</v>
      </c>
      <c r="R924" t="s">
        <v>217</v>
      </c>
    </row>
    <row r="925" spans="1:18" hidden="1" x14ac:dyDescent="0.3">
      <c r="A925" s="76">
        <v>923</v>
      </c>
      <c r="B925">
        <v>38993</v>
      </c>
      <c r="C925" t="s">
        <v>355</v>
      </c>
      <c r="D925" t="s">
        <v>32</v>
      </c>
      <c r="E925" t="s">
        <v>38</v>
      </c>
      <c r="F925">
        <v>8.06</v>
      </c>
      <c r="G925" s="77">
        <v>43857</v>
      </c>
      <c r="H925" s="77">
        <v>43859</v>
      </c>
      <c r="I925">
        <v>8</v>
      </c>
      <c r="J925">
        <v>2019</v>
      </c>
      <c r="K925" t="s">
        <v>21</v>
      </c>
      <c r="L925">
        <v>12</v>
      </c>
      <c r="M925">
        <v>0.39361111111111108</v>
      </c>
      <c r="N925">
        <v>4.7233333333333336</v>
      </c>
      <c r="O925">
        <v>3</v>
      </c>
      <c r="P925">
        <v>1.574444444444445</v>
      </c>
      <c r="Q925">
        <v>4</v>
      </c>
      <c r="R925" t="s">
        <v>248</v>
      </c>
    </row>
    <row r="926" spans="1:18" hidden="1" x14ac:dyDescent="0.3">
      <c r="A926" s="76">
        <v>924</v>
      </c>
      <c r="B926">
        <v>38993</v>
      </c>
      <c r="C926" t="s">
        <v>355</v>
      </c>
      <c r="D926" t="s">
        <v>32</v>
      </c>
      <c r="E926" t="s">
        <v>38</v>
      </c>
      <c r="F926">
        <v>8.06</v>
      </c>
      <c r="G926" s="77">
        <v>43857</v>
      </c>
      <c r="H926" s="77">
        <v>43859</v>
      </c>
      <c r="I926">
        <v>8</v>
      </c>
      <c r="J926">
        <v>2019</v>
      </c>
      <c r="K926" t="s">
        <v>21</v>
      </c>
      <c r="L926">
        <v>12</v>
      </c>
      <c r="M926">
        <v>0.39361111111111108</v>
      </c>
      <c r="N926">
        <v>4.7233333333333336</v>
      </c>
      <c r="O926">
        <v>3</v>
      </c>
      <c r="P926">
        <v>1.574444444444445</v>
      </c>
      <c r="Q926">
        <v>4</v>
      </c>
      <c r="R926" t="s">
        <v>48</v>
      </c>
    </row>
    <row r="927" spans="1:18" hidden="1" x14ac:dyDescent="0.3">
      <c r="A927" s="76">
        <v>925</v>
      </c>
      <c r="B927">
        <v>38993</v>
      </c>
      <c r="C927" t="s">
        <v>355</v>
      </c>
      <c r="D927" t="s">
        <v>32</v>
      </c>
      <c r="E927" t="s">
        <v>38</v>
      </c>
      <c r="F927">
        <v>8.06</v>
      </c>
      <c r="G927" s="77">
        <v>43857</v>
      </c>
      <c r="H927" s="77">
        <v>43859</v>
      </c>
      <c r="I927">
        <v>8</v>
      </c>
      <c r="J927">
        <v>2019</v>
      </c>
      <c r="K927" t="s">
        <v>21</v>
      </c>
      <c r="L927">
        <v>12</v>
      </c>
      <c r="M927">
        <v>0.39361111111111108</v>
      </c>
      <c r="N927">
        <v>4.7233333333333336</v>
      </c>
      <c r="O927">
        <v>3</v>
      </c>
      <c r="P927">
        <v>1.574444444444445</v>
      </c>
      <c r="Q927">
        <v>4</v>
      </c>
      <c r="R927" t="s">
        <v>42</v>
      </c>
    </row>
    <row r="928" spans="1:18" hidden="1" x14ac:dyDescent="0.3">
      <c r="A928" s="76">
        <v>926</v>
      </c>
      <c r="B928">
        <v>37621</v>
      </c>
      <c r="C928" t="s">
        <v>356</v>
      </c>
      <c r="D928" t="s">
        <v>66</v>
      </c>
      <c r="E928" t="s">
        <v>38</v>
      </c>
      <c r="F928">
        <v>7.52</v>
      </c>
      <c r="G928" s="77">
        <v>43787</v>
      </c>
      <c r="H928" s="77">
        <v>43787</v>
      </c>
      <c r="I928">
        <v>8</v>
      </c>
      <c r="J928">
        <v>2018</v>
      </c>
      <c r="K928" t="s">
        <v>21</v>
      </c>
      <c r="L928">
        <v>1</v>
      </c>
      <c r="M928">
        <v>0.39333333333333331</v>
      </c>
      <c r="N928">
        <v>0.39333333333333331</v>
      </c>
      <c r="O928">
        <v>1</v>
      </c>
      <c r="P928">
        <v>0.39333333333333331</v>
      </c>
      <c r="Q928">
        <v>1</v>
      </c>
      <c r="R928" t="s">
        <v>36</v>
      </c>
    </row>
    <row r="929" spans="1:20" hidden="1" x14ac:dyDescent="0.3">
      <c r="A929" s="76">
        <v>927</v>
      </c>
      <c r="B929">
        <v>37621</v>
      </c>
      <c r="C929" t="s">
        <v>356</v>
      </c>
      <c r="D929" t="s">
        <v>66</v>
      </c>
      <c r="E929" t="s">
        <v>38</v>
      </c>
      <c r="F929">
        <v>7.52</v>
      </c>
      <c r="G929" s="77">
        <v>43787</v>
      </c>
      <c r="H929" s="77">
        <v>43787</v>
      </c>
      <c r="I929">
        <v>8</v>
      </c>
      <c r="J929">
        <v>2018</v>
      </c>
      <c r="K929" t="s">
        <v>21</v>
      </c>
      <c r="L929">
        <v>1</v>
      </c>
      <c r="M929">
        <v>0.39333333333333331</v>
      </c>
      <c r="N929">
        <v>0.39333333333333331</v>
      </c>
      <c r="O929">
        <v>1</v>
      </c>
      <c r="P929">
        <v>0.39333333333333331</v>
      </c>
      <c r="Q929">
        <v>1</v>
      </c>
      <c r="R929" t="s">
        <v>217</v>
      </c>
    </row>
    <row r="930" spans="1:20" hidden="1" x14ac:dyDescent="0.3">
      <c r="A930" s="76">
        <v>928</v>
      </c>
      <c r="B930">
        <v>37621</v>
      </c>
      <c r="C930" t="s">
        <v>356</v>
      </c>
      <c r="D930" t="s">
        <v>66</v>
      </c>
      <c r="E930" t="s">
        <v>38</v>
      </c>
      <c r="F930">
        <v>7.52</v>
      </c>
      <c r="G930" s="77">
        <v>43787</v>
      </c>
      <c r="H930" s="77">
        <v>43787</v>
      </c>
      <c r="I930">
        <v>8</v>
      </c>
      <c r="J930">
        <v>2018</v>
      </c>
      <c r="K930" t="s">
        <v>21</v>
      </c>
      <c r="L930">
        <v>1</v>
      </c>
      <c r="M930">
        <v>0.39333333333333331</v>
      </c>
      <c r="N930">
        <v>0.39333333333333331</v>
      </c>
      <c r="O930">
        <v>1</v>
      </c>
      <c r="P930">
        <v>0.39333333333333331</v>
      </c>
      <c r="Q930">
        <v>1</v>
      </c>
      <c r="R930" t="s">
        <v>248</v>
      </c>
    </row>
    <row r="931" spans="1:20" hidden="1" x14ac:dyDescent="0.3">
      <c r="A931" s="76">
        <v>929</v>
      </c>
      <c r="B931">
        <v>37621</v>
      </c>
      <c r="C931" t="s">
        <v>356</v>
      </c>
      <c r="D931" t="s">
        <v>66</v>
      </c>
      <c r="E931" t="s">
        <v>38</v>
      </c>
      <c r="F931">
        <v>7.52</v>
      </c>
      <c r="G931" s="77">
        <v>43787</v>
      </c>
      <c r="H931" s="77">
        <v>43787</v>
      </c>
      <c r="I931">
        <v>8</v>
      </c>
      <c r="J931">
        <v>2018</v>
      </c>
      <c r="K931" t="s">
        <v>21</v>
      </c>
      <c r="L931">
        <v>1</v>
      </c>
      <c r="M931">
        <v>0.39333333333333331</v>
      </c>
      <c r="N931">
        <v>0.39333333333333331</v>
      </c>
      <c r="O931">
        <v>1</v>
      </c>
      <c r="P931">
        <v>0.39333333333333331</v>
      </c>
      <c r="Q931">
        <v>1</v>
      </c>
      <c r="R931" t="s">
        <v>42</v>
      </c>
    </row>
    <row r="932" spans="1:20" hidden="1" x14ac:dyDescent="0.3">
      <c r="A932" s="76">
        <v>930</v>
      </c>
      <c r="B932">
        <v>1658</v>
      </c>
      <c r="C932" t="s">
        <v>357</v>
      </c>
      <c r="D932" t="s">
        <v>66</v>
      </c>
      <c r="E932" t="s">
        <v>38</v>
      </c>
      <c r="F932">
        <v>6.45</v>
      </c>
      <c r="G932" s="77">
        <v>44110</v>
      </c>
      <c r="H932" s="77">
        <v>44110</v>
      </c>
      <c r="I932">
        <v>6</v>
      </c>
      <c r="J932">
        <v>2000</v>
      </c>
      <c r="K932" t="s">
        <v>25</v>
      </c>
      <c r="L932">
        <v>1</v>
      </c>
      <c r="M932">
        <v>0.6958333333333333</v>
      </c>
      <c r="N932">
        <v>0.6958333333333333</v>
      </c>
      <c r="O932">
        <v>1</v>
      </c>
      <c r="P932">
        <v>0.6958333333333333</v>
      </c>
      <c r="Q932">
        <v>1</v>
      </c>
      <c r="R932" t="s">
        <v>39</v>
      </c>
    </row>
    <row r="933" spans="1:20" hidden="1" x14ac:dyDescent="0.3">
      <c r="A933" s="76">
        <v>931</v>
      </c>
      <c r="B933">
        <v>1658</v>
      </c>
      <c r="C933" t="s">
        <v>357</v>
      </c>
      <c r="D933" t="s">
        <v>66</v>
      </c>
      <c r="E933" t="s">
        <v>38</v>
      </c>
      <c r="F933">
        <v>6.45</v>
      </c>
      <c r="G933" s="77">
        <v>44110</v>
      </c>
      <c r="H933" s="77">
        <v>44110</v>
      </c>
      <c r="I933">
        <v>6</v>
      </c>
      <c r="J933">
        <v>2000</v>
      </c>
      <c r="K933" t="s">
        <v>25</v>
      </c>
      <c r="L933">
        <v>1</v>
      </c>
      <c r="M933">
        <v>0.6958333333333333</v>
      </c>
      <c r="N933">
        <v>0.6958333333333333</v>
      </c>
      <c r="O933">
        <v>1</v>
      </c>
      <c r="P933">
        <v>0.6958333333333333</v>
      </c>
      <c r="Q933">
        <v>1</v>
      </c>
      <c r="R933" t="s">
        <v>36</v>
      </c>
    </row>
    <row r="934" spans="1:20" hidden="1" x14ac:dyDescent="0.3">
      <c r="A934" s="76">
        <v>932</v>
      </c>
      <c r="B934">
        <v>1658</v>
      </c>
      <c r="C934" t="s">
        <v>357</v>
      </c>
      <c r="D934" t="s">
        <v>66</v>
      </c>
      <c r="E934" t="s">
        <v>38</v>
      </c>
      <c r="F934">
        <v>6.45</v>
      </c>
      <c r="G934" s="77">
        <v>44110</v>
      </c>
      <c r="H934" s="77">
        <v>44110</v>
      </c>
      <c r="I934">
        <v>6</v>
      </c>
      <c r="J934">
        <v>2000</v>
      </c>
      <c r="K934" t="s">
        <v>25</v>
      </c>
      <c r="L934">
        <v>1</v>
      </c>
      <c r="M934">
        <v>0.6958333333333333</v>
      </c>
      <c r="N934">
        <v>0.6958333333333333</v>
      </c>
      <c r="O934">
        <v>1</v>
      </c>
      <c r="P934">
        <v>0.6958333333333333</v>
      </c>
      <c r="Q934">
        <v>1</v>
      </c>
      <c r="R934" t="s">
        <v>27</v>
      </c>
    </row>
    <row r="935" spans="1:20" hidden="1" x14ac:dyDescent="0.3">
      <c r="A935" s="76">
        <v>933</v>
      </c>
      <c r="B935">
        <v>1658</v>
      </c>
      <c r="C935" t="s">
        <v>357</v>
      </c>
      <c r="D935" t="s">
        <v>66</v>
      </c>
      <c r="E935" t="s">
        <v>38</v>
      </c>
      <c r="F935">
        <v>6.45</v>
      </c>
      <c r="G935" s="77">
        <v>44110</v>
      </c>
      <c r="H935" s="77">
        <v>44110</v>
      </c>
      <c r="I935">
        <v>6</v>
      </c>
      <c r="J935">
        <v>2000</v>
      </c>
      <c r="K935" t="s">
        <v>25</v>
      </c>
      <c r="L935">
        <v>1</v>
      </c>
      <c r="M935">
        <v>0.6958333333333333</v>
      </c>
      <c r="N935">
        <v>0.6958333333333333</v>
      </c>
      <c r="O935">
        <v>1</v>
      </c>
      <c r="P935">
        <v>0.6958333333333333</v>
      </c>
      <c r="Q935">
        <v>1</v>
      </c>
      <c r="R935" t="s">
        <v>97</v>
      </c>
    </row>
    <row r="936" spans="1:20" hidden="1" x14ac:dyDescent="0.3">
      <c r="A936" s="76">
        <v>934</v>
      </c>
      <c r="B936">
        <v>1658</v>
      </c>
      <c r="C936" t="s">
        <v>357</v>
      </c>
      <c r="D936" t="s">
        <v>66</v>
      </c>
      <c r="E936" t="s">
        <v>38</v>
      </c>
      <c r="F936">
        <v>6.45</v>
      </c>
      <c r="G936" s="77">
        <v>44110</v>
      </c>
      <c r="H936" s="77">
        <v>44110</v>
      </c>
      <c r="I936">
        <v>6</v>
      </c>
      <c r="J936">
        <v>2000</v>
      </c>
      <c r="K936" t="s">
        <v>25</v>
      </c>
      <c r="L936">
        <v>1</v>
      </c>
      <c r="M936">
        <v>0.6958333333333333</v>
      </c>
      <c r="N936">
        <v>0.6958333333333333</v>
      </c>
      <c r="O936">
        <v>1</v>
      </c>
      <c r="P936">
        <v>0.6958333333333333</v>
      </c>
      <c r="Q936">
        <v>1</v>
      </c>
      <c r="R936" t="s">
        <v>93</v>
      </c>
    </row>
    <row r="937" spans="1:20" hidden="1" x14ac:dyDescent="0.3">
      <c r="A937" s="76">
        <v>935</v>
      </c>
      <c r="B937">
        <v>1658</v>
      </c>
      <c r="C937" t="s">
        <v>357</v>
      </c>
      <c r="D937" t="s">
        <v>66</v>
      </c>
      <c r="E937" t="s">
        <v>38</v>
      </c>
      <c r="F937">
        <v>6.45</v>
      </c>
      <c r="G937" s="77">
        <v>44110</v>
      </c>
      <c r="H937" s="77">
        <v>44110</v>
      </c>
      <c r="I937">
        <v>6</v>
      </c>
      <c r="J937">
        <v>2000</v>
      </c>
      <c r="K937" t="s">
        <v>25</v>
      </c>
      <c r="L937">
        <v>1</v>
      </c>
      <c r="M937">
        <v>0.6958333333333333</v>
      </c>
      <c r="N937">
        <v>0.6958333333333333</v>
      </c>
      <c r="O937">
        <v>1</v>
      </c>
      <c r="P937">
        <v>0.6958333333333333</v>
      </c>
      <c r="Q937">
        <v>1</v>
      </c>
      <c r="R937" t="s">
        <v>214</v>
      </c>
    </row>
    <row r="938" spans="1:20" hidden="1" x14ac:dyDescent="0.3">
      <c r="A938" s="76">
        <v>936</v>
      </c>
      <c r="B938">
        <v>1658</v>
      </c>
      <c r="C938" t="s">
        <v>357</v>
      </c>
      <c r="D938" t="s">
        <v>66</v>
      </c>
      <c r="E938" t="s">
        <v>38</v>
      </c>
      <c r="F938">
        <v>6.45</v>
      </c>
      <c r="G938" s="77">
        <v>44110</v>
      </c>
      <c r="H938" s="77">
        <v>44110</v>
      </c>
      <c r="I938">
        <v>6</v>
      </c>
      <c r="J938">
        <v>2000</v>
      </c>
      <c r="K938" t="s">
        <v>25</v>
      </c>
      <c r="L938">
        <v>1</v>
      </c>
      <c r="M938">
        <v>0.6958333333333333</v>
      </c>
      <c r="N938">
        <v>0.6958333333333333</v>
      </c>
      <c r="O938">
        <v>1</v>
      </c>
      <c r="P938">
        <v>0.6958333333333333</v>
      </c>
      <c r="Q938">
        <v>1</v>
      </c>
      <c r="R938" t="s">
        <v>208</v>
      </c>
    </row>
    <row r="939" spans="1:20" hidden="1" x14ac:dyDescent="0.3">
      <c r="A939" s="76">
        <v>937</v>
      </c>
      <c r="B939">
        <v>1658</v>
      </c>
      <c r="C939" t="s">
        <v>357</v>
      </c>
      <c r="D939" t="s">
        <v>66</v>
      </c>
      <c r="E939" t="s">
        <v>38</v>
      </c>
      <c r="F939">
        <v>6.45</v>
      </c>
      <c r="G939" s="77">
        <v>44110</v>
      </c>
      <c r="H939" s="77">
        <v>44110</v>
      </c>
      <c r="I939">
        <v>6</v>
      </c>
      <c r="J939">
        <v>2000</v>
      </c>
      <c r="K939" t="s">
        <v>25</v>
      </c>
      <c r="L939">
        <v>1</v>
      </c>
      <c r="M939">
        <v>0.6958333333333333</v>
      </c>
      <c r="N939">
        <v>0.6958333333333333</v>
      </c>
      <c r="O939">
        <v>1</v>
      </c>
      <c r="P939">
        <v>0.6958333333333333</v>
      </c>
      <c r="Q939">
        <v>1</v>
      </c>
      <c r="R939" t="s">
        <v>42</v>
      </c>
    </row>
    <row r="940" spans="1:20" hidden="1" x14ac:dyDescent="0.3">
      <c r="A940" s="76">
        <v>938</v>
      </c>
      <c r="B940">
        <v>1658</v>
      </c>
      <c r="C940" t="s">
        <v>357</v>
      </c>
      <c r="D940" t="s">
        <v>66</v>
      </c>
      <c r="E940" t="s">
        <v>38</v>
      </c>
      <c r="F940">
        <v>6.45</v>
      </c>
      <c r="G940" s="77">
        <v>44110</v>
      </c>
      <c r="H940" s="77">
        <v>44110</v>
      </c>
      <c r="I940">
        <v>6</v>
      </c>
      <c r="J940">
        <v>2000</v>
      </c>
      <c r="K940" t="s">
        <v>25</v>
      </c>
      <c r="L940">
        <v>1</v>
      </c>
      <c r="M940">
        <v>0.6958333333333333</v>
      </c>
      <c r="N940">
        <v>0.6958333333333333</v>
      </c>
      <c r="O940">
        <v>1</v>
      </c>
      <c r="P940">
        <v>0.6958333333333333</v>
      </c>
      <c r="Q940">
        <v>1</v>
      </c>
      <c r="R940" t="s">
        <v>119</v>
      </c>
    </row>
    <row r="941" spans="1:20" x14ac:dyDescent="0.3">
      <c r="A941" s="76">
        <v>939</v>
      </c>
      <c r="B941">
        <v>33187</v>
      </c>
      <c r="C941" t="s">
        <v>358</v>
      </c>
      <c r="D941" t="s">
        <v>101</v>
      </c>
      <c r="E941" t="s">
        <v>20</v>
      </c>
      <c r="F941">
        <v>5.47</v>
      </c>
      <c r="G941" s="77">
        <v>44066</v>
      </c>
      <c r="H941" s="77">
        <v>44066</v>
      </c>
      <c r="I941">
        <v>7</v>
      </c>
      <c r="L941">
        <v>1</v>
      </c>
      <c r="M941">
        <v>8.3333333333333339E-4</v>
      </c>
      <c r="N941">
        <v>8.3333333333333339E-4</v>
      </c>
      <c r="O941">
        <v>1</v>
      </c>
      <c r="P941">
        <v>8.3333333333333339E-4</v>
      </c>
      <c r="Q941">
        <v>1</v>
      </c>
      <c r="R941" t="s">
        <v>359</v>
      </c>
      <c r="T941">
        <f>COUNTIFS(tb_anime_genres[genre],J3, tb_anime_genres[my_start_date],)</f>
        <v>0</v>
      </c>
    </row>
    <row r="942" spans="1:20" hidden="1" x14ac:dyDescent="0.3">
      <c r="A942" s="76">
        <v>940</v>
      </c>
      <c r="B942">
        <v>39199</v>
      </c>
      <c r="C942" t="s">
        <v>360</v>
      </c>
      <c r="D942" t="s">
        <v>32</v>
      </c>
      <c r="E942" t="s">
        <v>38</v>
      </c>
      <c r="F942">
        <v>6.4</v>
      </c>
      <c r="G942" s="77">
        <v>43824</v>
      </c>
      <c r="H942" s="77">
        <v>43830</v>
      </c>
      <c r="I942">
        <v>6</v>
      </c>
      <c r="J942">
        <v>2019</v>
      </c>
      <c r="K942" t="s">
        <v>21</v>
      </c>
      <c r="L942">
        <v>12</v>
      </c>
      <c r="M942">
        <v>0.39444444444444438</v>
      </c>
      <c r="N942">
        <v>4.7333333333333334</v>
      </c>
      <c r="O942">
        <v>7</v>
      </c>
      <c r="P942">
        <v>0.67619047619047623</v>
      </c>
      <c r="Q942">
        <v>1.714285714285714</v>
      </c>
      <c r="R942" t="s">
        <v>39</v>
      </c>
      <c r="T942" t="s">
        <v>361</v>
      </c>
    </row>
    <row r="943" spans="1:20" hidden="1" x14ac:dyDescent="0.3">
      <c r="A943" s="76">
        <v>941</v>
      </c>
      <c r="B943">
        <v>39199</v>
      </c>
      <c r="C943" t="s">
        <v>360</v>
      </c>
      <c r="D943" t="s">
        <v>32</v>
      </c>
      <c r="E943" t="s">
        <v>38</v>
      </c>
      <c r="F943">
        <v>6.4</v>
      </c>
      <c r="G943" s="77">
        <v>43824</v>
      </c>
      <c r="H943" s="77">
        <v>43830</v>
      </c>
      <c r="I943">
        <v>6</v>
      </c>
      <c r="J943">
        <v>2019</v>
      </c>
      <c r="K943" t="s">
        <v>21</v>
      </c>
      <c r="L943">
        <v>12</v>
      </c>
      <c r="M943">
        <v>0.39444444444444438</v>
      </c>
      <c r="N943">
        <v>4.7333333333333334</v>
      </c>
      <c r="O943">
        <v>7</v>
      </c>
      <c r="P943">
        <v>0.67619047619047623</v>
      </c>
      <c r="Q943">
        <v>1.714285714285714</v>
      </c>
      <c r="R943" t="s">
        <v>40</v>
      </c>
    </row>
    <row r="944" spans="1:20" hidden="1" x14ac:dyDescent="0.3">
      <c r="A944" s="76">
        <v>942</v>
      </c>
      <c r="B944">
        <v>39199</v>
      </c>
      <c r="C944" t="s">
        <v>360</v>
      </c>
      <c r="D944" t="s">
        <v>32</v>
      </c>
      <c r="E944" t="s">
        <v>38</v>
      </c>
      <c r="F944">
        <v>6.4</v>
      </c>
      <c r="G944" s="77">
        <v>43824</v>
      </c>
      <c r="H944" s="77">
        <v>43830</v>
      </c>
      <c r="I944">
        <v>6</v>
      </c>
      <c r="J944">
        <v>2019</v>
      </c>
      <c r="K944" t="s">
        <v>21</v>
      </c>
      <c r="L944">
        <v>12</v>
      </c>
      <c r="M944">
        <v>0.39444444444444438</v>
      </c>
      <c r="N944">
        <v>4.7333333333333334</v>
      </c>
      <c r="O944">
        <v>7</v>
      </c>
      <c r="P944">
        <v>0.67619047619047623</v>
      </c>
      <c r="Q944">
        <v>1.714285714285714</v>
      </c>
      <c r="R944" t="s">
        <v>27</v>
      </c>
    </row>
    <row r="945" spans="1:18" hidden="1" x14ac:dyDescent="0.3">
      <c r="A945" s="76">
        <v>943</v>
      </c>
      <c r="B945">
        <v>39199</v>
      </c>
      <c r="C945" t="s">
        <v>360</v>
      </c>
      <c r="D945" t="s">
        <v>32</v>
      </c>
      <c r="E945" t="s">
        <v>38</v>
      </c>
      <c r="F945">
        <v>6.4</v>
      </c>
      <c r="G945" s="77">
        <v>43824</v>
      </c>
      <c r="H945" s="77">
        <v>43830</v>
      </c>
      <c r="I945">
        <v>6</v>
      </c>
      <c r="J945">
        <v>2019</v>
      </c>
      <c r="K945" t="s">
        <v>21</v>
      </c>
      <c r="L945">
        <v>12</v>
      </c>
      <c r="M945">
        <v>0.39444444444444438</v>
      </c>
      <c r="N945">
        <v>4.7333333333333334</v>
      </c>
      <c r="O945">
        <v>7</v>
      </c>
      <c r="P945">
        <v>0.67619047619047623</v>
      </c>
      <c r="Q945">
        <v>1.714285714285714</v>
      </c>
      <c r="R945" t="s">
        <v>68</v>
      </c>
    </row>
    <row r="946" spans="1:18" hidden="1" x14ac:dyDescent="0.3">
      <c r="A946" s="76">
        <v>944</v>
      </c>
      <c r="B946">
        <v>39199</v>
      </c>
      <c r="C946" t="s">
        <v>360</v>
      </c>
      <c r="D946" t="s">
        <v>32</v>
      </c>
      <c r="E946" t="s">
        <v>38</v>
      </c>
      <c r="F946">
        <v>6.4</v>
      </c>
      <c r="G946" s="77">
        <v>43824</v>
      </c>
      <c r="H946" s="77">
        <v>43830</v>
      </c>
      <c r="I946">
        <v>6</v>
      </c>
      <c r="J946">
        <v>2019</v>
      </c>
      <c r="K946" t="s">
        <v>21</v>
      </c>
      <c r="L946">
        <v>12</v>
      </c>
      <c r="M946">
        <v>0.39444444444444438</v>
      </c>
      <c r="N946">
        <v>4.7333333333333334</v>
      </c>
      <c r="O946">
        <v>7</v>
      </c>
      <c r="P946">
        <v>0.67619047619047623</v>
      </c>
      <c r="Q946">
        <v>1.714285714285714</v>
      </c>
      <c r="R946" t="s">
        <v>97</v>
      </c>
    </row>
    <row r="947" spans="1:18" hidden="1" x14ac:dyDescent="0.3">
      <c r="A947" s="76">
        <v>945</v>
      </c>
      <c r="B947">
        <v>39199</v>
      </c>
      <c r="C947" t="s">
        <v>360</v>
      </c>
      <c r="D947" t="s">
        <v>32</v>
      </c>
      <c r="E947" t="s">
        <v>38</v>
      </c>
      <c r="F947">
        <v>6.4</v>
      </c>
      <c r="G947" s="77">
        <v>43824</v>
      </c>
      <c r="H947" s="77">
        <v>43830</v>
      </c>
      <c r="I947">
        <v>6</v>
      </c>
      <c r="J947">
        <v>2019</v>
      </c>
      <c r="K947" t="s">
        <v>21</v>
      </c>
      <c r="L947">
        <v>12</v>
      </c>
      <c r="M947">
        <v>0.39444444444444438</v>
      </c>
      <c r="N947">
        <v>4.7333333333333334</v>
      </c>
      <c r="O947">
        <v>7</v>
      </c>
      <c r="P947">
        <v>0.67619047619047623</v>
      </c>
      <c r="Q947">
        <v>1.714285714285714</v>
      </c>
      <c r="R947" t="s">
        <v>104</v>
      </c>
    </row>
    <row r="948" spans="1:18" hidden="1" x14ac:dyDescent="0.3">
      <c r="A948" s="76">
        <v>946</v>
      </c>
      <c r="B948">
        <v>39199</v>
      </c>
      <c r="C948" t="s">
        <v>360</v>
      </c>
      <c r="D948" t="s">
        <v>32</v>
      </c>
      <c r="E948" t="s">
        <v>38</v>
      </c>
      <c r="F948">
        <v>6.4</v>
      </c>
      <c r="G948" s="77">
        <v>43824</v>
      </c>
      <c r="H948" s="77">
        <v>43830</v>
      </c>
      <c r="I948">
        <v>6</v>
      </c>
      <c r="J948">
        <v>2019</v>
      </c>
      <c r="K948" t="s">
        <v>21</v>
      </c>
      <c r="L948">
        <v>12</v>
      </c>
      <c r="M948">
        <v>0.39444444444444438</v>
      </c>
      <c r="N948">
        <v>4.7333333333333334</v>
      </c>
      <c r="O948">
        <v>7</v>
      </c>
      <c r="P948">
        <v>0.67619047619047623</v>
      </c>
      <c r="Q948">
        <v>1.714285714285714</v>
      </c>
      <c r="R948" t="s">
        <v>42</v>
      </c>
    </row>
    <row r="949" spans="1:18" hidden="1" x14ac:dyDescent="0.3">
      <c r="A949" s="76">
        <v>947</v>
      </c>
      <c r="B949">
        <v>39326</v>
      </c>
      <c r="C949" t="s">
        <v>362</v>
      </c>
      <c r="D949" t="s">
        <v>32</v>
      </c>
      <c r="E949" t="s">
        <v>75</v>
      </c>
      <c r="F949">
        <v>6.5</v>
      </c>
      <c r="G949" s="77">
        <v>43748</v>
      </c>
      <c r="H949" s="77">
        <v>43754</v>
      </c>
      <c r="I949">
        <v>5</v>
      </c>
      <c r="J949">
        <v>2019</v>
      </c>
      <c r="K949" t="s">
        <v>21</v>
      </c>
      <c r="L949">
        <v>12</v>
      </c>
      <c r="M949">
        <v>0.39444444444444438</v>
      </c>
      <c r="N949">
        <v>4.7333333333333334</v>
      </c>
      <c r="O949">
        <v>7</v>
      </c>
      <c r="P949">
        <v>0.67619047619047623</v>
      </c>
      <c r="Q949">
        <v>1.714285714285714</v>
      </c>
      <c r="R949" t="s">
        <v>36</v>
      </c>
    </row>
    <row r="950" spans="1:18" hidden="1" x14ac:dyDescent="0.3">
      <c r="A950" s="76">
        <v>948</v>
      </c>
      <c r="B950">
        <v>39326</v>
      </c>
      <c r="C950" t="s">
        <v>362</v>
      </c>
      <c r="D950" t="s">
        <v>32</v>
      </c>
      <c r="E950" t="s">
        <v>75</v>
      </c>
      <c r="F950">
        <v>6.5</v>
      </c>
      <c r="G950" s="77">
        <v>43748</v>
      </c>
      <c r="H950" s="77">
        <v>43754</v>
      </c>
      <c r="I950">
        <v>5</v>
      </c>
      <c r="J950">
        <v>2019</v>
      </c>
      <c r="K950" t="s">
        <v>21</v>
      </c>
      <c r="L950">
        <v>12</v>
      </c>
      <c r="M950">
        <v>0.39444444444444438</v>
      </c>
      <c r="N950">
        <v>4.7333333333333334</v>
      </c>
      <c r="O950">
        <v>7</v>
      </c>
      <c r="P950">
        <v>0.67619047619047623</v>
      </c>
      <c r="Q950">
        <v>1.714285714285714</v>
      </c>
      <c r="R950" t="s">
        <v>72</v>
      </c>
    </row>
    <row r="951" spans="1:18" hidden="1" x14ac:dyDescent="0.3">
      <c r="A951" s="76">
        <v>949</v>
      </c>
      <c r="B951">
        <v>39326</v>
      </c>
      <c r="C951" t="s">
        <v>362</v>
      </c>
      <c r="D951" t="s">
        <v>32</v>
      </c>
      <c r="E951" t="s">
        <v>75</v>
      </c>
      <c r="F951">
        <v>6.5</v>
      </c>
      <c r="G951" s="77">
        <v>43748</v>
      </c>
      <c r="H951" s="77">
        <v>43754</v>
      </c>
      <c r="I951">
        <v>5</v>
      </c>
      <c r="J951">
        <v>2019</v>
      </c>
      <c r="K951" t="s">
        <v>21</v>
      </c>
      <c r="L951">
        <v>12</v>
      </c>
      <c r="M951">
        <v>0.39444444444444438</v>
      </c>
      <c r="N951">
        <v>4.7333333333333334</v>
      </c>
      <c r="O951">
        <v>7</v>
      </c>
      <c r="P951">
        <v>0.67619047619047623</v>
      </c>
      <c r="Q951">
        <v>1.714285714285714</v>
      </c>
      <c r="R951" t="s">
        <v>61</v>
      </c>
    </row>
    <row r="952" spans="1:18" hidden="1" x14ac:dyDescent="0.3">
      <c r="A952" s="76">
        <v>950</v>
      </c>
      <c r="B952">
        <v>39326</v>
      </c>
      <c r="C952" t="s">
        <v>362</v>
      </c>
      <c r="D952" t="s">
        <v>32</v>
      </c>
      <c r="E952" t="s">
        <v>75</v>
      </c>
      <c r="F952">
        <v>6.5</v>
      </c>
      <c r="G952" s="77">
        <v>43748</v>
      </c>
      <c r="H952" s="77">
        <v>43754</v>
      </c>
      <c r="I952">
        <v>5</v>
      </c>
      <c r="J952">
        <v>2019</v>
      </c>
      <c r="K952" t="s">
        <v>21</v>
      </c>
      <c r="L952">
        <v>12</v>
      </c>
      <c r="M952">
        <v>0.39444444444444438</v>
      </c>
      <c r="N952">
        <v>4.7333333333333334</v>
      </c>
      <c r="O952">
        <v>7</v>
      </c>
      <c r="P952">
        <v>0.67619047619047623</v>
      </c>
      <c r="Q952">
        <v>1.714285714285714</v>
      </c>
      <c r="R952" t="s">
        <v>57</v>
      </c>
    </row>
    <row r="953" spans="1:18" hidden="1" x14ac:dyDescent="0.3">
      <c r="A953" s="76">
        <v>951</v>
      </c>
      <c r="B953">
        <v>39326</v>
      </c>
      <c r="C953" t="s">
        <v>362</v>
      </c>
      <c r="D953" t="s">
        <v>32</v>
      </c>
      <c r="E953" t="s">
        <v>75</v>
      </c>
      <c r="F953">
        <v>6.5</v>
      </c>
      <c r="G953" s="77">
        <v>43748</v>
      </c>
      <c r="H953" s="77">
        <v>43754</v>
      </c>
      <c r="I953">
        <v>5</v>
      </c>
      <c r="J953">
        <v>2019</v>
      </c>
      <c r="K953" t="s">
        <v>21</v>
      </c>
      <c r="L953">
        <v>12</v>
      </c>
      <c r="M953">
        <v>0.39444444444444438</v>
      </c>
      <c r="N953">
        <v>4.7333333333333334</v>
      </c>
      <c r="O953">
        <v>7</v>
      </c>
      <c r="P953">
        <v>0.67619047619047623</v>
      </c>
      <c r="Q953">
        <v>1.714285714285714</v>
      </c>
      <c r="R953" t="s">
        <v>48</v>
      </c>
    </row>
    <row r="954" spans="1:18" hidden="1" x14ac:dyDescent="0.3">
      <c r="A954" s="76">
        <v>952</v>
      </c>
      <c r="B954">
        <v>39112</v>
      </c>
      <c r="C954" t="s">
        <v>363</v>
      </c>
      <c r="D954" t="s">
        <v>85</v>
      </c>
      <c r="E954" t="s">
        <v>85</v>
      </c>
      <c r="F954">
        <v>8.32</v>
      </c>
      <c r="G954" s="77">
        <v>44120</v>
      </c>
      <c r="H954" s="77">
        <v>44120</v>
      </c>
      <c r="I954">
        <v>7</v>
      </c>
      <c r="J954">
        <v>2019</v>
      </c>
      <c r="K954" t="s">
        <v>25</v>
      </c>
      <c r="L954">
        <v>1</v>
      </c>
      <c r="M954">
        <v>7.0277777777777772E-2</v>
      </c>
      <c r="N954">
        <v>7.0277777777777772E-2</v>
      </c>
      <c r="O954">
        <v>1</v>
      </c>
      <c r="P954">
        <v>7.0277777777777772E-2</v>
      </c>
      <c r="Q954">
        <v>1</v>
      </c>
      <c r="R954" t="s">
        <v>54</v>
      </c>
    </row>
    <row r="955" spans="1:18" hidden="1" x14ac:dyDescent="0.3">
      <c r="A955" s="76">
        <v>953</v>
      </c>
      <c r="B955">
        <v>29989</v>
      </c>
      <c r="C955" t="s">
        <v>364</v>
      </c>
      <c r="D955" t="s">
        <v>101</v>
      </c>
      <c r="E955" t="s">
        <v>20</v>
      </c>
      <c r="F955">
        <v>4.38</v>
      </c>
      <c r="G955" s="77">
        <v>44144</v>
      </c>
      <c r="H955" s="77">
        <v>44144</v>
      </c>
      <c r="I955">
        <v>4</v>
      </c>
      <c r="J955">
        <v>2001</v>
      </c>
      <c r="K955" t="s">
        <v>25</v>
      </c>
      <c r="L955">
        <v>1</v>
      </c>
      <c r="M955">
        <v>5.1111111111111107E-2</v>
      </c>
      <c r="N955">
        <v>5.1111111111111107E-2</v>
      </c>
      <c r="O955">
        <v>1</v>
      </c>
      <c r="P955">
        <v>5.1111111111111107E-2</v>
      </c>
      <c r="Q955">
        <v>1</v>
      </c>
      <c r="R955" t="s">
        <v>87</v>
      </c>
    </row>
    <row r="956" spans="1:18" hidden="1" x14ac:dyDescent="0.3">
      <c r="A956" s="76">
        <v>954</v>
      </c>
      <c r="B956">
        <v>1145</v>
      </c>
      <c r="C956" t="s">
        <v>365</v>
      </c>
      <c r="D956" t="s">
        <v>32</v>
      </c>
      <c r="E956" t="s">
        <v>20</v>
      </c>
      <c r="F956">
        <v>7.14</v>
      </c>
      <c r="G956" s="77">
        <v>43415</v>
      </c>
      <c r="H956" s="77">
        <v>43437</v>
      </c>
      <c r="I956">
        <v>8</v>
      </c>
      <c r="J956">
        <v>2001</v>
      </c>
      <c r="K956" t="s">
        <v>35</v>
      </c>
      <c r="L956">
        <v>25</v>
      </c>
      <c r="M956">
        <v>0.3888888888888889</v>
      </c>
      <c r="N956">
        <v>9.7222222222222232</v>
      </c>
      <c r="O956">
        <v>23</v>
      </c>
      <c r="P956">
        <v>0.42270531400966188</v>
      </c>
      <c r="Q956">
        <v>1.0869565217391299</v>
      </c>
      <c r="R956" t="s">
        <v>39</v>
      </c>
    </row>
    <row r="957" spans="1:18" hidden="1" x14ac:dyDescent="0.3">
      <c r="A957" s="76">
        <v>955</v>
      </c>
      <c r="B957">
        <v>1145</v>
      </c>
      <c r="C957" t="s">
        <v>365</v>
      </c>
      <c r="D957" t="s">
        <v>32</v>
      </c>
      <c r="E957" t="s">
        <v>20</v>
      </c>
      <c r="F957">
        <v>7.14</v>
      </c>
      <c r="G957" s="77">
        <v>43415</v>
      </c>
      <c r="H957" s="77">
        <v>43437</v>
      </c>
      <c r="I957">
        <v>8</v>
      </c>
      <c r="J957">
        <v>2001</v>
      </c>
      <c r="K957" t="s">
        <v>35</v>
      </c>
      <c r="L957">
        <v>25</v>
      </c>
      <c r="M957">
        <v>0.3888888888888889</v>
      </c>
      <c r="N957">
        <v>9.7222222222222232</v>
      </c>
      <c r="O957">
        <v>23</v>
      </c>
      <c r="P957">
        <v>0.42270531400966188</v>
      </c>
      <c r="Q957">
        <v>1.0869565217391299</v>
      </c>
      <c r="R957" t="s">
        <v>40</v>
      </c>
    </row>
    <row r="958" spans="1:18" hidden="1" x14ac:dyDescent="0.3">
      <c r="A958" s="76">
        <v>956</v>
      </c>
      <c r="B958">
        <v>1145</v>
      </c>
      <c r="C958" t="s">
        <v>365</v>
      </c>
      <c r="D958" t="s">
        <v>32</v>
      </c>
      <c r="E958" t="s">
        <v>20</v>
      </c>
      <c r="F958">
        <v>7.14</v>
      </c>
      <c r="G958" s="77">
        <v>43415</v>
      </c>
      <c r="H958" s="77">
        <v>43437</v>
      </c>
      <c r="I958">
        <v>8</v>
      </c>
      <c r="J958">
        <v>2001</v>
      </c>
      <c r="K958" t="s">
        <v>35</v>
      </c>
      <c r="L958">
        <v>25</v>
      </c>
      <c r="M958">
        <v>0.3888888888888889</v>
      </c>
      <c r="N958">
        <v>9.7222222222222232</v>
      </c>
      <c r="O958">
        <v>23</v>
      </c>
      <c r="P958">
        <v>0.42270531400966188</v>
      </c>
      <c r="Q958">
        <v>1.0869565217391299</v>
      </c>
      <c r="R958" t="s">
        <v>28</v>
      </c>
    </row>
    <row r="959" spans="1:18" hidden="1" x14ac:dyDescent="0.3">
      <c r="A959" s="76">
        <v>957</v>
      </c>
      <c r="B959">
        <v>757</v>
      </c>
      <c r="C959" t="s">
        <v>366</v>
      </c>
      <c r="D959" t="s">
        <v>101</v>
      </c>
      <c r="E959" t="s">
        <v>138</v>
      </c>
      <c r="F959">
        <v>6.66</v>
      </c>
      <c r="G959" s="77">
        <v>44118</v>
      </c>
      <c r="H959" s="77">
        <v>44118</v>
      </c>
      <c r="I959">
        <v>5</v>
      </c>
      <c r="J959">
        <v>2000</v>
      </c>
      <c r="K959" t="s">
        <v>21</v>
      </c>
      <c r="L959">
        <v>1</v>
      </c>
      <c r="M959">
        <v>1.6166666666666669</v>
      </c>
      <c r="N959">
        <v>1.6166666666666669</v>
      </c>
      <c r="O959">
        <v>1</v>
      </c>
      <c r="P959">
        <v>1.6166666666666669</v>
      </c>
      <c r="Q959">
        <v>1</v>
      </c>
      <c r="R959" t="s">
        <v>26</v>
      </c>
    </row>
    <row r="960" spans="1:18" hidden="1" x14ac:dyDescent="0.3">
      <c r="A960" s="76">
        <v>958</v>
      </c>
      <c r="B960">
        <v>757</v>
      </c>
      <c r="C960" t="s">
        <v>366</v>
      </c>
      <c r="D960" t="s">
        <v>101</v>
      </c>
      <c r="E960" t="s">
        <v>138</v>
      </c>
      <c r="F960">
        <v>6.66</v>
      </c>
      <c r="G960" s="77">
        <v>44118</v>
      </c>
      <c r="H960" s="77">
        <v>44118</v>
      </c>
      <c r="I960">
        <v>5</v>
      </c>
      <c r="J960">
        <v>2000</v>
      </c>
      <c r="K960" t="s">
        <v>21</v>
      </c>
      <c r="L960">
        <v>1</v>
      </c>
      <c r="M960">
        <v>1.6166666666666669</v>
      </c>
      <c r="N960">
        <v>1.6166666666666669</v>
      </c>
      <c r="O960">
        <v>1</v>
      </c>
      <c r="P960">
        <v>1.6166666666666669</v>
      </c>
      <c r="Q960">
        <v>1</v>
      </c>
      <c r="R960" t="s">
        <v>40</v>
      </c>
    </row>
    <row r="961" spans="1:18" hidden="1" x14ac:dyDescent="0.3">
      <c r="A961" s="76">
        <v>959</v>
      </c>
      <c r="B961">
        <v>757</v>
      </c>
      <c r="C961" t="s">
        <v>366</v>
      </c>
      <c r="D961" t="s">
        <v>101</v>
      </c>
      <c r="E961" t="s">
        <v>138</v>
      </c>
      <c r="F961">
        <v>6.66</v>
      </c>
      <c r="G961" s="77">
        <v>44118</v>
      </c>
      <c r="H961" s="77">
        <v>44118</v>
      </c>
      <c r="I961">
        <v>5</v>
      </c>
      <c r="J961">
        <v>2000</v>
      </c>
      <c r="K961" t="s">
        <v>21</v>
      </c>
      <c r="L961">
        <v>1</v>
      </c>
      <c r="M961">
        <v>1.6166666666666669</v>
      </c>
      <c r="N961">
        <v>1.6166666666666669</v>
      </c>
      <c r="O961">
        <v>1</v>
      </c>
      <c r="P961">
        <v>1.6166666666666669</v>
      </c>
      <c r="Q961">
        <v>1</v>
      </c>
      <c r="R961" t="s">
        <v>27</v>
      </c>
    </row>
    <row r="962" spans="1:18" hidden="1" x14ac:dyDescent="0.3">
      <c r="A962" s="76">
        <v>960</v>
      </c>
      <c r="B962">
        <v>606</v>
      </c>
      <c r="C962" t="s">
        <v>367</v>
      </c>
      <c r="D962" t="s">
        <v>32</v>
      </c>
      <c r="E962" t="s">
        <v>20</v>
      </c>
      <c r="F962">
        <v>7.15</v>
      </c>
      <c r="G962" s="77">
        <v>43191</v>
      </c>
      <c r="H962" s="77">
        <v>43206</v>
      </c>
      <c r="I962">
        <v>5</v>
      </c>
      <c r="J962">
        <v>2000</v>
      </c>
      <c r="K962" t="s">
        <v>25</v>
      </c>
      <c r="L962">
        <v>13</v>
      </c>
      <c r="M962">
        <v>0.4</v>
      </c>
      <c r="N962">
        <v>5.2</v>
      </c>
      <c r="O962">
        <v>16</v>
      </c>
      <c r="P962">
        <v>0.32500000000000001</v>
      </c>
      <c r="Q962">
        <v>0.8125</v>
      </c>
      <c r="R962" t="s">
        <v>26</v>
      </c>
    </row>
    <row r="963" spans="1:18" hidden="1" x14ac:dyDescent="0.3">
      <c r="A963" s="76">
        <v>961</v>
      </c>
      <c r="B963">
        <v>606</v>
      </c>
      <c r="C963" t="s">
        <v>367</v>
      </c>
      <c r="D963" t="s">
        <v>32</v>
      </c>
      <c r="E963" t="s">
        <v>20</v>
      </c>
      <c r="F963">
        <v>7.15</v>
      </c>
      <c r="G963" s="77">
        <v>43191</v>
      </c>
      <c r="H963" s="77">
        <v>43206</v>
      </c>
      <c r="I963">
        <v>5</v>
      </c>
      <c r="J963">
        <v>2000</v>
      </c>
      <c r="K963" t="s">
        <v>25</v>
      </c>
      <c r="L963">
        <v>13</v>
      </c>
      <c r="M963">
        <v>0.4</v>
      </c>
      <c r="N963">
        <v>5.2</v>
      </c>
      <c r="O963">
        <v>16</v>
      </c>
      <c r="P963">
        <v>0.32500000000000001</v>
      </c>
      <c r="Q963">
        <v>0.8125</v>
      </c>
      <c r="R963" t="s">
        <v>36</v>
      </c>
    </row>
    <row r="964" spans="1:18" hidden="1" x14ac:dyDescent="0.3">
      <c r="A964" s="76">
        <v>962</v>
      </c>
      <c r="B964">
        <v>606</v>
      </c>
      <c r="C964" t="s">
        <v>367</v>
      </c>
      <c r="D964" t="s">
        <v>32</v>
      </c>
      <c r="E964" t="s">
        <v>20</v>
      </c>
      <c r="F964">
        <v>7.15</v>
      </c>
      <c r="G964" s="77">
        <v>43191</v>
      </c>
      <c r="H964" s="77">
        <v>43206</v>
      </c>
      <c r="I964">
        <v>5</v>
      </c>
      <c r="J964">
        <v>2000</v>
      </c>
      <c r="K964" t="s">
        <v>25</v>
      </c>
      <c r="L964">
        <v>13</v>
      </c>
      <c r="M964">
        <v>0.4</v>
      </c>
      <c r="N964">
        <v>5.2</v>
      </c>
      <c r="O964">
        <v>16</v>
      </c>
      <c r="P964">
        <v>0.32500000000000001</v>
      </c>
      <c r="Q964">
        <v>0.8125</v>
      </c>
      <c r="R964" t="s">
        <v>97</v>
      </c>
    </row>
    <row r="965" spans="1:18" hidden="1" x14ac:dyDescent="0.3">
      <c r="A965" s="76">
        <v>963</v>
      </c>
      <c r="B965">
        <v>606</v>
      </c>
      <c r="C965" t="s">
        <v>367</v>
      </c>
      <c r="D965" t="s">
        <v>32</v>
      </c>
      <c r="E965" t="s">
        <v>20</v>
      </c>
      <c r="F965">
        <v>7.15</v>
      </c>
      <c r="G965" s="77">
        <v>43191</v>
      </c>
      <c r="H965" s="77">
        <v>43206</v>
      </c>
      <c r="I965">
        <v>5</v>
      </c>
      <c r="J965">
        <v>2000</v>
      </c>
      <c r="K965" t="s">
        <v>25</v>
      </c>
      <c r="L965">
        <v>13</v>
      </c>
      <c r="M965">
        <v>0.4</v>
      </c>
      <c r="N965">
        <v>5.2</v>
      </c>
      <c r="O965">
        <v>16</v>
      </c>
      <c r="P965">
        <v>0.32500000000000001</v>
      </c>
      <c r="Q965">
        <v>0.8125</v>
      </c>
      <c r="R965" t="s">
        <v>214</v>
      </c>
    </row>
    <row r="966" spans="1:18" hidden="1" x14ac:dyDescent="0.3">
      <c r="A966" s="76">
        <v>964</v>
      </c>
      <c r="B966">
        <v>606</v>
      </c>
      <c r="C966" t="s">
        <v>367</v>
      </c>
      <c r="D966" t="s">
        <v>32</v>
      </c>
      <c r="E966" t="s">
        <v>20</v>
      </c>
      <c r="F966">
        <v>7.15</v>
      </c>
      <c r="G966" s="77">
        <v>43191</v>
      </c>
      <c r="H966" s="77">
        <v>43206</v>
      </c>
      <c r="I966">
        <v>5</v>
      </c>
      <c r="J966">
        <v>2000</v>
      </c>
      <c r="K966" t="s">
        <v>25</v>
      </c>
      <c r="L966">
        <v>13</v>
      </c>
      <c r="M966">
        <v>0.4</v>
      </c>
      <c r="N966">
        <v>5.2</v>
      </c>
      <c r="O966">
        <v>16</v>
      </c>
      <c r="P966">
        <v>0.32500000000000001</v>
      </c>
      <c r="Q966">
        <v>0.8125</v>
      </c>
      <c r="R966" t="s">
        <v>208</v>
      </c>
    </row>
    <row r="967" spans="1:18" hidden="1" x14ac:dyDescent="0.3">
      <c r="A967" s="76">
        <v>965</v>
      </c>
      <c r="B967">
        <v>48508</v>
      </c>
      <c r="C967" t="s">
        <v>368</v>
      </c>
      <c r="D967" t="s">
        <v>19</v>
      </c>
      <c r="E967" t="s">
        <v>20</v>
      </c>
      <c r="F967">
        <v>5.99</v>
      </c>
      <c r="G967" s="77">
        <v>44445</v>
      </c>
      <c r="H967" s="77">
        <v>44445</v>
      </c>
      <c r="I967">
        <v>7</v>
      </c>
      <c r="J967">
        <v>2017</v>
      </c>
      <c r="K967" t="s">
        <v>25</v>
      </c>
      <c r="L967">
        <v>1</v>
      </c>
      <c r="M967">
        <v>9.6388888888888885E-2</v>
      </c>
      <c r="N967">
        <v>9.6388888888888885E-2</v>
      </c>
      <c r="O967">
        <v>1</v>
      </c>
      <c r="P967">
        <v>9.6388888888888885E-2</v>
      </c>
      <c r="Q967">
        <v>1</v>
      </c>
      <c r="R967" t="s">
        <v>36</v>
      </c>
    </row>
    <row r="968" spans="1:18" hidden="1" x14ac:dyDescent="0.3">
      <c r="A968" s="76">
        <v>966</v>
      </c>
      <c r="B968">
        <v>48508</v>
      </c>
      <c r="C968" t="s">
        <v>368</v>
      </c>
      <c r="D968" t="s">
        <v>19</v>
      </c>
      <c r="E968" t="s">
        <v>20</v>
      </c>
      <c r="F968">
        <v>5.99</v>
      </c>
      <c r="G968" s="77">
        <v>44445</v>
      </c>
      <c r="H968" s="77">
        <v>44445</v>
      </c>
      <c r="I968">
        <v>7</v>
      </c>
      <c r="J968">
        <v>2017</v>
      </c>
      <c r="K968" t="s">
        <v>25</v>
      </c>
      <c r="L968">
        <v>1</v>
      </c>
      <c r="M968">
        <v>9.6388888888888885E-2</v>
      </c>
      <c r="N968">
        <v>9.6388888888888885E-2</v>
      </c>
      <c r="O968">
        <v>1</v>
      </c>
      <c r="P968">
        <v>9.6388888888888885E-2</v>
      </c>
      <c r="Q968">
        <v>1</v>
      </c>
      <c r="R968" t="s">
        <v>116</v>
      </c>
    </row>
    <row r="969" spans="1:18" hidden="1" x14ac:dyDescent="0.3">
      <c r="A969" s="76">
        <v>967</v>
      </c>
      <c r="B969">
        <v>39567</v>
      </c>
      <c r="C969" t="s">
        <v>369</v>
      </c>
      <c r="D969" t="s">
        <v>32</v>
      </c>
      <c r="E969" t="s">
        <v>20</v>
      </c>
      <c r="F969">
        <v>6.07</v>
      </c>
      <c r="G969" s="77">
        <v>43951</v>
      </c>
      <c r="H969" s="77">
        <v>43955</v>
      </c>
      <c r="I969">
        <v>5</v>
      </c>
      <c r="J969">
        <v>2019</v>
      </c>
      <c r="K969" t="s">
        <v>35</v>
      </c>
      <c r="L969">
        <v>12</v>
      </c>
      <c r="M969">
        <v>0.39666666666666672</v>
      </c>
      <c r="N969">
        <v>4.76</v>
      </c>
      <c r="O969">
        <v>5</v>
      </c>
      <c r="P969">
        <v>0.95199999999999996</v>
      </c>
      <c r="Q969">
        <v>2.4</v>
      </c>
      <c r="R969" t="s">
        <v>39</v>
      </c>
    </row>
    <row r="970" spans="1:18" hidden="1" x14ac:dyDescent="0.3">
      <c r="A970" s="76">
        <v>968</v>
      </c>
      <c r="B970">
        <v>39567</v>
      </c>
      <c r="C970" t="s">
        <v>369</v>
      </c>
      <c r="D970" t="s">
        <v>32</v>
      </c>
      <c r="E970" t="s">
        <v>20</v>
      </c>
      <c r="F970">
        <v>6.07</v>
      </c>
      <c r="G970" s="77">
        <v>43951</v>
      </c>
      <c r="H970" s="77">
        <v>43955</v>
      </c>
      <c r="I970">
        <v>5</v>
      </c>
      <c r="J970">
        <v>2019</v>
      </c>
      <c r="K970" t="s">
        <v>35</v>
      </c>
      <c r="L970">
        <v>12</v>
      </c>
      <c r="M970">
        <v>0.39666666666666672</v>
      </c>
      <c r="N970">
        <v>4.76</v>
      </c>
      <c r="O970">
        <v>5</v>
      </c>
      <c r="P970">
        <v>0.95199999999999996</v>
      </c>
      <c r="Q970">
        <v>2.4</v>
      </c>
      <c r="R970" t="s">
        <v>67</v>
      </c>
    </row>
    <row r="971" spans="1:18" hidden="1" x14ac:dyDescent="0.3">
      <c r="A971" s="76">
        <v>969</v>
      </c>
      <c r="B971">
        <v>39567</v>
      </c>
      <c r="C971" t="s">
        <v>369</v>
      </c>
      <c r="D971" t="s">
        <v>32</v>
      </c>
      <c r="E971" t="s">
        <v>20</v>
      </c>
      <c r="F971">
        <v>6.07</v>
      </c>
      <c r="G971" s="77">
        <v>43951</v>
      </c>
      <c r="H971" s="77">
        <v>43955</v>
      </c>
      <c r="I971">
        <v>5</v>
      </c>
      <c r="J971">
        <v>2019</v>
      </c>
      <c r="K971" t="s">
        <v>35</v>
      </c>
      <c r="L971">
        <v>12</v>
      </c>
      <c r="M971">
        <v>0.39666666666666672</v>
      </c>
      <c r="N971">
        <v>4.76</v>
      </c>
      <c r="O971">
        <v>5</v>
      </c>
      <c r="P971">
        <v>0.95199999999999996</v>
      </c>
      <c r="Q971">
        <v>2.4</v>
      </c>
      <c r="R971" t="s">
        <v>27</v>
      </c>
    </row>
    <row r="972" spans="1:18" hidden="1" x14ac:dyDescent="0.3">
      <c r="A972" s="76">
        <v>970</v>
      </c>
      <c r="B972">
        <v>39567</v>
      </c>
      <c r="C972" t="s">
        <v>369</v>
      </c>
      <c r="D972" t="s">
        <v>32</v>
      </c>
      <c r="E972" t="s">
        <v>20</v>
      </c>
      <c r="F972">
        <v>6.07</v>
      </c>
      <c r="G972" s="77">
        <v>43951</v>
      </c>
      <c r="H972" s="77">
        <v>43955</v>
      </c>
      <c r="I972">
        <v>5</v>
      </c>
      <c r="J972">
        <v>2019</v>
      </c>
      <c r="K972" t="s">
        <v>35</v>
      </c>
      <c r="L972">
        <v>12</v>
      </c>
      <c r="M972">
        <v>0.39666666666666672</v>
      </c>
      <c r="N972">
        <v>4.76</v>
      </c>
      <c r="O972">
        <v>5</v>
      </c>
      <c r="P972">
        <v>0.95199999999999996</v>
      </c>
      <c r="Q972">
        <v>2.4</v>
      </c>
      <c r="R972" t="s">
        <v>28</v>
      </c>
    </row>
    <row r="973" spans="1:18" hidden="1" x14ac:dyDescent="0.3">
      <c r="A973" s="76">
        <v>971</v>
      </c>
      <c r="B973">
        <v>39567</v>
      </c>
      <c r="C973" t="s">
        <v>369</v>
      </c>
      <c r="D973" t="s">
        <v>32</v>
      </c>
      <c r="E973" t="s">
        <v>20</v>
      </c>
      <c r="F973">
        <v>6.07</v>
      </c>
      <c r="G973" s="77">
        <v>43951</v>
      </c>
      <c r="H973" s="77">
        <v>43955</v>
      </c>
      <c r="I973">
        <v>5</v>
      </c>
      <c r="J973">
        <v>2019</v>
      </c>
      <c r="K973" t="s">
        <v>35</v>
      </c>
      <c r="L973">
        <v>12</v>
      </c>
      <c r="M973">
        <v>0.39666666666666672</v>
      </c>
      <c r="N973">
        <v>4.76</v>
      </c>
      <c r="O973">
        <v>5</v>
      </c>
      <c r="P973">
        <v>0.95199999999999996</v>
      </c>
      <c r="Q973">
        <v>2.4</v>
      </c>
      <c r="R973" t="s">
        <v>129</v>
      </c>
    </row>
    <row r="974" spans="1:18" hidden="1" x14ac:dyDescent="0.3">
      <c r="A974" s="76">
        <v>972</v>
      </c>
      <c r="B974">
        <v>40762</v>
      </c>
      <c r="C974" t="s">
        <v>370</v>
      </c>
      <c r="D974" t="s">
        <v>66</v>
      </c>
      <c r="E974" t="s">
        <v>20</v>
      </c>
      <c r="F974">
        <v>6.05</v>
      </c>
      <c r="G974" s="77">
        <v>44158</v>
      </c>
      <c r="H974" s="77">
        <v>44158</v>
      </c>
      <c r="I974">
        <v>5</v>
      </c>
      <c r="J974">
        <v>2020</v>
      </c>
      <c r="K974" t="s">
        <v>25</v>
      </c>
      <c r="L974">
        <v>1</v>
      </c>
      <c r="M974">
        <v>0.38333333333333341</v>
      </c>
      <c r="N974">
        <v>0.38333333333333341</v>
      </c>
      <c r="O974">
        <v>1</v>
      </c>
      <c r="P974">
        <v>0.38333333333333341</v>
      </c>
      <c r="Q974">
        <v>1</v>
      </c>
      <c r="R974" t="s">
        <v>39</v>
      </c>
    </row>
    <row r="975" spans="1:18" hidden="1" x14ac:dyDescent="0.3">
      <c r="A975" s="76">
        <v>973</v>
      </c>
      <c r="B975">
        <v>40762</v>
      </c>
      <c r="C975" t="s">
        <v>370</v>
      </c>
      <c r="D975" t="s">
        <v>66</v>
      </c>
      <c r="E975" t="s">
        <v>20</v>
      </c>
      <c r="F975">
        <v>6.05</v>
      </c>
      <c r="G975" s="77">
        <v>44158</v>
      </c>
      <c r="H975" s="77">
        <v>44158</v>
      </c>
      <c r="I975">
        <v>5</v>
      </c>
      <c r="J975">
        <v>2020</v>
      </c>
      <c r="K975" t="s">
        <v>25</v>
      </c>
      <c r="L975">
        <v>1</v>
      </c>
      <c r="M975">
        <v>0.38333333333333341</v>
      </c>
      <c r="N975">
        <v>0.38333333333333341</v>
      </c>
      <c r="O975">
        <v>1</v>
      </c>
      <c r="P975">
        <v>0.38333333333333341</v>
      </c>
      <c r="Q975">
        <v>1</v>
      </c>
      <c r="R975" t="s">
        <v>67</v>
      </c>
    </row>
    <row r="976" spans="1:18" hidden="1" x14ac:dyDescent="0.3">
      <c r="A976" s="76">
        <v>974</v>
      </c>
      <c r="B976">
        <v>40762</v>
      </c>
      <c r="C976" t="s">
        <v>370</v>
      </c>
      <c r="D976" t="s">
        <v>66</v>
      </c>
      <c r="E976" t="s">
        <v>20</v>
      </c>
      <c r="F976">
        <v>6.05</v>
      </c>
      <c r="G976" s="77">
        <v>44158</v>
      </c>
      <c r="H976" s="77">
        <v>44158</v>
      </c>
      <c r="I976">
        <v>5</v>
      </c>
      <c r="J976">
        <v>2020</v>
      </c>
      <c r="K976" t="s">
        <v>25</v>
      </c>
      <c r="L976">
        <v>1</v>
      </c>
      <c r="M976">
        <v>0.38333333333333341</v>
      </c>
      <c r="N976">
        <v>0.38333333333333341</v>
      </c>
      <c r="O976">
        <v>1</v>
      </c>
      <c r="P976">
        <v>0.38333333333333341</v>
      </c>
      <c r="Q976">
        <v>1</v>
      </c>
      <c r="R976" t="s">
        <v>27</v>
      </c>
    </row>
    <row r="977" spans="1:18" hidden="1" x14ac:dyDescent="0.3">
      <c r="A977" s="76">
        <v>975</v>
      </c>
      <c r="B977">
        <v>40762</v>
      </c>
      <c r="C977" t="s">
        <v>370</v>
      </c>
      <c r="D977" t="s">
        <v>66</v>
      </c>
      <c r="E977" t="s">
        <v>20</v>
      </c>
      <c r="F977">
        <v>6.05</v>
      </c>
      <c r="G977" s="77">
        <v>44158</v>
      </c>
      <c r="H977" s="77">
        <v>44158</v>
      </c>
      <c r="I977">
        <v>5</v>
      </c>
      <c r="J977">
        <v>2020</v>
      </c>
      <c r="K977" t="s">
        <v>25</v>
      </c>
      <c r="L977">
        <v>1</v>
      </c>
      <c r="M977">
        <v>0.38333333333333341</v>
      </c>
      <c r="N977">
        <v>0.38333333333333341</v>
      </c>
      <c r="O977">
        <v>1</v>
      </c>
      <c r="P977">
        <v>0.38333333333333341</v>
      </c>
      <c r="Q977">
        <v>1</v>
      </c>
      <c r="R977" t="s">
        <v>129</v>
      </c>
    </row>
    <row r="978" spans="1:18" hidden="1" x14ac:dyDescent="0.3">
      <c r="A978" s="76">
        <v>976</v>
      </c>
      <c r="B978">
        <v>40908</v>
      </c>
      <c r="C978" t="s">
        <v>371</v>
      </c>
      <c r="D978" t="s">
        <v>32</v>
      </c>
      <c r="E978" t="s">
        <v>38</v>
      </c>
      <c r="F978">
        <v>7.39</v>
      </c>
      <c r="G978" s="77">
        <v>44776</v>
      </c>
      <c r="H978" s="77">
        <v>44784</v>
      </c>
      <c r="I978">
        <v>6</v>
      </c>
      <c r="J978">
        <v>2021</v>
      </c>
      <c r="K978" t="s">
        <v>25</v>
      </c>
      <c r="L978">
        <v>12</v>
      </c>
      <c r="M978">
        <v>0.39750000000000002</v>
      </c>
      <c r="N978">
        <v>4.7699999999999996</v>
      </c>
      <c r="O978">
        <v>9</v>
      </c>
      <c r="P978">
        <v>0.53</v>
      </c>
      <c r="Q978">
        <v>1.333333333333333</v>
      </c>
      <c r="R978" t="s">
        <v>39</v>
      </c>
    </row>
    <row r="979" spans="1:18" hidden="1" x14ac:dyDescent="0.3">
      <c r="A979" s="76">
        <v>977</v>
      </c>
      <c r="B979">
        <v>40908</v>
      </c>
      <c r="C979" t="s">
        <v>371</v>
      </c>
      <c r="D979" t="s">
        <v>32</v>
      </c>
      <c r="E979" t="s">
        <v>38</v>
      </c>
      <c r="F979">
        <v>7.39</v>
      </c>
      <c r="G979" s="77">
        <v>44776</v>
      </c>
      <c r="H979" s="77">
        <v>44784</v>
      </c>
      <c r="I979">
        <v>6</v>
      </c>
      <c r="J979">
        <v>2021</v>
      </c>
      <c r="K979" t="s">
        <v>25</v>
      </c>
      <c r="L979">
        <v>12</v>
      </c>
      <c r="M979">
        <v>0.39750000000000002</v>
      </c>
      <c r="N979">
        <v>4.7699999999999996</v>
      </c>
      <c r="O979">
        <v>9</v>
      </c>
      <c r="P979">
        <v>0.53</v>
      </c>
      <c r="Q979">
        <v>1.333333333333333</v>
      </c>
      <c r="R979" t="s">
        <v>28</v>
      </c>
    </row>
    <row r="980" spans="1:18" hidden="1" x14ac:dyDescent="0.3">
      <c r="A980" s="76">
        <v>978</v>
      </c>
      <c r="B980">
        <v>40908</v>
      </c>
      <c r="C980" t="s">
        <v>371</v>
      </c>
      <c r="D980" t="s">
        <v>32</v>
      </c>
      <c r="E980" t="s">
        <v>38</v>
      </c>
      <c r="F980">
        <v>7.39</v>
      </c>
      <c r="G980" s="77">
        <v>44776</v>
      </c>
      <c r="H980" s="77">
        <v>44784</v>
      </c>
      <c r="I980">
        <v>6</v>
      </c>
      <c r="J980">
        <v>2021</v>
      </c>
      <c r="K980" t="s">
        <v>25</v>
      </c>
      <c r="L980">
        <v>12</v>
      </c>
      <c r="M980">
        <v>0.39750000000000002</v>
      </c>
      <c r="N980">
        <v>4.7699999999999996</v>
      </c>
      <c r="O980">
        <v>9</v>
      </c>
      <c r="P980">
        <v>0.53</v>
      </c>
      <c r="Q980">
        <v>1.333333333333333</v>
      </c>
      <c r="R980" t="s">
        <v>134</v>
      </c>
    </row>
    <row r="981" spans="1:18" hidden="1" x14ac:dyDescent="0.3">
      <c r="A981" s="76">
        <v>979</v>
      </c>
      <c r="B981">
        <v>40908</v>
      </c>
      <c r="C981" t="s">
        <v>371</v>
      </c>
      <c r="D981" t="s">
        <v>32</v>
      </c>
      <c r="E981" t="s">
        <v>38</v>
      </c>
      <c r="F981">
        <v>7.39</v>
      </c>
      <c r="G981" s="77">
        <v>44776</v>
      </c>
      <c r="H981" s="77">
        <v>44784</v>
      </c>
      <c r="I981">
        <v>6</v>
      </c>
      <c r="J981">
        <v>2021</v>
      </c>
      <c r="K981" t="s">
        <v>25</v>
      </c>
      <c r="L981">
        <v>12</v>
      </c>
      <c r="M981">
        <v>0.39750000000000002</v>
      </c>
      <c r="N981">
        <v>4.7699999999999996</v>
      </c>
      <c r="O981">
        <v>9</v>
      </c>
      <c r="P981">
        <v>0.53</v>
      </c>
      <c r="Q981">
        <v>1.333333333333333</v>
      </c>
      <c r="R981" t="s">
        <v>42</v>
      </c>
    </row>
    <row r="982" spans="1:18" hidden="1" x14ac:dyDescent="0.3">
      <c r="A982" s="76">
        <v>980</v>
      </c>
      <c r="B982">
        <v>40908</v>
      </c>
      <c r="C982" t="s">
        <v>371</v>
      </c>
      <c r="D982" t="s">
        <v>32</v>
      </c>
      <c r="E982" t="s">
        <v>38</v>
      </c>
      <c r="F982">
        <v>7.39</v>
      </c>
      <c r="G982" s="77">
        <v>44776</v>
      </c>
      <c r="H982" s="77">
        <v>44784</v>
      </c>
      <c r="I982">
        <v>6</v>
      </c>
      <c r="J982">
        <v>2021</v>
      </c>
      <c r="K982" t="s">
        <v>25</v>
      </c>
      <c r="L982">
        <v>12</v>
      </c>
      <c r="M982">
        <v>0.39750000000000002</v>
      </c>
      <c r="N982">
        <v>4.7699999999999996</v>
      </c>
      <c r="O982">
        <v>9</v>
      </c>
      <c r="P982">
        <v>0.53</v>
      </c>
      <c r="Q982">
        <v>1.333333333333333</v>
      </c>
      <c r="R982" t="s">
        <v>119</v>
      </c>
    </row>
    <row r="983" spans="1:18" hidden="1" x14ac:dyDescent="0.3">
      <c r="A983" s="76">
        <v>981</v>
      </c>
      <c r="B983">
        <v>37302</v>
      </c>
      <c r="C983" t="s">
        <v>372</v>
      </c>
      <c r="D983" t="s">
        <v>32</v>
      </c>
      <c r="E983" t="s">
        <v>20</v>
      </c>
      <c r="F983">
        <v>7.06</v>
      </c>
      <c r="G983" s="77">
        <v>43590</v>
      </c>
      <c r="H983" s="77">
        <v>43597</v>
      </c>
      <c r="I983">
        <v>5</v>
      </c>
      <c r="J983">
        <v>2019</v>
      </c>
      <c r="K983" t="s">
        <v>25</v>
      </c>
      <c r="L983">
        <v>12</v>
      </c>
      <c r="M983">
        <v>0.3947222222222222</v>
      </c>
      <c r="N983">
        <v>4.7366666666666664</v>
      </c>
      <c r="O983">
        <v>8</v>
      </c>
      <c r="P983">
        <v>0.59208333333333329</v>
      </c>
      <c r="Q983">
        <v>1.5</v>
      </c>
      <c r="R983" t="s">
        <v>27</v>
      </c>
    </row>
    <row r="984" spans="1:18" hidden="1" x14ac:dyDescent="0.3">
      <c r="A984" s="76">
        <v>982</v>
      </c>
      <c r="B984">
        <v>37302</v>
      </c>
      <c r="C984" t="s">
        <v>372</v>
      </c>
      <c r="D984" t="s">
        <v>32</v>
      </c>
      <c r="E984" t="s">
        <v>20</v>
      </c>
      <c r="F984">
        <v>7.06</v>
      </c>
      <c r="G984" s="77">
        <v>43590</v>
      </c>
      <c r="H984" s="77">
        <v>43597</v>
      </c>
      <c r="I984">
        <v>5</v>
      </c>
      <c r="J984">
        <v>2019</v>
      </c>
      <c r="K984" t="s">
        <v>25</v>
      </c>
      <c r="L984">
        <v>12</v>
      </c>
      <c r="M984">
        <v>0.3947222222222222</v>
      </c>
      <c r="N984">
        <v>4.7366666666666664</v>
      </c>
      <c r="O984">
        <v>8</v>
      </c>
      <c r="P984">
        <v>0.59208333333333329</v>
      </c>
      <c r="Q984">
        <v>1.5</v>
      </c>
      <c r="R984" t="s">
        <v>29</v>
      </c>
    </row>
    <row r="985" spans="1:18" hidden="1" x14ac:dyDescent="0.3">
      <c r="A985" s="76">
        <v>983</v>
      </c>
      <c r="B985">
        <v>36903</v>
      </c>
      <c r="C985" t="s">
        <v>373</v>
      </c>
      <c r="D985" t="s">
        <v>19</v>
      </c>
      <c r="E985" t="s">
        <v>78</v>
      </c>
      <c r="F985">
        <v>7.44</v>
      </c>
      <c r="G985" s="77">
        <v>43841</v>
      </c>
      <c r="H985" s="77">
        <v>43844</v>
      </c>
      <c r="I985">
        <v>5</v>
      </c>
      <c r="J985">
        <v>2019</v>
      </c>
      <c r="K985" t="s">
        <v>21</v>
      </c>
      <c r="L985">
        <v>12</v>
      </c>
      <c r="M985">
        <v>0.4</v>
      </c>
      <c r="N985">
        <v>4.8000000000000007</v>
      </c>
      <c r="O985">
        <v>4</v>
      </c>
      <c r="P985">
        <v>1.2</v>
      </c>
      <c r="Q985">
        <v>3</v>
      </c>
      <c r="R985" t="s">
        <v>39</v>
      </c>
    </row>
    <row r="986" spans="1:18" hidden="1" x14ac:dyDescent="0.3">
      <c r="A986" s="76">
        <v>984</v>
      </c>
      <c r="B986">
        <v>36903</v>
      </c>
      <c r="C986" t="s">
        <v>373</v>
      </c>
      <c r="D986" t="s">
        <v>19</v>
      </c>
      <c r="E986" t="s">
        <v>78</v>
      </c>
      <c r="F986">
        <v>7.44</v>
      </c>
      <c r="G986" s="77">
        <v>43841</v>
      </c>
      <c r="H986" s="77">
        <v>43844</v>
      </c>
      <c r="I986">
        <v>5</v>
      </c>
      <c r="J986">
        <v>2019</v>
      </c>
      <c r="K986" t="s">
        <v>21</v>
      </c>
      <c r="L986">
        <v>12</v>
      </c>
      <c r="M986">
        <v>0.4</v>
      </c>
      <c r="N986">
        <v>4.8000000000000007</v>
      </c>
      <c r="O986">
        <v>4</v>
      </c>
      <c r="P986">
        <v>1.2</v>
      </c>
      <c r="Q986">
        <v>3</v>
      </c>
      <c r="R986" t="s">
        <v>214</v>
      </c>
    </row>
    <row r="987" spans="1:18" hidden="1" x14ac:dyDescent="0.3">
      <c r="A987" s="76">
        <v>985</v>
      </c>
      <c r="B987">
        <v>42072</v>
      </c>
      <c r="C987" t="s">
        <v>374</v>
      </c>
      <c r="D987" t="s">
        <v>32</v>
      </c>
      <c r="E987" t="s">
        <v>75</v>
      </c>
      <c r="F987">
        <v>6.31</v>
      </c>
      <c r="G987" s="77">
        <v>44973</v>
      </c>
      <c r="H987" s="77">
        <v>44978</v>
      </c>
      <c r="I987">
        <v>3</v>
      </c>
      <c r="J987">
        <v>2022</v>
      </c>
      <c r="K987" t="s">
        <v>25</v>
      </c>
      <c r="L987">
        <v>12</v>
      </c>
      <c r="M987">
        <v>0.3972222222222222</v>
      </c>
      <c r="N987">
        <v>4.7666666666666666</v>
      </c>
      <c r="O987">
        <v>6</v>
      </c>
      <c r="P987">
        <v>0.7944444444444444</v>
      </c>
      <c r="Q987">
        <v>2</v>
      </c>
      <c r="R987" t="s">
        <v>26</v>
      </c>
    </row>
    <row r="988" spans="1:18" hidden="1" x14ac:dyDescent="0.3">
      <c r="A988" s="76">
        <v>986</v>
      </c>
      <c r="B988">
        <v>42072</v>
      </c>
      <c r="C988" t="s">
        <v>374</v>
      </c>
      <c r="D988" t="s">
        <v>32</v>
      </c>
      <c r="E988" t="s">
        <v>75</v>
      </c>
      <c r="F988">
        <v>6.31</v>
      </c>
      <c r="G988" s="77">
        <v>44973</v>
      </c>
      <c r="H988" s="77">
        <v>44978</v>
      </c>
      <c r="I988">
        <v>3</v>
      </c>
      <c r="J988">
        <v>2022</v>
      </c>
      <c r="K988" t="s">
        <v>25</v>
      </c>
      <c r="L988">
        <v>12</v>
      </c>
      <c r="M988">
        <v>0.3972222222222222</v>
      </c>
      <c r="N988">
        <v>4.7666666666666666</v>
      </c>
      <c r="O988">
        <v>6</v>
      </c>
      <c r="P988">
        <v>0.7944444444444444</v>
      </c>
      <c r="Q988">
        <v>2</v>
      </c>
      <c r="R988" t="s">
        <v>27</v>
      </c>
    </row>
    <row r="989" spans="1:18" hidden="1" x14ac:dyDescent="0.3">
      <c r="A989" s="76">
        <v>987</v>
      </c>
      <c r="B989">
        <v>42072</v>
      </c>
      <c r="C989" t="s">
        <v>374</v>
      </c>
      <c r="D989" t="s">
        <v>32</v>
      </c>
      <c r="E989" t="s">
        <v>75</v>
      </c>
      <c r="F989">
        <v>6.31</v>
      </c>
      <c r="G989" s="77">
        <v>44973</v>
      </c>
      <c r="H989" s="77">
        <v>44978</v>
      </c>
      <c r="I989">
        <v>3</v>
      </c>
      <c r="J989">
        <v>2022</v>
      </c>
      <c r="K989" t="s">
        <v>25</v>
      </c>
      <c r="L989">
        <v>12</v>
      </c>
      <c r="M989">
        <v>0.3972222222222222</v>
      </c>
      <c r="N989">
        <v>4.7666666666666666</v>
      </c>
      <c r="O989">
        <v>6</v>
      </c>
      <c r="P989">
        <v>0.7944444444444444</v>
      </c>
      <c r="Q989">
        <v>2</v>
      </c>
      <c r="R989" t="s">
        <v>41</v>
      </c>
    </row>
    <row r="990" spans="1:18" hidden="1" x14ac:dyDescent="0.3">
      <c r="A990" s="76">
        <v>988</v>
      </c>
      <c r="B990">
        <v>42072</v>
      </c>
      <c r="C990" t="s">
        <v>374</v>
      </c>
      <c r="D990" t="s">
        <v>32</v>
      </c>
      <c r="E990" t="s">
        <v>75</v>
      </c>
      <c r="F990">
        <v>6.31</v>
      </c>
      <c r="G990" s="77">
        <v>44973</v>
      </c>
      <c r="H990" s="77">
        <v>44978</v>
      </c>
      <c r="I990">
        <v>3</v>
      </c>
      <c r="J990">
        <v>2022</v>
      </c>
      <c r="K990" t="s">
        <v>25</v>
      </c>
      <c r="L990">
        <v>12</v>
      </c>
      <c r="M990">
        <v>0.3972222222222222</v>
      </c>
      <c r="N990">
        <v>4.7666666666666666</v>
      </c>
      <c r="O990">
        <v>6</v>
      </c>
      <c r="P990">
        <v>0.7944444444444444</v>
      </c>
      <c r="Q990">
        <v>2</v>
      </c>
      <c r="R990" t="s">
        <v>233</v>
      </c>
    </row>
    <row r="991" spans="1:18" hidden="1" x14ac:dyDescent="0.3">
      <c r="A991" s="76">
        <v>989</v>
      </c>
      <c r="B991">
        <v>36407</v>
      </c>
      <c r="C991" t="s">
        <v>375</v>
      </c>
      <c r="D991" t="s">
        <v>32</v>
      </c>
      <c r="E991" t="s">
        <v>75</v>
      </c>
      <c r="F991">
        <v>6.62</v>
      </c>
      <c r="G991" s="77">
        <v>43663</v>
      </c>
      <c r="H991" s="77">
        <v>43665</v>
      </c>
      <c r="I991">
        <v>5</v>
      </c>
      <c r="J991">
        <v>2019</v>
      </c>
      <c r="K991" t="s">
        <v>33</v>
      </c>
      <c r="L991">
        <v>12</v>
      </c>
      <c r="M991">
        <v>0.39444444444444438</v>
      </c>
      <c r="N991">
        <v>4.7333333333333334</v>
      </c>
      <c r="O991">
        <v>3</v>
      </c>
      <c r="P991">
        <v>1.5777777777777779</v>
      </c>
      <c r="Q991">
        <v>4</v>
      </c>
      <c r="R991" t="s">
        <v>39</v>
      </c>
    </row>
    <row r="992" spans="1:18" hidden="1" x14ac:dyDescent="0.3">
      <c r="A992" s="76">
        <v>990</v>
      </c>
      <c r="B992">
        <v>36407</v>
      </c>
      <c r="C992" t="s">
        <v>375</v>
      </c>
      <c r="D992" t="s">
        <v>32</v>
      </c>
      <c r="E992" t="s">
        <v>75</v>
      </c>
      <c r="F992">
        <v>6.62</v>
      </c>
      <c r="G992" s="77">
        <v>43663</v>
      </c>
      <c r="H992" s="77">
        <v>43665</v>
      </c>
      <c r="I992">
        <v>5</v>
      </c>
      <c r="J992">
        <v>2019</v>
      </c>
      <c r="K992" t="s">
        <v>33</v>
      </c>
      <c r="L992">
        <v>12</v>
      </c>
      <c r="M992">
        <v>0.39444444444444438</v>
      </c>
      <c r="N992">
        <v>4.7333333333333334</v>
      </c>
      <c r="O992">
        <v>3</v>
      </c>
      <c r="P992">
        <v>1.5777777777777779</v>
      </c>
      <c r="Q992">
        <v>4</v>
      </c>
      <c r="R992" t="s">
        <v>36</v>
      </c>
    </row>
    <row r="993" spans="1:18" hidden="1" x14ac:dyDescent="0.3">
      <c r="A993" s="76">
        <v>991</v>
      </c>
      <c r="B993">
        <v>36407</v>
      </c>
      <c r="C993" t="s">
        <v>375</v>
      </c>
      <c r="D993" t="s">
        <v>32</v>
      </c>
      <c r="E993" t="s">
        <v>75</v>
      </c>
      <c r="F993">
        <v>6.62</v>
      </c>
      <c r="G993" s="77">
        <v>43663</v>
      </c>
      <c r="H993" s="77">
        <v>43665</v>
      </c>
      <c r="I993">
        <v>5</v>
      </c>
      <c r="J993">
        <v>2019</v>
      </c>
      <c r="K993" t="s">
        <v>33</v>
      </c>
      <c r="L993">
        <v>12</v>
      </c>
      <c r="M993">
        <v>0.39444444444444438</v>
      </c>
      <c r="N993">
        <v>4.7333333333333334</v>
      </c>
      <c r="O993">
        <v>3</v>
      </c>
      <c r="P993">
        <v>1.5777777777777779</v>
      </c>
      <c r="Q993">
        <v>4</v>
      </c>
      <c r="R993" t="s">
        <v>27</v>
      </c>
    </row>
    <row r="994" spans="1:18" hidden="1" x14ac:dyDescent="0.3">
      <c r="A994" s="76">
        <v>992</v>
      </c>
      <c r="B994">
        <v>36407</v>
      </c>
      <c r="C994" t="s">
        <v>375</v>
      </c>
      <c r="D994" t="s">
        <v>32</v>
      </c>
      <c r="E994" t="s">
        <v>75</v>
      </c>
      <c r="F994">
        <v>6.62</v>
      </c>
      <c r="G994" s="77">
        <v>43663</v>
      </c>
      <c r="H994" s="77">
        <v>43665</v>
      </c>
      <c r="I994">
        <v>5</v>
      </c>
      <c r="J994">
        <v>2019</v>
      </c>
      <c r="K994" t="s">
        <v>33</v>
      </c>
      <c r="L994">
        <v>12</v>
      </c>
      <c r="M994">
        <v>0.39444444444444438</v>
      </c>
      <c r="N994">
        <v>4.7333333333333334</v>
      </c>
      <c r="O994">
        <v>3</v>
      </c>
      <c r="P994">
        <v>1.5777777777777779</v>
      </c>
      <c r="Q994">
        <v>4</v>
      </c>
      <c r="R994" t="s">
        <v>41</v>
      </c>
    </row>
    <row r="995" spans="1:18" hidden="1" x14ac:dyDescent="0.3">
      <c r="A995" s="76">
        <v>993</v>
      </c>
      <c r="B995">
        <v>36407</v>
      </c>
      <c r="C995" t="s">
        <v>375</v>
      </c>
      <c r="D995" t="s">
        <v>32</v>
      </c>
      <c r="E995" t="s">
        <v>75</v>
      </c>
      <c r="F995">
        <v>6.62</v>
      </c>
      <c r="G995" s="77">
        <v>43663</v>
      </c>
      <c r="H995" s="77">
        <v>43665</v>
      </c>
      <c r="I995">
        <v>5</v>
      </c>
      <c r="J995">
        <v>2019</v>
      </c>
      <c r="K995" t="s">
        <v>33</v>
      </c>
      <c r="L995">
        <v>12</v>
      </c>
      <c r="M995">
        <v>0.39444444444444438</v>
      </c>
      <c r="N995">
        <v>4.7333333333333334</v>
      </c>
      <c r="O995">
        <v>3</v>
      </c>
      <c r="P995">
        <v>1.5777777777777779</v>
      </c>
      <c r="Q995">
        <v>4</v>
      </c>
      <c r="R995" t="s">
        <v>118</v>
      </c>
    </row>
    <row r="996" spans="1:18" hidden="1" x14ac:dyDescent="0.3">
      <c r="A996" s="76">
        <v>994</v>
      </c>
      <c r="B996">
        <v>36407</v>
      </c>
      <c r="C996" t="s">
        <v>375</v>
      </c>
      <c r="D996" t="s">
        <v>32</v>
      </c>
      <c r="E996" t="s">
        <v>75</v>
      </c>
      <c r="F996">
        <v>6.62</v>
      </c>
      <c r="G996" s="77">
        <v>43663</v>
      </c>
      <c r="H996" s="77">
        <v>43665</v>
      </c>
      <c r="I996">
        <v>5</v>
      </c>
      <c r="J996">
        <v>2019</v>
      </c>
      <c r="K996" t="s">
        <v>33</v>
      </c>
      <c r="L996">
        <v>12</v>
      </c>
      <c r="M996">
        <v>0.39444444444444438</v>
      </c>
      <c r="N996">
        <v>4.7333333333333334</v>
      </c>
      <c r="O996">
        <v>3</v>
      </c>
      <c r="P996">
        <v>1.5777777777777779</v>
      </c>
      <c r="Q996">
        <v>4</v>
      </c>
      <c r="R996" t="s">
        <v>57</v>
      </c>
    </row>
    <row r="997" spans="1:18" hidden="1" x14ac:dyDescent="0.3">
      <c r="A997" s="76">
        <v>995</v>
      </c>
      <c r="B997">
        <v>40335</v>
      </c>
      <c r="C997" t="s">
        <v>376</v>
      </c>
      <c r="D997" t="s">
        <v>101</v>
      </c>
      <c r="E997" t="s">
        <v>20</v>
      </c>
      <c r="F997">
        <v>5.26</v>
      </c>
      <c r="G997" s="77">
        <v>44521</v>
      </c>
      <c r="H997" s="77">
        <v>44521</v>
      </c>
      <c r="I997">
        <v>5</v>
      </c>
      <c r="J997">
        <v>2019</v>
      </c>
      <c r="K997" t="s">
        <v>35</v>
      </c>
      <c r="L997">
        <v>1</v>
      </c>
      <c r="M997">
        <v>0.9</v>
      </c>
      <c r="N997">
        <v>0.9</v>
      </c>
      <c r="O997">
        <v>1</v>
      </c>
      <c r="P997">
        <v>0.9</v>
      </c>
      <c r="Q997">
        <v>1</v>
      </c>
      <c r="R997" t="s">
        <v>40</v>
      </c>
    </row>
    <row r="998" spans="1:18" hidden="1" x14ac:dyDescent="0.3">
      <c r="A998" s="76">
        <v>996</v>
      </c>
      <c r="B998">
        <v>40335</v>
      </c>
      <c r="C998" t="s">
        <v>376</v>
      </c>
      <c r="D998" t="s">
        <v>101</v>
      </c>
      <c r="E998" t="s">
        <v>20</v>
      </c>
      <c r="F998">
        <v>5.26</v>
      </c>
      <c r="G998" s="77">
        <v>44521</v>
      </c>
      <c r="H998" s="77">
        <v>44521</v>
      </c>
      <c r="I998">
        <v>5</v>
      </c>
      <c r="J998">
        <v>2019</v>
      </c>
      <c r="K998" t="s">
        <v>35</v>
      </c>
      <c r="L998">
        <v>1</v>
      </c>
      <c r="M998">
        <v>0.9</v>
      </c>
      <c r="N998">
        <v>0.9</v>
      </c>
      <c r="O998">
        <v>1</v>
      </c>
      <c r="P998">
        <v>0.9</v>
      </c>
      <c r="Q998">
        <v>1</v>
      </c>
      <c r="R998" t="s">
        <v>48</v>
      </c>
    </row>
    <row r="999" spans="1:18" hidden="1" x14ac:dyDescent="0.3">
      <c r="A999" s="76">
        <v>997</v>
      </c>
      <c r="B999">
        <v>40335</v>
      </c>
      <c r="C999" t="s">
        <v>376</v>
      </c>
      <c r="D999" t="s">
        <v>101</v>
      </c>
      <c r="E999" t="s">
        <v>20</v>
      </c>
      <c r="F999">
        <v>5.26</v>
      </c>
      <c r="G999" s="77">
        <v>44521</v>
      </c>
      <c r="H999" s="77">
        <v>44521</v>
      </c>
      <c r="I999">
        <v>5</v>
      </c>
      <c r="J999">
        <v>2019</v>
      </c>
      <c r="K999" t="s">
        <v>35</v>
      </c>
      <c r="L999">
        <v>1</v>
      </c>
      <c r="M999">
        <v>0.9</v>
      </c>
      <c r="N999">
        <v>0.9</v>
      </c>
      <c r="O999">
        <v>1</v>
      </c>
      <c r="P999">
        <v>0.9</v>
      </c>
      <c r="Q999">
        <v>1</v>
      </c>
      <c r="R999" t="s">
        <v>22</v>
      </c>
    </row>
    <row r="1000" spans="1:18" hidden="1" x14ac:dyDescent="0.3">
      <c r="A1000" s="76">
        <v>998</v>
      </c>
      <c r="B1000">
        <v>40595</v>
      </c>
      <c r="C1000" t="s">
        <v>377</v>
      </c>
      <c r="D1000" t="s">
        <v>32</v>
      </c>
      <c r="E1000" t="s">
        <v>75</v>
      </c>
      <c r="F1000">
        <v>6.65</v>
      </c>
      <c r="G1000" s="77">
        <v>44374</v>
      </c>
      <c r="H1000" s="77">
        <v>44401</v>
      </c>
      <c r="I1000">
        <v>5</v>
      </c>
      <c r="J1000">
        <v>2020</v>
      </c>
      <c r="K1000" t="s">
        <v>35</v>
      </c>
      <c r="L1000">
        <v>12</v>
      </c>
      <c r="M1000">
        <v>0.39555555555555549</v>
      </c>
      <c r="N1000">
        <v>4.7466666666666661</v>
      </c>
      <c r="O1000">
        <v>28</v>
      </c>
      <c r="P1000">
        <v>0.16952380952380949</v>
      </c>
      <c r="Q1000">
        <v>0.42857142857142849</v>
      </c>
      <c r="R1000" t="s">
        <v>39</v>
      </c>
    </row>
    <row r="1001" spans="1:18" hidden="1" x14ac:dyDescent="0.3">
      <c r="A1001" s="76">
        <v>999</v>
      </c>
      <c r="B1001">
        <v>40595</v>
      </c>
      <c r="C1001" t="s">
        <v>377</v>
      </c>
      <c r="D1001" t="s">
        <v>32</v>
      </c>
      <c r="E1001" t="s">
        <v>75</v>
      </c>
      <c r="F1001">
        <v>6.65</v>
      </c>
      <c r="G1001" s="77">
        <v>44374</v>
      </c>
      <c r="H1001" s="77">
        <v>44401</v>
      </c>
      <c r="I1001">
        <v>5</v>
      </c>
      <c r="J1001">
        <v>2020</v>
      </c>
      <c r="K1001" t="s">
        <v>35</v>
      </c>
      <c r="L1001">
        <v>12</v>
      </c>
      <c r="M1001">
        <v>0.39555555555555549</v>
      </c>
      <c r="N1001">
        <v>4.7466666666666661</v>
      </c>
      <c r="O1001">
        <v>28</v>
      </c>
      <c r="P1001">
        <v>0.16952380952380949</v>
      </c>
      <c r="Q1001">
        <v>0.42857142857142849</v>
      </c>
      <c r="R1001" t="s">
        <v>27</v>
      </c>
    </row>
    <row r="1002" spans="1:18" hidden="1" x14ac:dyDescent="0.3">
      <c r="A1002" s="76">
        <v>1000</v>
      </c>
      <c r="B1002">
        <v>40595</v>
      </c>
      <c r="C1002" t="s">
        <v>377</v>
      </c>
      <c r="D1002" t="s">
        <v>32</v>
      </c>
      <c r="E1002" t="s">
        <v>75</v>
      </c>
      <c r="F1002">
        <v>6.65</v>
      </c>
      <c r="G1002" s="77">
        <v>44374</v>
      </c>
      <c r="H1002" s="77">
        <v>44401</v>
      </c>
      <c r="I1002">
        <v>5</v>
      </c>
      <c r="J1002">
        <v>2020</v>
      </c>
      <c r="K1002" t="s">
        <v>35</v>
      </c>
      <c r="L1002">
        <v>12</v>
      </c>
      <c r="M1002">
        <v>0.39555555555555549</v>
      </c>
      <c r="N1002">
        <v>4.7466666666666661</v>
      </c>
      <c r="O1002">
        <v>28</v>
      </c>
      <c r="P1002">
        <v>0.16952380952380949</v>
      </c>
      <c r="Q1002">
        <v>0.42857142857142849</v>
      </c>
      <c r="R1002" t="s">
        <v>104</v>
      </c>
    </row>
    <row r="1003" spans="1:18" hidden="1" x14ac:dyDescent="0.3">
      <c r="A1003" s="76">
        <v>1001</v>
      </c>
      <c r="B1003">
        <v>40595</v>
      </c>
      <c r="C1003" t="s">
        <v>377</v>
      </c>
      <c r="D1003" t="s">
        <v>32</v>
      </c>
      <c r="E1003" t="s">
        <v>75</v>
      </c>
      <c r="F1003">
        <v>6.65</v>
      </c>
      <c r="G1003" s="77">
        <v>44374</v>
      </c>
      <c r="H1003" s="77">
        <v>44401</v>
      </c>
      <c r="I1003">
        <v>5</v>
      </c>
      <c r="J1003">
        <v>2020</v>
      </c>
      <c r="K1003" t="s">
        <v>35</v>
      </c>
      <c r="L1003">
        <v>12</v>
      </c>
      <c r="M1003">
        <v>0.39555555555555549</v>
      </c>
      <c r="N1003">
        <v>4.7466666666666661</v>
      </c>
      <c r="O1003">
        <v>28</v>
      </c>
      <c r="P1003">
        <v>0.16952380952380949</v>
      </c>
      <c r="Q1003">
        <v>0.42857142857142849</v>
      </c>
      <c r="R1003" t="s">
        <v>57</v>
      </c>
    </row>
    <row r="1004" spans="1:18" hidden="1" x14ac:dyDescent="0.3">
      <c r="A1004" s="76">
        <v>1002</v>
      </c>
      <c r="B1004">
        <v>38594</v>
      </c>
      <c r="C1004" t="s">
        <v>378</v>
      </c>
      <c r="D1004" t="s">
        <v>101</v>
      </c>
      <c r="E1004" t="s">
        <v>20</v>
      </c>
      <c r="F1004">
        <v>7.61</v>
      </c>
      <c r="G1004" s="77">
        <v>44133</v>
      </c>
      <c r="H1004" s="77">
        <v>44133</v>
      </c>
      <c r="I1004">
        <v>8</v>
      </c>
      <c r="J1004">
        <v>2019</v>
      </c>
      <c r="K1004" t="s">
        <v>33</v>
      </c>
      <c r="L1004">
        <v>1</v>
      </c>
      <c r="M1004">
        <v>1.5883333333333329</v>
      </c>
      <c r="N1004">
        <v>1.5883333333333329</v>
      </c>
      <c r="O1004">
        <v>1</v>
      </c>
      <c r="P1004">
        <v>1.5883333333333329</v>
      </c>
      <c r="Q1004">
        <v>1</v>
      </c>
      <c r="R1004" t="s">
        <v>40</v>
      </c>
    </row>
    <row r="1005" spans="1:18" hidden="1" x14ac:dyDescent="0.3">
      <c r="A1005" s="76">
        <v>1003</v>
      </c>
      <c r="B1005">
        <v>38594</v>
      </c>
      <c r="C1005" t="s">
        <v>378</v>
      </c>
      <c r="D1005" t="s">
        <v>101</v>
      </c>
      <c r="E1005" t="s">
        <v>20</v>
      </c>
      <c r="F1005">
        <v>7.61</v>
      </c>
      <c r="G1005" s="77">
        <v>44133</v>
      </c>
      <c r="H1005" s="77">
        <v>44133</v>
      </c>
      <c r="I1005">
        <v>8</v>
      </c>
      <c r="J1005">
        <v>2019</v>
      </c>
      <c r="K1005" t="s">
        <v>33</v>
      </c>
      <c r="L1005">
        <v>1</v>
      </c>
      <c r="M1005">
        <v>1.5883333333333329</v>
      </c>
      <c r="N1005">
        <v>1.5883333333333329</v>
      </c>
      <c r="O1005">
        <v>1</v>
      </c>
      <c r="P1005">
        <v>1.5883333333333329</v>
      </c>
      <c r="Q1005">
        <v>1</v>
      </c>
      <c r="R1005" t="s">
        <v>57</v>
      </c>
    </row>
    <row r="1006" spans="1:18" hidden="1" x14ac:dyDescent="0.3">
      <c r="A1006" s="76">
        <v>1004</v>
      </c>
      <c r="B1006">
        <v>38594</v>
      </c>
      <c r="C1006" t="s">
        <v>378</v>
      </c>
      <c r="D1006" t="s">
        <v>101</v>
      </c>
      <c r="E1006" t="s">
        <v>20</v>
      </c>
      <c r="F1006">
        <v>7.61</v>
      </c>
      <c r="G1006" s="77">
        <v>44133</v>
      </c>
      <c r="H1006" s="77">
        <v>44133</v>
      </c>
      <c r="I1006">
        <v>8</v>
      </c>
      <c r="J1006">
        <v>2019</v>
      </c>
      <c r="K1006" t="s">
        <v>33</v>
      </c>
      <c r="L1006">
        <v>1</v>
      </c>
      <c r="M1006">
        <v>1.5883333333333329</v>
      </c>
      <c r="N1006">
        <v>1.5883333333333329</v>
      </c>
      <c r="O1006">
        <v>1</v>
      </c>
      <c r="P1006">
        <v>1.5883333333333329</v>
      </c>
      <c r="Q1006">
        <v>1</v>
      </c>
      <c r="R1006" t="s">
        <v>119</v>
      </c>
    </row>
    <row r="1007" spans="1:18" hidden="1" x14ac:dyDescent="0.3">
      <c r="A1007" s="76">
        <v>1005</v>
      </c>
      <c r="B1007">
        <v>41379</v>
      </c>
      <c r="C1007" t="s">
        <v>379</v>
      </c>
      <c r="D1007" t="s">
        <v>101</v>
      </c>
      <c r="E1007" t="s">
        <v>20</v>
      </c>
      <c r="F1007">
        <v>5.87</v>
      </c>
      <c r="G1007" s="77">
        <v>44499</v>
      </c>
      <c r="H1007" s="77">
        <v>44499</v>
      </c>
      <c r="I1007">
        <v>5</v>
      </c>
      <c r="J1007">
        <v>2020</v>
      </c>
      <c r="K1007" t="s">
        <v>35</v>
      </c>
      <c r="L1007">
        <v>1</v>
      </c>
      <c r="M1007">
        <v>1.583333333333333</v>
      </c>
      <c r="N1007">
        <v>1.583333333333333</v>
      </c>
      <c r="O1007">
        <v>1</v>
      </c>
      <c r="P1007">
        <v>1.583333333333333</v>
      </c>
      <c r="Q1007">
        <v>1</v>
      </c>
      <c r="R1007" t="s">
        <v>40</v>
      </c>
    </row>
    <row r="1008" spans="1:18" hidden="1" x14ac:dyDescent="0.3">
      <c r="A1008" s="76">
        <v>1006</v>
      </c>
      <c r="B1008">
        <v>41379</v>
      </c>
      <c r="C1008" t="s">
        <v>379</v>
      </c>
      <c r="D1008" t="s">
        <v>101</v>
      </c>
      <c r="E1008" t="s">
        <v>20</v>
      </c>
      <c r="F1008">
        <v>5.87</v>
      </c>
      <c r="G1008" s="77">
        <v>44499</v>
      </c>
      <c r="H1008" s="77">
        <v>44499</v>
      </c>
      <c r="I1008">
        <v>5</v>
      </c>
      <c r="J1008">
        <v>2020</v>
      </c>
      <c r="K1008" t="s">
        <v>35</v>
      </c>
      <c r="L1008">
        <v>1</v>
      </c>
      <c r="M1008">
        <v>1.583333333333333</v>
      </c>
      <c r="N1008">
        <v>1.583333333333333</v>
      </c>
      <c r="O1008">
        <v>1</v>
      </c>
      <c r="P1008">
        <v>1.583333333333333</v>
      </c>
      <c r="Q1008">
        <v>1</v>
      </c>
      <c r="R1008" t="s">
        <v>27</v>
      </c>
    </row>
    <row r="1009" spans="1:18" hidden="1" x14ac:dyDescent="0.3">
      <c r="A1009" s="76">
        <v>1007</v>
      </c>
      <c r="B1009">
        <v>41379</v>
      </c>
      <c r="C1009" t="s">
        <v>379</v>
      </c>
      <c r="D1009" t="s">
        <v>101</v>
      </c>
      <c r="E1009" t="s">
        <v>20</v>
      </c>
      <c r="F1009">
        <v>5.87</v>
      </c>
      <c r="G1009" s="77">
        <v>44499</v>
      </c>
      <c r="H1009" s="77">
        <v>44499</v>
      </c>
      <c r="I1009">
        <v>5</v>
      </c>
      <c r="J1009">
        <v>2020</v>
      </c>
      <c r="K1009" t="s">
        <v>35</v>
      </c>
      <c r="L1009">
        <v>1</v>
      </c>
      <c r="M1009">
        <v>1.583333333333333</v>
      </c>
      <c r="N1009">
        <v>1.583333333333333</v>
      </c>
      <c r="O1009">
        <v>1</v>
      </c>
      <c r="P1009">
        <v>1.583333333333333</v>
      </c>
      <c r="Q1009">
        <v>1</v>
      </c>
      <c r="R1009" t="s">
        <v>41</v>
      </c>
    </row>
    <row r="1010" spans="1:18" hidden="1" x14ac:dyDescent="0.3">
      <c r="A1010" s="76">
        <v>1008</v>
      </c>
      <c r="B1010">
        <v>486</v>
      </c>
      <c r="C1010" t="s">
        <v>380</v>
      </c>
      <c r="D1010" t="s">
        <v>32</v>
      </c>
      <c r="E1010" t="s">
        <v>75</v>
      </c>
      <c r="F1010">
        <v>8.2899999999999991</v>
      </c>
      <c r="G1010" s="77">
        <v>43132</v>
      </c>
      <c r="H1010" s="77">
        <v>43174</v>
      </c>
      <c r="I1010">
        <v>9</v>
      </c>
      <c r="J1010">
        <v>2003</v>
      </c>
      <c r="K1010" t="s">
        <v>33</v>
      </c>
      <c r="L1010">
        <v>13</v>
      </c>
      <c r="M1010">
        <v>0.40555555555555561</v>
      </c>
      <c r="N1010">
        <v>5.2722222222222221</v>
      </c>
      <c r="O1010">
        <v>43</v>
      </c>
      <c r="P1010">
        <v>0.122609819121447</v>
      </c>
      <c r="Q1010">
        <v>0.30232558139534882</v>
      </c>
      <c r="R1010" t="s">
        <v>39</v>
      </c>
    </row>
    <row r="1011" spans="1:18" hidden="1" x14ac:dyDescent="0.3">
      <c r="A1011" s="76">
        <v>1009</v>
      </c>
      <c r="B1011">
        <v>486</v>
      </c>
      <c r="C1011" t="s">
        <v>380</v>
      </c>
      <c r="D1011" t="s">
        <v>32</v>
      </c>
      <c r="E1011" t="s">
        <v>75</v>
      </c>
      <c r="F1011">
        <v>8.2899999999999991</v>
      </c>
      <c r="G1011" s="77">
        <v>43132</v>
      </c>
      <c r="H1011" s="77">
        <v>43174</v>
      </c>
      <c r="I1011">
        <v>9</v>
      </c>
      <c r="J1011">
        <v>2003</v>
      </c>
      <c r="K1011" t="s">
        <v>33</v>
      </c>
      <c r="L1011">
        <v>13</v>
      </c>
      <c r="M1011">
        <v>0.40555555555555561</v>
      </c>
      <c r="N1011">
        <v>5.2722222222222221</v>
      </c>
      <c r="O1011">
        <v>43</v>
      </c>
      <c r="P1011">
        <v>0.122609819121447</v>
      </c>
      <c r="Q1011">
        <v>0.30232558139534882</v>
      </c>
      <c r="R1011" t="s">
        <v>26</v>
      </c>
    </row>
    <row r="1012" spans="1:18" hidden="1" x14ac:dyDescent="0.3">
      <c r="A1012" s="76">
        <v>1010</v>
      </c>
      <c r="B1012">
        <v>486</v>
      </c>
      <c r="C1012" t="s">
        <v>380</v>
      </c>
      <c r="D1012" t="s">
        <v>32</v>
      </c>
      <c r="E1012" t="s">
        <v>75</v>
      </c>
      <c r="F1012">
        <v>8.2899999999999991</v>
      </c>
      <c r="G1012" s="77">
        <v>43132</v>
      </c>
      <c r="H1012" s="77">
        <v>43174</v>
      </c>
      <c r="I1012">
        <v>9</v>
      </c>
      <c r="J1012">
        <v>2003</v>
      </c>
      <c r="K1012" t="s">
        <v>33</v>
      </c>
      <c r="L1012">
        <v>13</v>
      </c>
      <c r="M1012">
        <v>0.40555555555555561</v>
      </c>
      <c r="N1012">
        <v>5.2722222222222221</v>
      </c>
      <c r="O1012">
        <v>43</v>
      </c>
      <c r="P1012">
        <v>0.122609819121447</v>
      </c>
      <c r="Q1012">
        <v>0.30232558139534882</v>
      </c>
      <c r="R1012" t="s">
        <v>217</v>
      </c>
    </row>
    <row r="1013" spans="1:18" hidden="1" x14ac:dyDescent="0.3">
      <c r="A1013" s="76">
        <v>1011</v>
      </c>
      <c r="B1013">
        <v>486</v>
      </c>
      <c r="C1013" t="s">
        <v>380</v>
      </c>
      <c r="D1013" t="s">
        <v>32</v>
      </c>
      <c r="E1013" t="s">
        <v>75</v>
      </c>
      <c r="F1013">
        <v>8.2899999999999991</v>
      </c>
      <c r="G1013" s="77">
        <v>43132</v>
      </c>
      <c r="H1013" s="77">
        <v>43174</v>
      </c>
      <c r="I1013">
        <v>9</v>
      </c>
      <c r="J1013">
        <v>2003</v>
      </c>
      <c r="K1013" t="s">
        <v>33</v>
      </c>
      <c r="L1013">
        <v>13</v>
      </c>
      <c r="M1013">
        <v>0.40555555555555561</v>
      </c>
      <c r="N1013">
        <v>5.2722222222222221</v>
      </c>
      <c r="O1013">
        <v>43</v>
      </c>
      <c r="P1013">
        <v>0.122609819121447</v>
      </c>
      <c r="Q1013">
        <v>0.30232558139534882</v>
      </c>
      <c r="R1013" t="s">
        <v>63</v>
      </c>
    </row>
    <row r="1014" spans="1:18" hidden="1" x14ac:dyDescent="0.3">
      <c r="A1014" s="76">
        <v>1012</v>
      </c>
      <c r="B1014">
        <v>486</v>
      </c>
      <c r="C1014" t="s">
        <v>380</v>
      </c>
      <c r="D1014" t="s">
        <v>32</v>
      </c>
      <c r="E1014" t="s">
        <v>75</v>
      </c>
      <c r="F1014">
        <v>8.2899999999999991</v>
      </c>
      <c r="G1014" s="77">
        <v>43132</v>
      </c>
      <c r="H1014" s="77">
        <v>43174</v>
      </c>
      <c r="I1014">
        <v>9</v>
      </c>
      <c r="J1014">
        <v>2003</v>
      </c>
      <c r="K1014" t="s">
        <v>33</v>
      </c>
      <c r="L1014">
        <v>13</v>
      </c>
      <c r="M1014">
        <v>0.40555555555555561</v>
      </c>
      <c r="N1014">
        <v>5.2722222222222221</v>
      </c>
      <c r="O1014">
        <v>43</v>
      </c>
      <c r="P1014">
        <v>0.122609819121447</v>
      </c>
      <c r="Q1014">
        <v>0.30232558139534882</v>
      </c>
      <c r="R1014" t="s">
        <v>22</v>
      </c>
    </row>
    <row r="1015" spans="1:18" hidden="1" x14ac:dyDescent="0.3">
      <c r="A1015" s="76">
        <v>1013</v>
      </c>
      <c r="B1015">
        <v>2526</v>
      </c>
      <c r="C1015" t="s">
        <v>381</v>
      </c>
      <c r="D1015" t="s">
        <v>66</v>
      </c>
      <c r="E1015" t="s">
        <v>38</v>
      </c>
      <c r="F1015">
        <v>6.05</v>
      </c>
      <c r="G1015" s="77">
        <v>43983</v>
      </c>
      <c r="H1015" s="77">
        <v>43983</v>
      </c>
      <c r="I1015">
        <v>3</v>
      </c>
      <c r="J1015">
        <v>2000</v>
      </c>
      <c r="K1015" t="s">
        <v>21</v>
      </c>
      <c r="L1015">
        <v>1</v>
      </c>
      <c r="M1015">
        <v>0.65</v>
      </c>
      <c r="N1015">
        <v>0.65</v>
      </c>
      <c r="O1015">
        <v>1</v>
      </c>
      <c r="P1015">
        <v>0.65</v>
      </c>
      <c r="Q1015">
        <v>1</v>
      </c>
      <c r="R1015" t="s">
        <v>36</v>
      </c>
    </row>
    <row r="1016" spans="1:18" hidden="1" x14ac:dyDescent="0.3">
      <c r="A1016" s="76">
        <v>1014</v>
      </c>
      <c r="B1016">
        <v>2526</v>
      </c>
      <c r="C1016" t="s">
        <v>381</v>
      </c>
      <c r="D1016" t="s">
        <v>66</v>
      </c>
      <c r="E1016" t="s">
        <v>38</v>
      </c>
      <c r="F1016">
        <v>6.05</v>
      </c>
      <c r="G1016" s="77">
        <v>43983</v>
      </c>
      <c r="H1016" s="77">
        <v>43983</v>
      </c>
      <c r="I1016">
        <v>3</v>
      </c>
      <c r="J1016">
        <v>2000</v>
      </c>
      <c r="K1016" t="s">
        <v>21</v>
      </c>
      <c r="L1016">
        <v>1</v>
      </c>
      <c r="M1016">
        <v>0.65</v>
      </c>
      <c r="N1016">
        <v>0.65</v>
      </c>
      <c r="O1016">
        <v>1</v>
      </c>
      <c r="P1016">
        <v>0.65</v>
      </c>
      <c r="Q1016">
        <v>1</v>
      </c>
      <c r="R1016" t="s">
        <v>72</v>
      </c>
    </row>
    <row r="1017" spans="1:18" hidden="1" x14ac:dyDescent="0.3">
      <c r="A1017" s="76">
        <v>1015</v>
      </c>
      <c r="B1017">
        <v>2526</v>
      </c>
      <c r="C1017" t="s">
        <v>381</v>
      </c>
      <c r="D1017" t="s">
        <v>66</v>
      </c>
      <c r="E1017" t="s">
        <v>38</v>
      </c>
      <c r="F1017">
        <v>6.05</v>
      </c>
      <c r="G1017" s="77">
        <v>43983</v>
      </c>
      <c r="H1017" s="77">
        <v>43983</v>
      </c>
      <c r="I1017">
        <v>3</v>
      </c>
      <c r="J1017">
        <v>2000</v>
      </c>
      <c r="K1017" t="s">
        <v>21</v>
      </c>
      <c r="L1017">
        <v>1</v>
      </c>
      <c r="M1017">
        <v>0.65</v>
      </c>
      <c r="N1017">
        <v>0.65</v>
      </c>
      <c r="O1017">
        <v>1</v>
      </c>
      <c r="P1017">
        <v>0.65</v>
      </c>
      <c r="Q1017">
        <v>1</v>
      </c>
      <c r="R1017" t="s">
        <v>57</v>
      </c>
    </row>
    <row r="1018" spans="1:18" hidden="1" x14ac:dyDescent="0.3">
      <c r="A1018" s="76">
        <v>1016</v>
      </c>
      <c r="B1018">
        <v>2526</v>
      </c>
      <c r="C1018" t="s">
        <v>381</v>
      </c>
      <c r="D1018" t="s">
        <v>66</v>
      </c>
      <c r="E1018" t="s">
        <v>38</v>
      </c>
      <c r="F1018">
        <v>6.05</v>
      </c>
      <c r="G1018" s="77">
        <v>43983</v>
      </c>
      <c r="H1018" s="77">
        <v>43983</v>
      </c>
      <c r="I1018">
        <v>3</v>
      </c>
      <c r="J1018">
        <v>2000</v>
      </c>
      <c r="K1018" t="s">
        <v>21</v>
      </c>
      <c r="L1018">
        <v>1</v>
      </c>
      <c r="M1018">
        <v>0.65</v>
      </c>
      <c r="N1018">
        <v>0.65</v>
      </c>
      <c r="O1018">
        <v>1</v>
      </c>
      <c r="P1018">
        <v>0.65</v>
      </c>
      <c r="Q1018">
        <v>1</v>
      </c>
      <c r="R1018" t="s">
        <v>22</v>
      </c>
    </row>
    <row r="1019" spans="1:18" hidden="1" x14ac:dyDescent="0.3">
      <c r="A1019" s="76">
        <v>1017</v>
      </c>
      <c r="B1019">
        <v>2526</v>
      </c>
      <c r="C1019" t="s">
        <v>381</v>
      </c>
      <c r="D1019" t="s">
        <v>66</v>
      </c>
      <c r="E1019" t="s">
        <v>38</v>
      </c>
      <c r="F1019">
        <v>6.05</v>
      </c>
      <c r="G1019" s="77">
        <v>43983</v>
      </c>
      <c r="H1019" s="77">
        <v>43983</v>
      </c>
      <c r="I1019">
        <v>3</v>
      </c>
      <c r="J1019">
        <v>2000</v>
      </c>
      <c r="K1019" t="s">
        <v>21</v>
      </c>
      <c r="L1019">
        <v>1</v>
      </c>
      <c r="M1019">
        <v>0.65</v>
      </c>
      <c r="N1019">
        <v>0.65</v>
      </c>
      <c r="O1019">
        <v>1</v>
      </c>
      <c r="P1019">
        <v>0.65</v>
      </c>
      <c r="Q1019">
        <v>1</v>
      </c>
      <c r="R1019" t="s">
        <v>119</v>
      </c>
    </row>
    <row r="1020" spans="1:18" hidden="1" x14ac:dyDescent="0.3">
      <c r="A1020" s="76">
        <v>1018</v>
      </c>
      <c r="B1020">
        <v>39582</v>
      </c>
      <c r="C1020" t="s">
        <v>382</v>
      </c>
      <c r="D1020" t="s">
        <v>32</v>
      </c>
      <c r="E1020" t="s">
        <v>47</v>
      </c>
      <c r="F1020">
        <v>6.1</v>
      </c>
      <c r="G1020" s="77">
        <v>44196</v>
      </c>
      <c r="H1020" s="77">
        <v>44202</v>
      </c>
      <c r="I1020">
        <v>6</v>
      </c>
      <c r="J1020">
        <v>2020</v>
      </c>
      <c r="K1020" t="s">
        <v>33</v>
      </c>
      <c r="L1020">
        <v>12</v>
      </c>
      <c r="M1020">
        <v>0.4</v>
      </c>
      <c r="N1020">
        <v>4.8000000000000007</v>
      </c>
      <c r="O1020">
        <v>7</v>
      </c>
      <c r="P1020">
        <v>0.68571428571428583</v>
      </c>
      <c r="Q1020">
        <v>1.714285714285714</v>
      </c>
      <c r="R1020" t="s">
        <v>91</v>
      </c>
    </row>
    <row r="1021" spans="1:18" hidden="1" x14ac:dyDescent="0.3">
      <c r="A1021" s="76">
        <v>1019</v>
      </c>
      <c r="B1021">
        <v>39582</v>
      </c>
      <c r="C1021" t="s">
        <v>382</v>
      </c>
      <c r="D1021" t="s">
        <v>32</v>
      </c>
      <c r="E1021" t="s">
        <v>47</v>
      </c>
      <c r="F1021">
        <v>6.1</v>
      </c>
      <c r="G1021" s="77">
        <v>44196</v>
      </c>
      <c r="H1021" s="77">
        <v>44202</v>
      </c>
      <c r="I1021">
        <v>6</v>
      </c>
      <c r="J1021">
        <v>2020</v>
      </c>
      <c r="K1021" t="s">
        <v>33</v>
      </c>
      <c r="L1021">
        <v>12</v>
      </c>
      <c r="M1021">
        <v>0.4</v>
      </c>
      <c r="N1021">
        <v>4.8000000000000007</v>
      </c>
      <c r="O1021">
        <v>7</v>
      </c>
      <c r="P1021">
        <v>0.68571428571428583</v>
      </c>
      <c r="Q1021">
        <v>1.714285714285714</v>
      </c>
      <c r="R1021" t="s">
        <v>97</v>
      </c>
    </row>
    <row r="1022" spans="1:18" hidden="1" x14ac:dyDescent="0.3">
      <c r="A1022" s="76">
        <v>1020</v>
      </c>
      <c r="B1022">
        <v>39582</v>
      </c>
      <c r="C1022" t="s">
        <v>382</v>
      </c>
      <c r="D1022" t="s">
        <v>32</v>
      </c>
      <c r="E1022" t="s">
        <v>47</v>
      </c>
      <c r="F1022">
        <v>6.1</v>
      </c>
      <c r="G1022" s="77">
        <v>44196</v>
      </c>
      <c r="H1022" s="77">
        <v>44202</v>
      </c>
      <c r="I1022">
        <v>6</v>
      </c>
      <c r="J1022">
        <v>2020</v>
      </c>
      <c r="K1022" t="s">
        <v>33</v>
      </c>
      <c r="L1022">
        <v>12</v>
      </c>
      <c r="M1022">
        <v>0.4</v>
      </c>
      <c r="N1022">
        <v>4.8000000000000007</v>
      </c>
      <c r="O1022">
        <v>7</v>
      </c>
      <c r="P1022">
        <v>0.68571428571428583</v>
      </c>
      <c r="Q1022">
        <v>1.714285714285714</v>
      </c>
      <c r="R1022" t="s">
        <v>28</v>
      </c>
    </row>
    <row r="1023" spans="1:18" hidden="1" x14ac:dyDescent="0.3">
      <c r="A1023" s="76">
        <v>1021</v>
      </c>
      <c r="B1023">
        <v>38920</v>
      </c>
      <c r="C1023" t="s">
        <v>383</v>
      </c>
      <c r="D1023" t="s">
        <v>32</v>
      </c>
      <c r="E1023" t="s">
        <v>20</v>
      </c>
      <c r="F1023">
        <v>6.53</v>
      </c>
      <c r="G1023" s="77">
        <v>43945</v>
      </c>
      <c r="H1023" s="77">
        <v>43950</v>
      </c>
      <c r="I1023">
        <v>6</v>
      </c>
      <c r="J1023">
        <v>2019</v>
      </c>
      <c r="K1023" t="s">
        <v>21</v>
      </c>
      <c r="L1023">
        <v>12</v>
      </c>
      <c r="M1023">
        <v>0.39527777777777778</v>
      </c>
      <c r="N1023">
        <v>4.7433333333333332</v>
      </c>
      <c r="O1023">
        <v>6</v>
      </c>
      <c r="P1023">
        <v>0.79055555555555557</v>
      </c>
      <c r="Q1023">
        <v>2</v>
      </c>
      <c r="R1023" t="s">
        <v>39</v>
      </c>
    </row>
    <row r="1024" spans="1:18" hidden="1" x14ac:dyDescent="0.3">
      <c r="A1024" s="76">
        <v>1022</v>
      </c>
      <c r="B1024">
        <v>38920</v>
      </c>
      <c r="C1024" t="s">
        <v>383</v>
      </c>
      <c r="D1024" t="s">
        <v>32</v>
      </c>
      <c r="E1024" t="s">
        <v>20</v>
      </c>
      <c r="F1024">
        <v>6.53</v>
      </c>
      <c r="G1024" s="77">
        <v>43945</v>
      </c>
      <c r="H1024" s="77">
        <v>43950</v>
      </c>
      <c r="I1024">
        <v>6</v>
      </c>
      <c r="J1024">
        <v>2019</v>
      </c>
      <c r="K1024" t="s">
        <v>21</v>
      </c>
      <c r="L1024">
        <v>12</v>
      </c>
      <c r="M1024">
        <v>0.39527777777777778</v>
      </c>
      <c r="N1024">
        <v>4.7433333333333332</v>
      </c>
      <c r="O1024">
        <v>6</v>
      </c>
      <c r="P1024">
        <v>0.79055555555555557</v>
      </c>
      <c r="Q1024">
        <v>2</v>
      </c>
      <c r="R1024" t="s">
        <v>40</v>
      </c>
    </row>
    <row r="1025" spans="1:18" hidden="1" x14ac:dyDescent="0.3">
      <c r="A1025" s="76">
        <v>1023</v>
      </c>
      <c r="B1025">
        <v>38920</v>
      </c>
      <c r="C1025" t="s">
        <v>383</v>
      </c>
      <c r="D1025" t="s">
        <v>32</v>
      </c>
      <c r="E1025" t="s">
        <v>20</v>
      </c>
      <c r="F1025">
        <v>6.53</v>
      </c>
      <c r="G1025" s="77">
        <v>43945</v>
      </c>
      <c r="H1025" s="77">
        <v>43950</v>
      </c>
      <c r="I1025">
        <v>6</v>
      </c>
      <c r="J1025">
        <v>2019</v>
      </c>
      <c r="K1025" t="s">
        <v>21</v>
      </c>
      <c r="L1025">
        <v>12</v>
      </c>
      <c r="M1025">
        <v>0.39527777777777778</v>
      </c>
      <c r="N1025">
        <v>4.7433333333333332</v>
      </c>
      <c r="O1025">
        <v>6</v>
      </c>
      <c r="P1025">
        <v>0.79055555555555557</v>
      </c>
      <c r="Q1025">
        <v>2</v>
      </c>
      <c r="R1025" t="s">
        <v>97</v>
      </c>
    </row>
    <row r="1026" spans="1:18" hidden="1" x14ac:dyDescent="0.3">
      <c r="A1026" s="76">
        <v>1024</v>
      </c>
      <c r="B1026">
        <v>38920</v>
      </c>
      <c r="C1026" t="s">
        <v>383</v>
      </c>
      <c r="D1026" t="s">
        <v>32</v>
      </c>
      <c r="E1026" t="s">
        <v>20</v>
      </c>
      <c r="F1026">
        <v>6.53</v>
      </c>
      <c r="G1026" s="77">
        <v>43945</v>
      </c>
      <c r="H1026" s="77">
        <v>43950</v>
      </c>
      <c r="I1026">
        <v>6</v>
      </c>
      <c r="J1026">
        <v>2019</v>
      </c>
      <c r="K1026" t="s">
        <v>21</v>
      </c>
      <c r="L1026">
        <v>12</v>
      </c>
      <c r="M1026">
        <v>0.39527777777777778</v>
      </c>
      <c r="N1026">
        <v>4.7433333333333332</v>
      </c>
      <c r="O1026">
        <v>6</v>
      </c>
      <c r="P1026">
        <v>0.79055555555555557</v>
      </c>
      <c r="Q1026">
        <v>2</v>
      </c>
      <c r="R1026" t="s">
        <v>208</v>
      </c>
    </row>
    <row r="1027" spans="1:18" hidden="1" x14ac:dyDescent="0.3">
      <c r="A1027" s="76">
        <v>1025</v>
      </c>
      <c r="B1027">
        <v>28851</v>
      </c>
      <c r="C1027" t="s">
        <v>384</v>
      </c>
      <c r="D1027" t="s">
        <v>101</v>
      </c>
      <c r="E1027" t="s">
        <v>38</v>
      </c>
      <c r="F1027">
        <v>8.94</v>
      </c>
      <c r="G1027" s="77">
        <v>43108</v>
      </c>
      <c r="H1027" s="77">
        <v>43108</v>
      </c>
      <c r="I1027">
        <v>10</v>
      </c>
      <c r="J1027">
        <v>2016</v>
      </c>
      <c r="K1027" t="s">
        <v>21</v>
      </c>
      <c r="L1027">
        <v>1</v>
      </c>
      <c r="M1027">
        <v>2.1675</v>
      </c>
      <c r="N1027">
        <v>2.1675</v>
      </c>
      <c r="O1027">
        <v>1</v>
      </c>
      <c r="P1027">
        <v>2.1675</v>
      </c>
      <c r="Q1027">
        <v>1</v>
      </c>
      <c r="R1027" t="s">
        <v>71</v>
      </c>
    </row>
    <row r="1028" spans="1:18" hidden="1" x14ac:dyDescent="0.3">
      <c r="A1028" s="76">
        <v>1026</v>
      </c>
      <c r="B1028">
        <v>28851</v>
      </c>
      <c r="C1028" t="s">
        <v>384</v>
      </c>
      <c r="D1028" t="s">
        <v>101</v>
      </c>
      <c r="E1028" t="s">
        <v>38</v>
      </c>
      <c r="F1028">
        <v>8.94</v>
      </c>
      <c r="G1028" s="77">
        <v>43108</v>
      </c>
      <c r="H1028" s="77">
        <v>43108</v>
      </c>
      <c r="I1028">
        <v>10</v>
      </c>
      <c r="J1028">
        <v>2016</v>
      </c>
      <c r="K1028" t="s">
        <v>21</v>
      </c>
      <c r="L1028">
        <v>1</v>
      </c>
      <c r="M1028">
        <v>2.1675</v>
      </c>
      <c r="N1028">
        <v>2.1675</v>
      </c>
      <c r="O1028">
        <v>1</v>
      </c>
      <c r="P1028">
        <v>2.1675</v>
      </c>
      <c r="Q1028">
        <v>1</v>
      </c>
      <c r="R1028" t="s">
        <v>40</v>
      </c>
    </row>
    <row r="1029" spans="1:18" hidden="1" x14ac:dyDescent="0.3">
      <c r="A1029" s="76">
        <v>1027</v>
      </c>
      <c r="B1029">
        <v>28851</v>
      </c>
      <c r="C1029" t="s">
        <v>384</v>
      </c>
      <c r="D1029" t="s">
        <v>101</v>
      </c>
      <c r="E1029" t="s">
        <v>38</v>
      </c>
      <c r="F1029">
        <v>8.94</v>
      </c>
      <c r="G1029" s="77">
        <v>43108</v>
      </c>
      <c r="H1029" s="77">
        <v>43108</v>
      </c>
      <c r="I1029">
        <v>10</v>
      </c>
      <c r="J1029">
        <v>2016</v>
      </c>
      <c r="K1029" t="s">
        <v>21</v>
      </c>
      <c r="L1029">
        <v>1</v>
      </c>
      <c r="M1029">
        <v>2.1675</v>
      </c>
      <c r="N1029">
        <v>2.1675</v>
      </c>
      <c r="O1029">
        <v>1</v>
      </c>
      <c r="P1029">
        <v>2.1675</v>
      </c>
      <c r="Q1029">
        <v>1</v>
      </c>
      <c r="R1029" t="s">
        <v>248</v>
      </c>
    </row>
    <row r="1030" spans="1:18" hidden="1" x14ac:dyDescent="0.3">
      <c r="A1030" s="76">
        <v>1028</v>
      </c>
      <c r="B1030">
        <v>28851</v>
      </c>
      <c r="C1030" t="s">
        <v>384</v>
      </c>
      <c r="D1030" t="s">
        <v>101</v>
      </c>
      <c r="E1030" t="s">
        <v>38</v>
      </c>
      <c r="F1030">
        <v>8.94</v>
      </c>
      <c r="G1030" s="77">
        <v>43108</v>
      </c>
      <c r="H1030" s="77">
        <v>43108</v>
      </c>
      <c r="I1030">
        <v>10</v>
      </c>
      <c r="J1030">
        <v>2016</v>
      </c>
      <c r="K1030" t="s">
        <v>21</v>
      </c>
      <c r="L1030">
        <v>1</v>
      </c>
      <c r="M1030">
        <v>2.1675</v>
      </c>
      <c r="N1030">
        <v>2.1675</v>
      </c>
      <c r="O1030">
        <v>1</v>
      </c>
      <c r="P1030">
        <v>2.1675</v>
      </c>
      <c r="Q1030">
        <v>1</v>
      </c>
      <c r="R1030" t="s">
        <v>42</v>
      </c>
    </row>
    <row r="1031" spans="1:18" hidden="1" x14ac:dyDescent="0.3">
      <c r="A1031" s="76">
        <v>1029</v>
      </c>
      <c r="B1031">
        <v>41103</v>
      </c>
      <c r="C1031" t="s">
        <v>385</v>
      </c>
      <c r="D1031" t="s">
        <v>32</v>
      </c>
      <c r="E1031" t="s">
        <v>78</v>
      </c>
      <c r="F1031">
        <v>7.14</v>
      </c>
      <c r="G1031" s="77">
        <v>44662</v>
      </c>
      <c r="H1031" s="77">
        <v>44679</v>
      </c>
      <c r="I1031">
        <v>7</v>
      </c>
      <c r="J1031">
        <v>2021</v>
      </c>
      <c r="K1031" t="s">
        <v>33</v>
      </c>
      <c r="L1031">
        <v>12</v>
      </c>
      <c r="M1031">
        <v>0.39444444444444438</v>
      </c>
      <c r="N1031">
        <v>4.7333333333333334</v>
      </c>
      <c r="O1031">
        <v>18</v>
      </c>
      <c r="P1031">
        <v>0.26296296296296301</v>
      </c>
      <c r="Q1031">
        <v>0.66666666666666663</v>
      </c>
      <c r="R1031" t="s">
        <v>36</v>
      </c>
    </row>
    <row r="1032" spans="1:18" hidden="1" x14ac:dyDescent="0.3">
      <c r="A1032" s="76">
        <v>1030</v>
      </c>
      <c r="B1032">
        <v>41103</v>
      </c>
      <c r="C1032" t="s">
        <v>385</v>
      </c>
      <c r="D1032" t="s">
        <v>32</v>
      </c>
      <c r="E1032" t="s">
        <v>78</v>
      </c>
      <c r="F1032">
        <v>7.14</v>
      </c>
      <c r="G1032" s="77">
        <v>44662</v>
      </c>
      <c r="H1032" s="77">
        <v>44679</v>
      </c>
      <c r="I1032">
        <v>7</v>
      </c>
      <c r="J1032">
        <v>2021</v>
      </c>
      <c r="K1032" t="s">
        <v>33</v>
      </c>
      <c r="L1032">
        <v>12</v>
      </c>
      <c r="M1032">
        <v>0.39444444444444438</v>
      </c>
      <c r="N1032">
        <v>4.7333333333333334</v>
      </c>
      <c r="O1032">
        <v>18</v>
      </c>
      <c r="P1032">
        <v>0.26296296296296301</v>
      </c>
      <c r="Q1032">
        <v>0.66666666666666663</v>
      </c>
      <c r="R1032" t="s">
        <v>206</v>
      </c>
    </row>
    <row r="1033" spans="1:18" hidden="1" x14ac:dyDescent="0.3">
      <c r="A1033" s="76">
        <v>1031</v>
      </c>
      <c r="B1033">
        <v>41103</v>
      </c>
      <c r="C1033" t="s">
        <v>385</v>
      </c>
      <c r="D1033" t="s">
        <v>32</v>
      </c>
      <c r="E1033" t="s">
        <v>78</v>
      </c>
      <c r="F1033">
        <v>7.14</v>
      </c>
      <c r="G1033" s="77">
        <v>44662</v>
      </c>
      <c r="H1033" s="77">
        <v>44679</v>
      </c>
      <c r="I1033">
        <v>7</v>
      </c>
      <c r="J1033">
        <v>2021</v>
      </c>
      <c r="K1033" t="s">
        <v>33</v>
      </c>
      <c r="L1033">
        <v>12</v>
      </c>
      <c r="M1033">
        <v>0.39444444444444438</v>
      </c>
      <c r="N1033">
        <v>4.7333333333333334</v>
      </c>
      <c r="O1033">
        <v>18</v>
      </c>
      <c r="P1033">
        <v>0.26296296296296301</v>
      </c>
      <c r="Q1033">
        <v>0.66666666666666663</v>
      </c>
      <c r="R1033" t="s">
        <v>57</v>
      </c>
    </row>
    <row r="1034" spans="1:18" hidden="1" x14ac:dyDescent="0.3">
      <c r="A1034" s="76">
        <v>1032</v>
      </c>
      <c r="B1034">
        <v>41103</v>
      </c>
      <c r="C1034" t="s">
        <v>385</v>
      </c>
      <c r="D1034" t="s">
        <v>32</v>
      </c>
      <c r="E1034" t="s">
        <v>78</v>
      </c>
      <c r="F1034">
        <v>7.14</v>
      </c>
      <c r="G1034" s="77">
        <v>44662</v>
      </c>
      <c r="H1034" s="77">
        <v>44679</v>
      </c>
      <c r="I1034">
        <v>7</v>
      </c>
      <c r="J1034">
        <v>2021</v>
      </c>
      <c r="K1034" t="s">
        <v>33</v>
      </c>
      <c r="L1034">
        <v>12</v>
      </c>
      <c r="M1034">
        <v>0.39444444444444438</v>
      </c>
      <c r="N1034">
        <v>4.7333333333333334</v>
      </c>
      <c r="O1034">
        <v>18</v>
      </c>
      <c r="P1034">
        <v>0.26296296296296301</v>
      </c>
      <c r="Q1034">
        <v>0.66666666666666663</v>
      </c>
      <c r="R1034" t="s">
        <v>48</v>
      </c>
    </row>
    <row r="1035" spans="1:18" hidden="1" x14ac:dyDescent="0.3">
      <c r="A1035" s="76">
        <v>1033</v>
      </c>
      <c r="B1035">
        <v>39388</v>
      </c>
      <c r="C1035" t="s">
        <v>386</v>
      </c>
      <c r="D1035" t="s">
        <v>32</v>
      </c>
      <c r="E1035" t="s">
        <v>121</v>
      </c>
      <c r="F1035">
        <v>6.88</v>
      </c>
      <c r="G1035" s="77">
        <v>44194</v>
      </c>
      <c r="H1035" s="77">
        <v>44203</v>
      </c>
      <c r="I1035">
        <v>5</v>
      </c>
      <c r="J1035">
        <v>2020</v>
      </c>
      <c r="K1035" t="s">
        <v>25</v>
      </c>
      <c r="L1035">
        <v>12</v>
      </c>
      <c r="M1035">
        <v>0.39444444444444438</v>
      </c>
      <c r="N1035">
        <v>4.7333333333333334</v>
      </c>
      <c r="O1035">
        <v>10</v>
      </c>
      <c r="P1035">
        <v>0.47333333333333327</v>
      </c>
      <c r="Q1035">
        <v>1.2</v>
      </c>
      <c r="R1035" t="s">
        <v>89</v>
      </c>
    </row>
    <row r="1036" spans="1:18" hidden="1" x14ac:dyDescent="0.3">
      <c r="A1036" s="76">
        <v>1034</v>
      </c>
      <c r="B1036">
        <v>39388</v>
      </c>
      <c r="C1036" t="s">
        <v>386</v>
      </c>
      <c r="D1036" t="s">
        <v>32</v>
      </c>
      <c r="E1036" t="s">
        <v>121</v>
      </c>
      <c r="F1036">
        <v>6.88</v>
      </c>
      <c r="G1036" s="77">
        <v>44194</v>
      </c>
      <c r="H1036" s="77">
        <v>44203</v>
      </c>
      <c r="I1036">
        <v>5</v>
      </c>
      <c r="J1036">
        <v>2020</v>
      </c>
      <c r="K1036" t="s">
        <v>25</v>
      </c>
      <c r="L1036">
        <v>12</v>
      </c>
      <c r="M1036">
        <v>0.39444444444444438</v>
      </c>
      <c r="N1036">
        <v>4.7333333333333334</v>
      </c>
      <c r="O1036">
        <v>10</v>
      </c>
      <c r="P1036">
        <v>0.47333333333333327</v>
      </c>
      <c r="Q1036">
        <v>1.2</v>
      </c>
      <c r="R1036" t="s">
        <v>217</v>
      </c>
    </row>
    <row r="1037" spans="1:18" hidden="1" x14ac:dyDescent="0.3">
      <c r="A1037" s="76">
        <v>1035</v>
      </c>
      <c r="B1037">
        <v>39388</v>
      </c>
      <c r="C1037" t="s">
        <v>386</v>
      </c>
      <c r="D1037" t="s">
        <v>32</v>
      </c>
      <c r="E1037" t="s">
        <v>121</v>
      </c>
      <c r="F1037">
        <v>6.88</v>
      </c>
      <c r="G1037" s="77">
        <v>44194</v>
      </c>
      <c r="H1037" s="77">
        <v>44203</v>
      </c>
      <c r="I1037">
        <v>5</v>
      </c>
      <c r="J1037">
        <v>2020</v>
      </c>
      <c r="K1037" t="s">
        <v>25</v>
      </c>
      <c r="L1037">
        <v>12</v>
      </c>
      <c r="M1037">
        <v>0.39444444444444438</v>
      </c>
      <c r="N1037">
        <v>4.7333333333333334</v>
      </c>
      <c r="O1037">
        <v>10</v>
      </c>
      <c r="P1037">
        <v>0.47333333333333327</v>
      </c>
      <c r="Q1037">
        <v>1.2</v>
      </c>
      <c r="R1037" t="s">
        <v>48</v>
      </c>
    </row>
    <row r="1038" spans="1:18" hidden="1" x14ac:dyDescent="0.3">
      <c r="A1038" s="76">
        <v>1036</v>
      </c>
      <c r="B1038">
        <v>39388</v>
      </c>
      <c r="C1038" t="s">
        <v>386</v>
      </c>
      <c r="D1038" t="s">
        <v>32</v>
      </c>
      <c r="E1038" t="s">
        <v>121</v>
      </c>
      <c r="F1038">
        <v>6.88</v>
      </c>
      <c r="G1038" s="77">
        <v>44194</v>
      </c>
      <c r="H1038" s="77">
        <v>44203</v>
      </c>
      <c r="I1038">
        <v>5</v>
      </c>
      <c r="J1038">
        <v>2020</v>
      </c>
      <c r="K1038" t="s">
        <v>25</v>
      </c>
      <c r="L1038">
        <v>12</v>
      </c>
      <c r="M1038">
        <v>0.39444444444444438</v>
      </c>
      <c r="N1038">
        <v>4.7333333333333334</v>
      </c>
      <c r="O1038">
        <v>10</v>
      </c>
      <c r="P1038">
        <v>0.47333333333333327</v>
      </c>
      <c r="Q1038">
        <v>1.2</v>
      </c>
      <c r="R1038" t="s">
        <v>22</v>
      </c>
    </row>
    <row r="1039" spans="1:18" hidden="1" x14ac:dyDescent="0.3">
      <c r="A1039" s="76">
        <v>1037</v>
      </c>
      <c r="B1039">
        <v>38080</v>
      </c>
      <c r="C1039" t="s">
        <v>387</v>
      </c>
      <c r="D1039" t="s">
        <v>32</v>
      </c>
      <c r="E1039" t="s">
        <v>38</v>
      </c>
      <c r="F1039">
        <v>7.92</v>
      </c>
      <c r="G1039" s="77">
        <v>43657</v>
      </c>
      <c r="H1039" s="77">
        <v>43659</v>
      </c>
      <c r="I1039">
        <v>8</v>
      </c>
      <c r="J1039">
        <v>2019</v>
      </c>
      <c r="K1039" t="s">
        <v>33</v>
      </c>
      <c r="L1039">
        <v>13</v>
      </c>
      <c r="M1039">
        <v>0.39833333333333332</v>
      </c>
      <c r="N1039">
        <v>5.1783333333333328</v>
      </c>
      <c r="O1039">
        <v>3</v>
      </c>
      <c r="P1039">
        <v>1.7261111111111109</v>
      </c>
      <c r="Q1039">
        <v>4.333333333333333</v>
      </c>
      <c r="R1039" t="s">
        <v>40</v>
      </c>
    </row>
    <row r="1040" spans="1:18" hidden="1" x14ac:dyDescent="0.3">
      <c r="A1040" s="76">
        <v>1038</v>
      </c>
      <c r="B1040">
        <v>38080</v>
      </c>
      <c r="C1040" t="s">
        <v>387</v>
      </c>
      <c r="D1040" t="s">
        <v>32</v>
      </c>
      <c r="E1040" t="s">
        <v>38</v>
      </c>
      <c r="F1040">
        <v>7.92</v>
      </c>
      <c r="G1040" s="77">
        <v>43657</v>
      </c>
      <c r="H1040" s="77">
        <v>43659</v>
      </c>
      <c r="I1040">
        <v>8</v>
      </c>
      <c r="J1040">
        <v>2019</v>
      </c>
      <c r="K1040" t="s">
        <v>33</v>
      </c>
      <c r="L1040">
        <v>13</v>
      </c>
      <c r="M1040">
        <v>0.39833333333333332</v>
      </c>
      <c r="N1040">
        <v>5.1783333333333328</v>
      </c>
      <c r="O1040">
        <v>3</v>
      </c>
      <c r="P1040">
        <v>1.7261111111111109</v>
      </c>
      <c r="Q1040">
        <v>4.333333333333333</v>
      </c>
      <c r="R1040" t="s">
        <v>54</v>
      </c>
    </row>
    <row r="1041" spans="1:18" hidden="1" x14ac:dyDescent="0.3">
      <c r="A1041" s="76">
        <v>1039</v>
      </c>
      <c r="B1041">
        <v>38080</v>
      </c>
      <c r="C1041" t="s">
        <v>387</v>
      </c>
      <c r="D1041" t="s">
        <v>32</v>
      </c>
      <c r="E1041" t="s">
        <v>38</v>
      </c>
      <c r="F1041">
        <v>7.92</v>
      </c>
      <c r="G1041" s="77">
        <v>43657</v>
      </c>
      <c r="H1041" s="77">
        <v>43659</v>
      </c>
      <c r="I1041">
        <v>8</v>
      </c>
      <c r="J1041">
        <v>2019</v>
      </c>
      <c r="K1041" t="s">
        <v>33</v>
      </c>
      <c r="L1041">
        <v>13</v>
      </c>
      <c r="M1041">
        <v>0.39833333333333332</v>
      </c>
      <c r="N1041">
        <v>5.1783333333333328</v>
      </c>
      <c r="O1041">
        <v>3</v>
      </c>
      <c r="P1041">
        <v>1.7261111111111109</v>
      </c>
      <c r="Q1041">
        <v>4.333333333333333</v>
      </c>
      <c r="R1041" t="s">
        <v>131</v>
      </c>
    </row>
    <row r="1042" spans="1:18" hidden="1" x14ac:dyDescent="0.3">
      <c r="A1042" s="76">
        <v>1040</v>
      </c>
      <c r="B1042">
        <v>38080</v>
      </c>
      <c r="C1042" t="s">
        <v>387</v>
      </c>
      <c r="D1042" t="s">
        <v>32</v>
      </c>
      <c r="E1042" t="s">
        <v>38</v>
      </c>
      <c r="F1042">
        <v>7.92</v>
      </c>
      <c r="G1042" s="77">
        <v>43657</v>
      </c>
      <c r="H1042" s="77">
        <v>43659</v>
      </c>
      <c r="I1042">
        <v>8</v>
      </c>
      <c r="J1042">
        <v>2019</v>
      </c>
      <c r="K1042" t="s">
        <v>33</v>
      </c>
      <c r="L1042">
        <v>13</v>
      </c>
      <c r="M1042">
        <v>0.39833333333333332</v>
      </c>
      <c r="N1042">
        <v>5.1783333333333328</v>
      </c>
      <c r="O1042">
        <v>3</v>
      </c>
      <c r="P1042">
        <v>1.7261111111111109</v>
      </c>
      <c r="Q1042">
        <v>4.333333333333333</v>
      </c>
      <c r="R1042" t="s">
        <v>57</v>
      </c>
    </row>
    <row r="1043" spans="1:18" hidden="1" x14ac:dyDescent="0.3">
      <c r="A1043" s="76">
        <v>1041</v>
      </c>
      <c r="B1043">
        <v>38080</v>
      </c>
      <c r="C1043" t="s">
        <v>387</v>
      </c>
      <c r="D1043" t="s">
        <v>32</v>
      </c>
      <c r="E1043" t="s">
        <v>38</v>
      </c>
      <c r="F1043">
        <v>7.92</v>
      </c>
      <c r="G1043" s="77">
        <v>43657</v>
      </c>
      <c r="H1043" s="77">
        <v>43659</v>
      </c>
      <c r="I1043">
        <v>8</v>
      </c>
      <c r="J1043">
        <v>2019</v>
      </c>
      <c r="K1043" t="s">
        <v>33</v>
      </c>
      <c r="L1043">
        <v>13</v>
      </c>
      <c r="M1043">
        <v>0.39833333333333332</v>
      </c>
      <c r="N1043">
        <v>5.1783333333333328</v>
      </c>
      <c r="O1043">
        <v>3</v>
      </c>
      <c r="P1043">
        <v>1.7261111111111109</v>
      </c>
      <c r="Q1043">
        <v>4.333333333333333</v>
      </c>
      <c r="R1043" t="s">
        <v>48</v>
      </c>
    </row>
    <row r="1044" spans="1:18" hidden="1" x14ac:dyDescent="0.3">
      <c r="A1044" s="76">
        <v>1042</v>
      </c>
      <c r="B1044">
        <v>38080</v>
      </c>
      <c r="C1044" t="s">
        <v>387</v>
      </c>
      <c r="D1044" t="s">
        <v>32</v>
      </c>
      <c r="E1044" t="s">
        <v>38</v>
      </c>
      <c r="F1044">
        <v>7.92</v>
      </c>
      <c r="G1044" s="77">
        <v>43657</v>
      </c>
      <c r="H1044" s="77">
        <v>43659</v>
      </c>
      <c r="I1044">
        <v>8</v>
      </c>
      <c r="J1044">
        <v>2019</v>
      </c>
      <c r="K1044" t="s">
        <v>33</v>
      </c>
      <c r="L1044">
        <v>13</v>
      </c>
      <c r="M1044">
        <v>0.39833333333333332</v>
      </c>
      <c r="N1044">
        <v>5.1783333333333328</v>
      </c>
      <c r="O1044">
        <v>3</v>
      </c>
      <c r="P1044">
        <v>1.7261111111111109</v>
      </c>
      <c r="Q1044">
        <v>4.333333333333333</v>
      </c>
      <c r="R1044" t="s">
        <v>42</v>
      </c>
    </row>
    <row r="1045" spans="1:18" hidden="1" x14ac:dyDescent="0.3">
      <c r="A1045" s="76">
        <v>1043</v>
      </c>
      <c r="B1045">
        <v>38889</v>
      </c>
      <c r="C1045" t="s">
        <v>388</v>
      </c>
      <c r="D1045" t="s">
        <v>32</v>
      </c>
      <c r="E1045" t="s">
        <v>38</v>
      </c>
      <c r="F1045">
        <v>8.43</v>
      </c>
      <c r="G1045" s="77">
        <v>44021</v>
      </c>
      <c r="H1045" s="77">
        <v>44045</v>
      </c>
      <c r="I1045">
        <v>8</v>
      </c>
      <c r="J1045">
        <v>2019</v>
      </c>
      <c r="K1045" t="s">
        <v>35</v>
      </c>
      <c r="L1045">
        <v>13</v>
      </c>
      <c r="M1045">
        <v>0.3972222222222222</v>
      </c>
      <c r="N1045">
        <v>5.1638888888888888</v>
      </c>
      <c r="O1045">
        <v>25</v>
      </c>
      <c r="P1045">
        <v>0.20655555555555549</v>
      </c>
      <c r="Q1045">
        <v>0.52</v>
      </c>
      <c r="R1045" t="s">
        <v>40</v>
      </c>
    </row>
    <row r="1046" spans="1:18" hidden="1" x14ac:dyDescent="0.3">
      <c r="A1046" s="76">
        <v>1044</v>
      </c>
      <c r="B1046">
        <v>38889</v>
      </c>
      <c r="C1046" t="s">
        <v>388</v>
      </c>
      <c r="D1046" t="s">
        <v>32</v>
      </c>
      <c r="E1046" t="s">
        <v>38</v>
      </c>
      <c r="F1046">
        <v>8.43</v>
      </c>
      <c r="G1046" s="77">
        <v>44021</v>
      </c>
      <c r="H1046" s="77">
        <v>44045</v>
      </c>
      <c r="I1046">
        <v>8</v>
      </c>
      <c r="J1046">
        <v>2019</v>
      </c>
      <c r="K1046" t="s">
        <v>35</v>
      </c>
      <c r="L1046">
        <v>13</v>
      </c>
      <c r="M1046">
        <v>0.3972222222222222</v>
      </c>
      <c r="N1046">
        <v>5.1638888888888888</v>
      </c>
      <c r="O1046">
        <v>25</v>
      </c>
      <c r="P1046">
        <v>0.20655555555555549</v>
      </c>
      <c r="Q1046">
        <v>0.52</v>
      </c>
      <c r="R1046" t="s">
        <v>54</v>
      </c>
    </row>
    <row r="1047" spans="1:18" hidden="1" x14ac:dyDescent="0.3">
      <c r="A1047" s="76">
        <v>1045</v>
      </c>
      <c r="B1047">
        <v>38889</v>
      </c>
      <c r="C1047" t="s">
        <v>388</v>
      </c>
      <c r="D1047" t="s">
        <v>32</v>
      </c>
      <c r="E1047" t="s">
        <v>38</v>
      </c>
      <c r="F1047">
        <v>8.43</v>
      </c>
      <c r="G1047" s="77">
        <v>44021</v>
      </c>
      <c r="H1047" s="77">
        <v>44045</v>
      </c>
      <c r="I1047">
        <v>8</v>
      </c>
      <c r="J1047">
        <v>2019</v>
      </c>
      <c r="K1047" t="s">
        <v>35</v>
      </c>
      <c r="L1047">
        <v>13</v>
      </c>
      <c r="M1047">
        <v>0.3972222222222222</v>
      </c>
      <c r="N1047">
        <v>5.1638888888888888</v>
      </c>
      <c r="O1047">
        <v>25</v>
      </c>
      <c r="P1047">
        <v>0.20655555555555549</v>
      </c>
      <c r="Q1047">
        <v>0.52</v>
      </c>
      <c r="R1047" t="s">
        <v>131</v>
      </c>
    </row>
    <row r="1048" spans="1:18" hidden="1" x14ac:dyDescent="0.3">
      <c r="A1048" s="76">
        <v>1046</v>
      </c>
      <c r="B1048">
        <v>38889</v>
      </c>
      <c r="C1048" t="s">
        <v>388</v>
      </c>
      <c r="D1048" t="s">
        <v>32</v>
      </c>
      <c r="E1048" t="s">
        <v>38</v>
      </c>
      <c r="F1048">
        <v>8.43</v>
      </c>
      <c r="G1048" s="77">
        <v>44021</v>
      </c>
      <c r="H1048" s="77">
        <v>44045</v>
      </c>
      <c r="I1048">
        <v>8</v>
      </c>
      <c r="J1048">
        <v>2019</v>
      </c>
      <c r="K1048" t="s">
        <v>35</v>
      </c>
      <c r="L1048">
        <v>13</v>
      </c>
      <c r="M1048">
        <v>0.3972222222222222</v>
      </c>
      <c r="N1048">
        <v>5.1638888888888888</v>
      </c>
      <c r="O1048">
        <v>25</v>
      </c>
      <c r="P1048">
        <v>0.20655555555555549</v>
      </c>
      <c r="Q1048">
        <v>0.52</v>
      </c>
      <c r="R1048" t="s">
        <v>57</v>
      </c>
    </row>
    <row r="1049" spans="1:18" hidden="1" x14ac:dyDescent="0.3">
      <c r="A1049" s="76">
        <v>1047</v>
      </c>
      <c r="B1049">
        <v>38889</v>
      </c>
      <c r="C1049" t="s">
        <v>388</v>
      </c>
      <c r="D1049" t="s">
        <v>32</v>
      </c>
      <c r="E1049" t="s">
        <v>38</v>
      </c>
      <c r="F1049">
        <v>8.43</v>
      </c>
      <c r="G1049" s="77">
        <v>44021</v>
      </c>
      <c r="H1049" s="77">
        <v>44045</v>
      </c>
      <c r="I1049">
        <v>8</v>
      </c>
      <c r="J1049">
        <v>2019</v>
      </c>
      <c r="K1049" t="s">
        <v>35</v>
      </c>
      <c r="L1049">
        <v>13</v>
      </c>
      <c r="M1049">
        <v>0.3972222222222222</v>
      </c>
      <c r="N1049">
        <v>5.1638888888888888</v>
      </c>
      <c r="O1049">
        <v>25</v>
      </c>
      <c r="P1049">
        <v>0.20655555555555549</v>
      </c>
      <c r="Q1049">
        <v>0.52</v>
      </c>
      <c r="R1049" t="s">
        <v>48</v>
      </c>
    </row>
    <row r="1050" spans="1:18" hidden="1" x14ac:dyDescent="0.3">
      <c r="A1050" s="76">
        <v>1048</v>
      </c>
      <c r="B1050">
        <v>38889</v>
      </c>
      <c r="C1050" t="s">
        <v>388</v>
      </c>
      <c r="D1050" t="s">
        <v>32</v>
      </c>
      <c r="E1050" t="s">
        <v>38</v>
      </c>
      <c r="F1050">
        <v>8.43</v>
      </c>
      <c r="G1050" s="77">
        <v>44021</v>
      </c>
      <c r="H1050" s="77">
        <v>44045</v>
      </c>
      <c r="I1050">
        <v>8</v>
      </c>
      <c r="J1050">
        <v>2019</v>
      </c>
      <c r="K1050" t="s">
        <v>35</v>
      </c>
      <c r="L1050">
        <v>13</v>
      </c>
      <c r="M1050">
        <v>0.3972222222222222</v>
      </c>
      <c r="N1050">
        <v>5.1638888888888888</v>
      </c>
      <c r="O1050">
        <v>25</v>
      </c>
      <c r="P1050">
        <v>0.20655555555555549</v>
      </c>
      <c r="Q1050">
        <v>0.52</v>
      </c>
      <c r="R1050" t="s">
        <v>42</v>
      </c>
    </row>
    <row r="1051" spans="1:18" hidden="1" x14ac:dyDescent="0.3">
      <c r="A1051" s="76">
        <v>1049</v>
      </c>
      <c r="B1051">
        <v>34620</v>
      </c>
      <c r="C1051" t="s">
        <v>389</v>
      </c>
      <c r="D1051" t="s">
        <v>32</v>
      </c>
      <c r="E1051" t="s">
        <v>353</v>
      </c>
      <c r="F1051">
        <v>6.58</v>
      </c>
      <c r="G1051" s="77">
        <v>44009</v>
      </c>
      <c r="H1051" s="77">
        <v>44016</v>
      </c>
      <c r="I1051">
        <v>4</v>
      </c>
      <c r="J1051">
        <v>2019</v>
      </c>
      <c r="K1051" t="s">
        <v>33</v>
      </c>
      <c r="L1051">
        <v>26</v>
      </c>
      <c r="M1051">
        <v>0.39444444444444438</v>
      </c>
      <c r="N1051">
        <v>10.255555555555549</v>
      </c>
      <c r="O1051">
        <v>8</v>
      </c>
      <c r="P1051">
        <v>1.2819444444444441</v>
      </c>
      <c r="Q1051">
        <v>3.25</v>
      </c>
      <c r="R1051" t="s">
        <v>40</v>
      </c>
    </row>
    <row r="1052" spans="1:18" hidden="1" x14ac:dyDescent="0.3">
      <c r="A1052" s="76">
        <v>1050</v>
      </c>
      <c r="B1052">
        <v>34620</v>
      </c>
      <c r="C1052" t="s">
        <v>389</v>
      </c>
      <c r="D1052" t="s">
        <v>32</v>
      </c>
      <c r="E1052" t="s">
        <v>353</v>
      </c>
      <c r="F1052">
        <v>6.58</v>
      </c>
      <c r="G1052" s="77">
        <v>44009</v>
      </c>
      <c r="H1052" s="77">
        <v>44016</v>
      </c>
      <c r="I1052">
        <v>4</v>
      </c>
      <c r="J1052">
        <v>2019</v>
      </c>
      <c r="K1052" t="s">
        <v>33</v>
      </c>
      <c r="L1052">
        <v>26</v>
      </c>
      <c r="M1052">
        <v>0.39444444444444438</v>
      </c>
      <c r="N1052">
        <v>10.255555555555549</v>
      </c>
      <c r="O1052">
        <v>8</v>
      </c>
      <c r="P1052">
        <v>1.2819444444444441</v>
      </c>
      <c r="Q1052">
        <v>3.25</v>
      </c>
      <c r="R1052" t="s">
        <v>29</v>
      </c>
    </row>
    <row r="1053" spans="1:18" hidden="1" x14ac:dyDescent="0.3">
      <c r="A1053" s="76">
        <v>1051</v>
      </c>
      <c r="B1053">
        <v>39846</v>
      </c>
      <c r="C1053" t="s">
        <v>390</v>
      </c>
      <c r="D1053" t="s">
        <v>24</v>
      </c>
      <c r="E1053" t="s">
        <v>353</v>
      </c>
      <c r="F1053">
        <v>6.67</v>
      </c>
      <c r="G1053" s="77">
        <v>44098</v>
      </c>
      <c r="H1053" s="77">
        <v>44098</v>
      </c>
      <c r="I1053">
        <v>4</v>
      </c>
      <c r="J1053">
        <v>2019</v>
      </c>
      <c r="K1053" t="s">
        <v>35</v>
      </c>
      <c r="L1053">
        <v>1</v>
      </c>
      <c r="M1053">
        <v>0.22472222222222221</v>
      </c>
      <c r="N1053">
        <v>0.22472222222222221</v>
      </c>
      <c r="O1053">
        <v>1</v>
      </c>
      <c r="P1053">
        <v>0.22472222222222221</v>
      </c>
      <c r="Q1053">
        <v>1</v>
      </c>
      <c r="R1053" t="s">
        <v>40</v>
      </c>
    </row>
    <row r="1054" spans="1:18" hidden="1" x14ac:dyDescent="0.3">
      <c r="A1054" s="76">
        <v>1052</v>
      </c>
      <c r="B1054">
        <v>39846</v>
      </c>
      <c r="C1054" t="s">
        <v>390</v>
      </c>
      <c r="D1054" t="s">
        <v>24</v>
      </c>
      <c r="E1054" t="s">
        <v>353</v>
      </c>
      <c r="F1054">
        <v>6.67</v>
      </c>
      <c r="G1054" s="77">
        <v>44098</v>
      </c>
      <c r="H1054" s="77">
        <v>44098</v>
      </c>
      <c r="I1054">
        <v>4</v>
      </c>
      <c r="J1054">
        <v>2019</v>
      </c>
      <c r="K1054" t="s">
        <v>35</v>
      </c>
      <c r="L1054">
        <v>1</v>
      </c>
      <c r="M1054">
        <v>0.22472222222222221</v>
      </c>
      <c r="N1054">
        <v>0.22472222222222221</v>
      </c>
      <c r="O1054">
        <v>1</v>
      </c>
      <c r="P1054">
        <v>0.22472222222222221</v>
      </c>
      <c r="Q1054">
        <v>1</v>
      </c>
      <c r="R1054" t="s">
        <v>29</v>
      </c>
    </row>
    <row r="1055" spans="1:18" hidden="1" x14ac:dyDescent="0.3">
      <c r="A1055" s="76">
        <v>1053</v>
      </c>
      <c r="B1055">
        <v>44516</v>
      </c>
      <c r="C1055" t="s">
        <v>391</v>
      </c>
      <c r="D1055" t="s">
        <v>32</v>
      </c>
      <c r="E1055" t="s">
        <v>38</v>
      </c>
      <c r="F1055">
        <v>6.9</v>
      </c>
      <c r="G1055" s="77">
        <v>44976</v>
      </c>
      <c r="H1055" s="77">
        <v>44993</v>
      </c>
      <c r="I1055">
        <v>5</v>
      </c>
      <c r="J1055">
        <v>2022</v>
      </c>
      <c r="K1055" t="s">
        <v>25</v>
      </c>
      <c r="L1055">
        <v>12</v>
      </c>
      <c r="M1055">
        <v>0.39444444444444438</v>
      </c>
      <c r="N1055">
        <v>4.7333333333333334</v>
      </c>
      <c r="O1055">
        <v>18</v>
      </c>
      <c r="P1055">
        <v>0.26296296296296301</v>
      </c>
      <c r="Q1055">
        <v>0.66666666666666663</v>
      </c>
      <c r="R1055" t="s">
        <v>39</v>
      </c>
    </row>
    <row r="1056" spans="1:18" hidden="1" x14ac:dyDescent="0.3">
      <c r="A1056" s="76">
        <v>1054</v>
      </c>
      <c r="B1056">
        <v>44516</v>
      </c>
      <c r="C1056" t="s">
        <v>391</v>
      </c>
      <c r="D1056" t="s">
        <v>32</v>
      </c>
      <c r="E1056" t="s">
        <v>38</v>
      </c>
      <c r="F1056">
        <v>6.9</v>
      </c>
      <c r="G1056" s="77">
        <v>44976</v>
      </c>
      <c r="H1056" s="77">
        <v>44993</v>
      </c>
      <c r="I1056">
        <v>5</v>
      </c>
      <c r="J1056">
        <v>2022</v>
      </c>
      <c r="K1056" t="s">
        <v>25</v>
      </c>
      <c r="L1056">
        <v>12</v>
      </c>
      <c r="M1056">
        <v>0.39444444444444438</v>
      </c>
      <c r="N1056">
        <v>4.7333333333333334</v>
      </c>
      <c r="O1056">
        <v>18</v>
      </c>
      <c r="P1056">
        <v>0.26296296296296301</v>
      </c>
      <c r="Q1056">
        <v>0.66666666666666663</v>
      </c>
      <c r="R1056" t="s">
        <v>91</v>
      </c>
    </row>
    <row r="1057" spans="1:18" hidden="1" x14ac:dyDescent="0.3">
      <c r="A1057" s="76">
        <v>1055</v>
      </c>
      <c r="B1057">
        <v>44516</v>
      </c>
      <c r="C1057" t="s">
        <v>391</v>
      </c>
      <c r="D1057" t="s">
        <v>32</v>
      </c>
      <c r="E1057" t="s">
        <v>38</v>
      </c>
      <c r="F1057">
        <v>6.9</v>
      </c>
      <c r="G1057" s="77">
        <v>44976</v>
      </c>
      <c r="H1057" s="77">
        <v>44993</v>
      </c>
      <c r="I1057">
        <v>5</v>
      </c>
      <c r="J1057">
        <v>2022</v>
      </c>
      <c r="K1057" t="s">
        <v>25</v>
      </c>
      <c r="L1057">
        <v>12</v>
      </c>
      <c r="M1057">
        <v>0.39444444444444438</v>
      </c>
      <c r="N1057">
        <v>4.7333333333333334</v>
      </c>
      <c r="O1057">
        <v>18</v>
      </c>
      <c r="P1057">
        <v>0.26296296296296301</v>
      </c>
      <c r="Q1057">
        <v>0.66666666666666663</v>
      </c>
      <c r="R1057" t="s">
        <v>148</v>
      </c>
    </row>
    <row r="1058" spans="1:18" hidden="1" x14ac:dyDescent="0.3">
      <c r="A1058" s="76">
        <v>1056</v>
      </c>
      <c r="B1058">
        <v>44516</v>
      </c>
      <c r="C1058" t="s">
        <v>391</v>
      </c>
      <c r="D1058" t="s">
        <v>32</v>
      </c>
      <c r="E1058" t="s">
        <v>38</v>
      </c>
      <c r="F1058">
        <v>6.9</v>
      </c>
      <c r="G1058" s="77">
        <v>44976</v>
      </c>
      <c r="H1058" s="77">
        <v>44993</v>
      </c>
      <c r="I1058">
        <v>5</v>
      </c>
      <c r="J1058">
        <v>2022</v>
      </c>
      <c r="K1058" t="s">
        <v>25</v>
      </c>
      <c r="L1058">
        <v>12</v>
      </c>
      <c r="M1058">
        <v>0.39444444444444438</v>
      </c>
      <c r="N1058">
        <v>4.7333333333333334</v>
      </c>
      <c r="O1058">
        <v>18</v>
      </c>
      <c r="P1058">
        <v>0.26296296296296301</v>
      </c>
      <c r="Q1058">
        <v>0.66666666666666663</v>
      </c>
      <c r="R1058" t="s">
        <v>392</v>
      </c>
    </row>
    <row r="1059" spans="1:18" hidden="1" x14ac:dyDescent="0.3">
      <c r="A1059" s="76">
        <v>1057</v>
      </c>
      <c r="B1059">
        <v>44516</v>
      </c>
      <c r="C1059" t="s">
        <v>391</v>
      </c>
      <c r="D1059" t="s">
        <v>32</v>
      </c>
      <c r="E1059" t="s">
        <v>38</v>
      </c>
      <c r="F1059">
        <v>6.9</v>
      </c>
      <c r="G1059" s="77">
        <v>44976</v>
      </c>
      <c r="H1059" s="77">
        <v>44993</v>
      </c>
      <c r="I1059">
        <v>5</v>
      </c>
      <c r="J1059">
        <v>2022</v>
      </c>
      <c r="K1059" t="s">
        <v>25</v>
      </c>
      <c r="L1059">
        <v>12</v>
      </c>
      <c r="M1059">
        <v>0.39444444444444438</v>
      </c>
      <c r="N1059">
        <v>4.7333333333333334</v>
      </c>
      <c r="O1059">
        <v>18</v>
      </c>
      <c r="P1059">
        <v>0.26296296296296301</v>
      </c>
      <c r="Q1059">
        <v>0.66666666666666663</v>
      </c>
      <c r="R1059" t="s">
        <v>57</v>
      </c>
    </row>
    <row r="1060" spans="1:18" hidden="1" x14ac:dyDescent="0.3">
      <c r="A1060" s="76">
        <v>1058</v>
      </c>
      <c r="B1060">
        <v>16782</v>
      </c>
      <c r="C1060" t="s">
        <v>393</v>
      </c>
      <c r="D1060" t="s">
        <v>101</v>
      </c>
      <c r="E1060" t="s">
        <v>20</v>
      </c>
      <c r="F1060">
        <v>7.9</v>
      </c>
      <c r="G1060" s="77">
        <v>44548</v>
      </c>
      <c r="H1060" s="77">
        <v>44548</v>
      </c>
      <c r="I1060">
        <v>7</v>
      </c>
      <c r="J1060">
        <v>2013</v>
      </c>
      <c r="K1060" t="s">
        <v>33</v>
      </c>
      <c r="L1060">
        <v>1</v>
      </c>
      <c r="M1060">
        <v>0.76666666666666672</v>
      </c>
      <c r="N1060">
        <v>0.76666666666666672</v>
      </c>
      <c r="O1060">
        <v>1</v>
      </c>
      <c r="P1060">
        <v>0.76666666666666672</v>
      </c>
      <c r="Q1060">
        <v>1</v>
      </c>
      <c r="R1060" t="s">
        <v>71</v>
      </c>
    </row>
    <row r="1061" spans="1:18" hidden="1" x14ac:dyDescent="0.3">
      <c r="A1061" s="76">
        <v>1059</v>
      </c>
      <c r="B1061">
        <v>16782</v>
      </c>
      <c r="C1061" t="s">
        <v>393</v>
      </c>
      <c r="D1061" t="s">
        <v>101</v>
      </c>
      <c r="E1061" t="s">
        <v>20</v>
      </c>
      <c r="F1061">
        <v>7.9</v>
      </c>
      <c r="G1061" s="77">
        <v>44548</v>
      </c>
      <c r="H1061" s="77">
        <v>44548</v>
      </c>
      <c r="I1061">
        <v>7</v>
      </c>
      <c r="J1061">
        <v>2013</v>
      </c>
      <c r="K1061" t="s">
        <v>33</v>
      </c>
      <c r="L1061">
        <v>1</v>
      </c>
      <c r="M1061">
        <v>0.76666666666666672</v>
      </c>
      <c r="N1061">
        <v>0.76666666666666672</v>
      </c>
      <c r="O1061">
        <v>1</v>
      </c>
      <c r="P1061">
        <v>0.76666666666666672</v>
      </c>
      <c r="Q1061">
        <v>1</v>
      </c>
      <c r="R1061" t="s">
        <v>40</v>
      </c>
    </row>
    <row r="1062" spans="1:18" hidden="1" x14ac:dyDescent="0.3">
      <c r="A1062" s="76">
        <v>1060</v>
      </c>
      <c r="B1062">
        <v>16782</v>
      </c>
      <c r="C1062" t="s">
        <v>393</v>
      </c>
      <c r="D1062" t="s">
        <v>101</v>
      </c>
      <c r="E1062" t="s">
        <v>20</v>
      </c>
      <c r="F1062">
        <v>7.9</v>
      </c>
      <c r="G1062" s="77">
        <v>44548</v>
      </c>
      <c r="H1062" s="77">
        <v>44548</v>
      </c>
      <c r="I1062">
        <v>7</v>
      </c>
      <c r="J1062">
        <v>2013</v>
      </c>
      <c r="K1062" t="s">
        <v>33</v>
      </c>
      <c r="L1062">
        <v>1</v>
      </c>
      <c r="M1062">
        <v>0.76666666666666672</v>
      </c>
      <c r="N1062">
        <v>0.76666666666666672</v>
      </c>
      <c r="O1062">
        <v>1</v>
      </c>
      <c r="P1062">
        <v>0.76666666666666672</v>
      </c>
      <c r="Q1062">
        <v>1</v>
      </c>
      <c r="R1062" t="s">
        <v>57</v>
      </c>
    </row>
    <row r="1063" spans="1:18" hidden="1" x14ac:dyDescent="0.3">
      <c r="A1063" s="76">
        <v>1061</v>
      </c>
      <c r="B1063">
        <v>16782</v>
      </c>
      <c r="C1063" t="s">
        <v>393</v>
      </c>
      <c r="D1063" t="s">
        <v>101</v>
      </c>
      <c r="E1063" t="s">
        <v>20</v>
      </c>
      <c r="F1063">
        <v>7.9</v>
      </c>
      <c r="G1063" s="77">
        <v>44548</v>
      </c>
      <c r="H1063" s="77">
        <v>44548</v>
      </c>
      <c r="I1063">
        <v>7</v>
      </c>
      <c r="J1063">
        <v>2013</v>
      </c>
      <c r="K1063" t="s">
        <v>33</v>
      </c>
      <c r="L1063">
        <v>1</v>
      </c>
      <c r="M1063">
        <v>0.76666666666666672</v>
      </c>
      <c r="N1063">
        <v>0.76666666666666672</v>
      </c>
      <c r="O1063">
        <v>1</v>
      </c>
      <c r="P1063">
        <v>0.76666666666666672</v>
      </c>
      <c r="Q1063">
        <v>1</v>
      </c>
      <c r="R1063" t="s">
        <v>141</v>
      </c>
    </row>
    <row r="1064" spans="1:18" hidden="1" x14ac:dyDescent="0.3">
      <c r="A1064" s="76">
        <v>1062</v>
      </c>
      <c r="B1064">
        <v>38301</v>
      </c>
      <c r="C1064" t="s">
        <v>394</v>
      </c>
      <c r="D1064" t="s">
        <v>32</v>
      </c>
      <c r="E1064" t="s">
        <v>20</v>
      </c>
      <c r="F1064">
        <v>6.84</v>
      </c>
      <c r="G1064" s="77">
        <v>43566</v>
      </c>
      <c r="H1064" s="77">
        <v>43586</v>
      </c>
      <c r="I1064">
        <v>4</v>
      </c>
      <c r="J1064">
        <v>2019</v>
      </c>
      <c r="K1064" t="s">
        <v>25</v>
      </c>
      <c r="L1064">
        <v>12</v>
      </c>
      <c r="M1064">
        <v>0.4</v>
      </c>
      <c r="N1064">
        <v>4.8000000000000007</v>
      </c>
      <c r="O1064">
        <v>21</v>
      </c>
      <c r="P1064">
        <v>0.22857142857142859</v>
      </c>
      <c r="Q1064">
        <v>0.5714285714285714</v>
      </c>
      <c r="R1064" t="s">
        <v>39</v>
      </c>
    </row>
    <row r="1065" spans="1:18" hidden="1" x14ac:dyDescent="0.3">
      <c r="A1065" s="76">
        <v>1063</v>
      </c>
      <c r="B1065">
        <v>38301</v>
      </c>
      <c r="C1065" t="s">
        <v>394</v>
      </c>
      <c r="D1065" t="s">
        <v>32</v>
      </c>
      <c r="E1065" t="s">
        <v>20</v>
      </c>
      <c r="F1065">
        <v>6.84</v>
      </c>
      <c r="G1065" s="77">
        <v>43566</v>
      </c>
      <c r="H1065" s="77">
        <v>43586</v>
      </c>
      <c r="I1065">
        <v>4</v>
      </c>
      <c r="J1065">
        <v>2019</v>
      </c>
      <c r="K1065" t="s">
        <v>25</v>
      </c>
      <c r="L1065">
        <v>12</v>
      </c>
      <c r="M1065">
        <v>0.4</v>
      </c>
      <c r="N1065">
        <v>4.8000000000000007</v>
      </c>
      <c r="O1065">
        <v>21</v>
      </c>
      <c r="P1065">
        <v>0.22857142857142859</v>
      </c>
      <c r="Q1065">
        <v>0.5714285714285714</v>
      </c>
      <c r="R1065" t="s">
        <v>26</v>
      </c>
    </row>
    <row r="1066" spans="1:18" hidden="1" x14ac:dyDescent="0.3">
      <c r="A1066" s="76">
        <v>1064</v>
      </c>
      <c r="B1066">
        <v>38301</v>
      </c>
      <c r="C1066" t="s">
        <v>394</v>
      </c>
      <c r="D1066" t="s">
        <v>32</v>
      </c>
      <c r="E1066" t="s">
        <v>20</v>
      </c>
      <c r="F1066">
        <v>6.84</v>
      </c>
      <c r="G1066" s="77">
        <v>43566</v>
      </c>
      <c r="H1066" s="77">
        <v>43586</v>
      </c>
      <c r="I1066">
        <v>4</v>
      </c>
      <c r="J1066">
        <v>2019</v>
      </c>
      <c r="K1066" t="s">
        <v>25</v>
      </c>
      <c r="L1066">
        <v>12</v>
      </c>
      <c r="M1066">
        <v>0.4</v>
      </c>
      <c r="N1066">
        <v>4.8000000000000007</v>
      </c>
      <c r="O1066">
        <v>21</v>
      </c>
      <c r="P1066">
        <v>0.22857142857142859</v>
      </c>
      <c r="Q1066">
        <v>0.5714285714285714</v>
      </c>
      <c r="R1066" t="s">
        <v>104</v>
      </c>
    </row>
    <row r="1067" spans="1:18" hidden="1" x14ac:dyDescent="0.3">
      <c r="A1067" s="76">
        <v>1065</v>
      </c>
      <c r="B1067">
        <v>37984</v>
      </c>
      <c r="C1067" t="s">
        <v>395</v>
      </c>
      <c r="D1067" t="s">
        <v>32</v>
      </c>
      <c r="E1067" t="s">
        <v>75</v>
      </c>
      <c r="F1067">
        <v>7.45</v>
      </c>
      <c r="G1067" s="77">
        <v>44538</v>
      </c>
      <c r="H1067" s="77">
        <v>44548</v>
      </c>
      <c r="I1067">
        <v>7</v>
      </c>
      <c r="J1067">
        <v>2021</v>
      </c>
      <c r="K1067" t="s">
        <v>25</v>
      </c>
      <c r="L1067">
        <v>24</v>
      </c>
      <c r="M1067">
        <v>0.39500000000000002</v>
      </c>
      <c r="N1067">
        <v>9.48</v>
      </c>
      <c r="O1067">
        <v>11</v>
      </c>
      <c r="P1067">
        <v>0.86181818181818182</v>
      </c>
      <c r="Q1067">
        <v>2.1818181818181821</v>
      </c>
      <c r="R1067" t="s">
        <v>39</v>
      </c>
    </row>
    <row r="1068" spans="1:18" hidden="1" x14ac:dyDescent="0.3">
      <c r="A1068" s="76">
        <v>1066</v>
      </c>
      <c r="B1068">
        <v>37984</v>
      </c>
      <c r="C1068" t="s">
        <v>395</v>
      </c>
      <c r="D1068" t="s">
        <v>32</v>
      </c>
      <c r="E1068" t="s">
        <v>75</v>
      </c>
      <c r="F1068">
        <v>7.45</v>
      </c>
      <c r="G1068" s="77">
        <v>44538</v>
      </c>
      <c r="H1068" s="77">
        <v>44548</v>
      </c>
      <c r="I1068">
        <v>7</v>
      </c>
      <c r="J1068">
        <v>2021</v>
      </c>
      <c r="K1068" t="s">
        <v>25</v>
      </c>
      <c r="L1068">
        <v>24</v>
      </c>
      <c r="M1068">
        <v>0.39500000000000002</v>
      </c>
      <c r="N1068">
        <v>9.48</v>
      </c>
      <c r="O1068">
        <v>11</v>
      </c>
      <c r="P1068">
        <v>0.86181818181818182</v>
      </c>
      <c r="Q1068">
        <v>2.1818181818181821</v>
      </c>
      <c r="R1068" t="s">
        <v>26</v>
      </c>
    </row>
    <row r="1069" spans="1:18" hidden="1" x14ac:dyDescent="0.3">
      <c r="A1069" s="76">
        <v>1067</v>
      </c>
      <c r="B1069">
        <v>37984</v>
      </c>
      <c r="C1069" t="s">
        <v>395</v>
      </c>
      <c r="D1069" t="s">
        <v>32</v>
      </c>
      <c r="E1069" t="s">
        <v>75</v>
      </c>
      <c r="F1069">
        <v>7.45</v>
      </c>
      <c r="G1069" s="77">
        <v>44538</v>
      </c>
      <c r="H1069" s="77">
        <v>44548</v>
      </c>
      <c r="I1069">
        <v>7</v>
      </c>
      <c r="J1069">
        <v>2021</v>
      </c>
      <c r="K1069" t="s">
        <v>25</v>
      </c>
      <c r="L1069">
        <v>24</v>
      </c>
      <c r="M1069">
        <v>0.39500000000000002</v>
      </c>
      <c r="N1069">
        <v>9.48</v>
      </c>
      <c r="O1069">
        <v>11</v>
      </c>
      <c r="P1069">
        <v>0.86181818181818182</v>
      </c>
      <c r="Q1069">
        <v>2.1818181818181821</v>
      </c>
      <c r="R1069" t="s">
        <v>36</v>
      </c>
    </row>
    <row r="1070" spans="1:18" hidden="1" x14ac:dyDescent="0.3">
      <c r="A1070" s="76">
        <v>1068</v>
      </c>
      <c r="B1070">
        <v>37984</v>
      </c>
      <c r="C1070" t="s">
        <v>395</v>
      </c>
      <c r="D1070" t="s">
        <v>32</v>
      </c>
      <c r="E1070" t="s">
        <v>75</v>
      </c>
      <c r="F1070">
        <v>7.45</v>
      </c>
      <c r="G1070" s="77">
        <v>44538</v>
      </c>
      <c r="H1070" s="77">
        <v>44548</v>
      </c>
      <c r="I1070">
        <v>7</v>
      </c>
      <c r="J1070">
        <v>2021</v>
      </c>
      <c r="K1070" t="s">
        <v>25</v>
      </c>
      <c r="L1070">
        <v>24</v>
      </c>
      <c r="M1070">
        <v>0.39500000000000002</v>
      </c>
      <c r="N1070">
        <v>9.48</v>
      </c>
      <c r="O1070">
        <v>11</v>
      </c>
      <c r="P1070">
        <v>0.86181818181818182</v>
      </c>
      <c r="Q1070">
        <v>2.1818181818181821</v>
      </c>
      <c r="R1070" t="s">
        <v>27</v>
      </c>
    </row>
    <row r="1071" spans="1:18" hidden="1" x14ac:dyDescent="0.3">
      <c r="A1071" s="76">
        <v>1069</v>
      </c>
      <c r="B1071">
        <v>37984</v>
      </c>
      <c r="C1071" t="s">
        <v>395</v>
      </c>
      <c r="D1071" t="s">
        <v>32</v>
      </c>
      <c r="E1071" t="s">
        <v>75</v>
      </c>
      <c r="F1071">
        <v>7.45</v>
      </c>
      <c r="G1071" s="77">
        <v>44538</v>
      </c>
      <c r="H1071" s="77">
        <v>44548</v>
      </c>
      <c r="I1071">
        <v>7</v>
      </c>
      <c r="J1071">
        <v>2021</v>
      </c>
      <c r="K1071" t="s">
        <v>25</v>
      </c>
      <c r="L1071">
        <v>24</v>
      </c>
      <c r="M1071">
        <v>0.39500000000000002</v>
      </c>
      <c r="N1071">
        <v>9.48</v>
      </c>
      <c r="O1071">
        <v>11</v>
      </c>
      <c r="P1071">
        <v>0.86181818181818182</v>
      </c>
      <c r="Q1071">
        <v>2.1818181818181821</v>
      </c>
      <c r="R1071" t="s">
        <v>41</v>
      </c>
    </row>
    <row r="1072" spans="1:18" hidden="1" x14ac:dyDescent="0.3">
      <c r="A1072" s="76">
        <v>1070</v>
      </c>
      <c r="B1072">
        <v>37984</v>
      </c>
      <c r="C1072" t="s">
        <v>395</v>
      </c>
      <c r="D1072" t="s">
        <v>32</v>
      </c>
      <c r="E1072" t="s">
        <v>75</v>
      </c>
      <c r="F1072">
        <v>7.45</v>
      </c>
      <c r="G1072" s="77">
        <v>44538</v>
      </c>
      <c r="H1072" s="77">
        <v>44548</v>
      </c>
      <c r="I1072">
        <v>7</v>
      </c>
      <c r="J1072">
        <v>2021</v>
      </c>
      <c r="K1072" t="s">
        <v>25</v>
      </c>
      <c r="L1072">
        <v>24</v>
      </c>
      <c r="M1072">
        <v>0.39500000000000002</v>
      </c>
      <c r="N1072">
        <v>9.48</v>
      </c>
      <c r="O1072">
        <v>11</v>
      </c>
      <c r="P1072">
        <v>0.86181818181818182</v>
      </c>
      <c r="Q1072">
        <v>2.1818181818181821</v>
      </c>
      <c r="R1072" t="s">
        <v>28</v>
      </c>
    </row>
    <row r="1073" spans="1:18" hidden="1" x14ac:dyDescent="0.3">
      <c r="A1073" s="76">
        <v>1071</v>
      </c>
      <c r="B1073">
        <v>37984</v>
      </c>
      <c r="C1073" t="s">
        <v>395</v>
      </c>
      <c r="D1073" t="s">
        <v>32</v>
      </c>
      <c r="E1073" t="s">
        <v>75</v>
      </c>
      <c r="F1073">
        <v>7.45</v>
      </c>
      <c r="G1073" s="77">
        <v>44538</v>
      </c>
      <c r="H1073" s="77">
        <v>44548</v>
      </c>
      <c r="I1073">
        <v>7</v>
      </c>
      <c r="J1073">
        <v>2021</v>
      </c>
      <c r="K1073" t="s">
        <v>25</v>
      </c>
      <c r="L1073">
        <v>24</v>
      </c>
      <c r="M1073">
        <v>0.39500000000000002</v>
      </c>
      <c r="N1073">
        <v>9.48</v>
      </c>
      <c r="O1073">
        <v>11</v>
      </c>
      <c r="P1073">
        <v>0.86181818181818182</v>
      </c>
      <c r="Q1073">
        <v>2.1818181818181821</v>
      </c>
      <c r="R1073" t="s">
        <v>118</v>
      </c>
    </row>
    <row r="1074" spans="1:18" hidden="1" x14ac:dyDescent="0.3">
      <c r="A1074" s="76">
        <v>1072</v>
      </c>
      <c r="B1074">
        <v>50037</v>
      </c>
      <c r="C1074" t="s">
        <v>396</v>
      </c>
      <c r="D1074" t="s">
        <v>85</v>
      </c>
      <c r="E1074" t="s">
        <v>20</v>
      </c>
      <c r="F1074">
        <v>7.36</v>
      </c>
      <c r="G1074" s="77">
        <v>44991</v>
      </c>
      <c r="H1074" s="77">
        <v>44991</v>
      </c>
      <c r="I1074">
        <v>6</v>
      </c>
      <c r="J1074">
        <v>2021</v>
      </c>
      <c r="K1074" t="s">
        <v>25</v>
      </c>
      <c r="L1074">
        <v>1</v>
      </c>
      <c r="M1074">
        <v>7.166666666666667E-2</v>
      </c>
      <c r="N1074">
        <v>7.166666666666667E-2</v>
      </c>
      <c r="O1074">
        <v>1</v>
      </c>
      <c r="P1074">
        <v>7.166666666666667E-2</v>
      </c>
      <c r="Q1074">
        <v>1</v>
      </c>
      <c r="R1074" t="s">
        <v>54</v>
      </c>
    </row>
    <row r="1075" spans="1:18" hidden="1" x14ac:dyDescent="0.3">
      <c r="A1075" s="76">
        <v>1073</v>
      </c>
      <c r="B1075">
        <v>50037</v>
      </c>
      <c r="C1075" t="s">
        <v>396</v>
      </c>
      <c r="D1075" t="s">
        <v>85</v>
      </c>
      <c r="E1075" t="s">
        <v>20</v>
      </c>
      <c r="F1075">
        <v>7.36</v>
      </c>
      <c r="G1075" s="77">
        <v>44991</v>
      </c>
      <c r="H1075" s="77">
        <v>44991</v>
      </c>
      <c r="I1075">
        <v>6</v>
      </c>
      <c r="J1075">
        <v>2021</v>
      </c>
      <c r="K1075" t="s">
        <v>25</v>
      </c>
      <c r="L1075">
        <v>1</v>
      </c>
      <c r="M1075">
        <v>7.166666666666667E-2</v>
      </c>
      <c r="N1075">
        <v>7.166666666666667E-2</v>
      </c>
      <c r="O1075">
        <v>1</v>
      </c>
      <c r="P1075">
        <v>7.166666666666667E-2</v>
      </c>
      <c r="Q1075">
        <v>1</v>
      </c>
      <c r="R1075" t="s">
        <v>63</v>
      </c>
    </row>
    <row r="1076" spans="1:18" hidden="1" x14ac:dyDescent="0.3">
      <c r="A1076" s="76">
        <v>1074</v>
      </c>
      <c r="B1076">
        <v>50037</v>
      </c>
      <c r="C1076" t="s">
        <v>396</v>
      </c>
      <c r="D1076" t="s">
        <v>85</v>
      </c>
      <c r="E1076" t="s">
        <v>20</v>
      </c>
      <c r="F1076">
        <v>7.36</v>
      </c>
      <c r="G1076" s="77">
        <v>44991</v>
      </c>
      <c r="H1076" s="77">
        <v>44991</v>
      </c>
      <c r="I1076">
        <v>6</v>
      </c>
      <c r="J1076">
        <v>2021</v>
      </c>
      <c r="K1076" t="s">
        <v>25</v>
      </c>
      <c r="L1076">
        <v>1</v>
      </c>
      <c r="M1076">
        <v>7.166666666666667E-2</v>
      </c>
      <c r="N1076">
        <v>7.166666666666667E-2</v>
      </c>
      <c r="O1076">
        <v>1</v>
      </c>
      <c r="P1076">
        <v>7.166666666666667E-2</v>
      </c>
      <c r="Q1076">
        <v>1</v>
      </c>
      <c r="R1076" t="s">
        <v>119</v>
      </c>
    </row>
    <row r="1077" spans="1:18" hidden="1" x14ac:dyDescent="0.3">
      <c r="A1077" s="76">
        <v>1075</v>
      </c>
      <c r="B1077">
        <v>39531</v>
      </c>
      <c r="C1077" t="s">
        <v>397</v>
      </c>
      <c r="D1077" t="s">
        <v>32</v>
      </c>
      <c r="E1077" t="s">
        <v>38</v>
      </c>
      <c r="F1077">
        <v>6.97</v>
      </c>
      <c r="G1077" s="77">
        <v>44126</v>
      </c>
      <c r="H1077" s="77">
        <v>44129</v>
      </c>
      <c r="I1077">
        <v>5</v>
      </c>
      <c r="J1077">
        <v>2020</v>
      </c>
      <c r="K1077" t="s">
        <v>25</v>
      </c>
      <c r="L1077">
        <v>12</v>
      </c>
      <c r="M1077">
        <v>0.38333333333333341</v>
      </c>
      <c r="N1077">
        <v>4.6000000000000014</v>
      </c>
      <c r="O1077">
        <v>4</v>
      </c>
      <c r="P1077">
        <v>1.1499999999999999</v>
      </c>
      <c r="Q1077">
        <v>3</v>
      </c>
      <c r="R1077" t="s">
        <v>26</v>
      </c>
    </row>
    <row r="1078" spans="1:18" hidden="1" x14ac:dyDescent="0.3">
      <c r="A1078" s="76">
        <v>1076</v>
      </c>
      <c r="B1078">
        <v>39531</v>
      </c>
      <c r="C1078" t="s">
        <v>397</v>
      </c>
      <c r="D1078" t="s">
        <v>32</v>
      </c>
      <c r="E1078" t="s">
        <v>38</v>
      </c>
      <c r="F1078">
        <v>6.97</v>
      </c>
      <c r="G1078" s="77">
        <v>44126</v>
      </c>
      <c r="H1078" s="77">
        <v>44129</v>
      </c>
      <c r="I1078">
        <v>5</v>
      </c>
      <c r="J1078">
        <v>2020</v>
      </c>
      <c r="K1078" t="s">
        <v>25</v>
      </c>
      <c r="L1078">
        <v>12</v>
      </c>
      <c r="M1078">
        <v>0.38333333333333341</v>
      </c>
      <c r="N1078">
        <v>4.6000000000000014</v>
      </c>
      <c r="O1078">
        <v>4</v>
      </c>
      <c r="P1078">
        <v>1.1499999999999999</v>
      </c>
      <c r="Q1078">
        <v>3</v>
      </c>
      <c r="R1078" t="s">
        <v>27</v>
      </c>
    </row>
    <row r="1079" spans="1:18" hidden="1" x14ac:dyDescent="0.3">
      <c r="A1079" s="76">
        <v>1077</v>
      </c>
      <c r="B1079">
        <v>39531</v>
      </c>
      <c r="C1079" t="s">
        <v>397</v>
      </c>
      <c r="D1079" t="s">
        <v>32</v>
      </c>
      <c r="E1079" t="s">
        <v>38</v>
      </c>
      <c r="F1079">
        <v>6.97</v>
      </c>
      <c r="G1079" s="77">
        <v>44126</v>
      </c>
      <c r="H1079" s="77">
        <v>44129</v>
      </c>
      <c r="I1079">
        <v>5</v>
      </c>
      <c r="J1079">
        <v>2020</v>
      </c>
      <c r="K1079" t="s">
        <v>25</v>
      </c>
      <c r="L1079">
        <v>12</v>
      </c>
      <c r="M1079">
        <v>0.38333333333333341</v>
      </c>
      <c r="N1079">
        <v>4.6000000000000014</v>
      </c>
      <c r="O1079">
        <v>4</v>
      </c>
      <c r="P1079">
        <v>1.1499999999999999</v>
      </c>
      <c r="Q1079">
        <v>3</v>
      </c>
      <c r="R1079" t="s">
        <v>82</v>
      </c>
    </row>
    <row r="1080" spans="1:18" hidden="1" x14ac:dyDescent="0.3">
      <c r="A1080" s="76">
        <v>1078</v>
      </c>
      <c r="B1080">
        <v>39017</v>
      </c>
      <c r="C1080" t="s">
        <v>398</v>
      </c>
      <c r="D1080" t="s">
        <v>32</v>
      </c>
      <c r="E1080" t="s">
        <v>38</v>
      </c>
      <c r="F1080">
        <v>6.91</v>
      </c>
      <c r="G1080" s="77">
        <v>44123</v>
      </c>
      <c r="H1080" s="77">
        <v>44126</v>
      </c>
      <c r="I1080">
        <v>6</v>
      </c>
      <c r="J1080">
        <v>2020</v>
      </c>
      <c r="K1080" t="s">
        <v>25</v>
      </c>
      <c r="L1080">
        <v>12</v>
      </c>
      <c r="M1080">
        <v>0.4</v>
      </c>
      <c r="N1080">
        <v>4.8000000000000007</v>
      </c>
      <c r="O1080">
        <v>4</v>
      </c>
      <c r="P1080">
        <v>1.2</v>
      </c>
      <c r="Q1080">
        <v>3</v>
      </c>
      <c r="R1080" t="s">
        <v>91</v>
      </c>
    </row>
    <row r="1081" spans="1:18" hidden="1" x14ac:dyDescent="0.3">
      <c r="A1081" s="76">
        <v>1079</v>
      </c>
      <c r="B1081">
        <v>39017</v>
      </c>
      <c r="C1081" t="s">
        <v>398</v>
      </c>
      <c r="D1081" t="s">
        <v>32</v>
      </c>
      <c r="E1081" t="s">
        <v>38</v>
      </c>
      <c r="F1081">
        <v>6.91</v>
      </c>
      <c r="G1081" s="77">
        <v>44123</v>
      </c>
      <c r="H1081" s="77">
        <v>44126</v>
      </c>
      <c r="I1081">
        <v>6</v>
      </c>
      <c r="J1081">
        <v>2020</v>
      </c>
      <c r="K1081" t="s">
        <v>25</v>
      </c>
      <c r="L1081">
        <v>12</v>
      </c>
      <c r="M1081">
        <v>0.4</v>
      </c>
      <c r="N1081">
        <v>4.8000000000000007</v>
      </c>
      <c r="O1081">
        <v>4</v>
      </c>
      <c r="P1081">
        <v>1.2</v>
      </c>
      <c r="Q1081">
        <v>3</v>
      </c>
      <c r="R1081" t="s">
        <v>28</v>
      </c>
    </row>
    <row r="1082" spans="1:18" hidden="1" x14ac:dyDescent="0.3">
      <c r="A1082" s="76">
        <v>1080</v>
      </c>
      <c r="B1082">
        <v>39017</v>
      </c>
      <c r="C1082" t="s">
        <v>398</v>
      </c>
      <c r="D1082" t="s">
        <v>32</v>
      </c>
      <c r="E1082" t="s">
        <v>38</v>
      </c>
      <c r="F1082">
        <v>6.91</v>
      </c>
      <c r="G1082" s="77">
        <v>44123</v>
      </c>
      <c r="H1082" s="77">
        <v>44126</v>
      </c>
      <c r="I1082">
        <v>6</v>
      </c>
      <c r="J1082">
        <v>2020</v>
      </c>
      <c r="K1082" t="s">
        <v>25</v>
      </c>
      <c r="L1082">
        <v>12</v>
      </c>
      <c r="M1082">
        <v>0.4</v>
      </c>
      <c r="N1082">
        <v>4.8000000000000007</v>
      </c>
      <c r="O1082">
        <v>4</v>
      </c>
      <c r="P1082">
        <v>1.2</v>
      </c>
      <c r="Q1082">
        <v>3</v>
      </c>
      <c r="R1082" t="s">
        <v>134</v>
      </c>
    </row>
    <row r="1083" spans="1:18" hidden="1" x14ac:dyDescent="0.3">
      <c r="A1083" s="76">
        <v>1081</v>
      </c>
      <c r="B1083">
        <v>39017</v>
      </c>
      <c r="C1083" t="s">
        <v>398</v>
      </c>
      <c r="D1083" t="s">
        <v>32</v>
      </c>
      <c r="E1083" t="s">
        <v>38</v>
      </c>
      <c r="F1083">
        <v>6.91</v>
      </c>
      <c r="G1083" s="77">
        <v>44123</v>
      </c>
      <c r="H1083" s="77">
        <v>44126</v>
      </c>
      <c r="I1083">
        <v>6</v>
      </c>
      <c r="J1083">
        <v>2020</v>
      </c>
      <c r="K1083" t="s">
        <v>25</v>
      </c>
      <c r="L1083">
        <v>12</v>
      </c>
      <c r="M1083">
        <v>0.4</v>
      </c>
      <c r="N1083">
        <v>4.8000000000000007</v>
      </c>
      <c r="O1083">
        <v>4</v>
      </c>
      <c r="P1083">
        <v>1.2</v>
      </c>
      <c r="Q1083">
        <v>3</v>
      </c>
      <c r="R1083" t="s">
        <v>57</v>
      </c>
    </row>
    <row r="1084" spans="1:18" hidden="1" x14ac:dyDescent="0.3">
      <c r="A1084" s="76">
        <v>1082</v>
      </c>
      <c r="B1084">
        <v>39017</v>
      </c>
      <c r="C1084" t="s">
        <v>398</v>
      </c>
      <c r="D1084" t="s">
        <v>32</v>
      </c>
      <c r="E1084" t="s">
        <v>38</v>
      </c>
      <c r="F1084">
        <v>6.91</v>
      </c>
      <c r="G1084" s="77">
        <v>44123</v>
      </c>
      <c r="H1084" s="77">
        <v>44126</v>
      </c>
      <c r="I1084">
        <v>6</v>
      </c>
      <c r="J1084">
        <v>2020</v>
      </c>
      <c r="K1084" t="s">
        <v>25</v>
      </c>
      <c r="L1084">
        <v>12</v>
      </c>
      <c r="M1084">
        <v>0.4</v>
      </c>
      <c r="N1084">
        <v>4.8000000000000007</v>
      </c>
      <c r="O1084">
        <v>4</v>
      </c>
      <c r="P1084">
        <v>1.2</v>
      </c>
      <c r="Q1084">
        <v>3</v>
      </c>
      <c r="R1084" t="s">
        <v>42</v>
      </c>
    </row>
    <row r="1085" spans="1:18" hidden="1" x14ac:dyDescent="0.3">
      <c r="A1085" s="76">
        <v>1083</v>
      </c>
      <c r="B1085">
        <v>39017</v>
      </c>
      <c r="C1085" t="s">
        <v>398</v>
      </c>
      <c r="D1085" t="s">
        <v>32</v>
      </c>
      <c r="E1085" t="s">
        <v>38</v>
      </c>
      <c r="F1085">
        <v>6.91</v>
      </c>
      <c r="G1085" s="77">
        <v>44123</v>
      </c>
      <c r="H1085" s="77">
        <v>44126</v>
      </c>
      <c r="I1085">
        <v>6</v>
      </c>
      <c r="J1085">
        <v>2020</v>
      </c>
      <c r="K1085" t="s">
        <v>25</v>
      </c>
      <c r="L1085">
        <v>12</v>
      </c>
      <c r="M1085">
        <v>0.4</v>
      </c>
      <c r="N1085">
        <v>4.8000000000000007</v>
      </c>
      <c r="O1085">
        <v>4</v>
      </c>
      <c r="P1085">
        <v>1.2</v>
      </c>
      <c r="Q1085">
        <v>3</v>
      </c>
      <c r="R1085" t="s">
        <v>119</v>
      </c>
    </row>
    <row r="1086" spans="1:18" hidden="1" x14ac:dyDescent="0.3">
      <c r="A1086" s="76">
        <v>1084</v>
      </c>
      <c r="B1086">
        <v>42057</v>
      </c>
      <c r="C1086" t="s">
        <v>399</v>
      </c>
      <c r="D1086" t="s">
        <v>19</v>
      </c>
      <c r="E1086" t="s">
        <v>20</v>
      </c>
      <c r="F1086">
        <v>5.61</v>
      </c>
      <c r="G1086" s="77">
        <v>44207</v>
      </c>
      <c r="H1086" s="77">
        <v>44207</v>
      </c>
      <c r="I1086">
        <v>5</v>
      </c>
      <c r="J1086">
        <v>2020</v>
      </c>
      <c r="K1086" t="s">
        <v>21</v>
      </c>
      <c r="L1086">
        <v>4</v>
      </c>
      <c r="M1086">
        <v>2.194444444444444E-2</v>
      </c>
      <c r="N1086">
        <v>8.7777777777777774E-2</v>
      </c>
      <c r="O1086">
        <v>1</v>
      </c>
      <c r="P1086">
        <v>8.7777777777777774E-2</v>
      </c>
      <c r="Q1086">
        <v>4</v>
      </c>
      <c r="R1086" t="s">
        <v>40</v>
      </c>
    </row>
    <row r="1087" spans="1:18" hidden="1" x14ac:dyDescent="0.3">
      <c r="A1087" s="76">
        <v>1085</v>
      </c>
      <c r="B1087">
        <v>42057</v>
      </c>
      <c r="C1087" t="s">
        <v>399</v>
      </c>
      <c r="D1087" t="s">
        <v>19</v>
      </c>
      <c r="E1087" t="s">
        <v>20</v>
      </c>
      <c r="F1087">
        <v>5.61</v>
      </c>
      <c r="G1087" s="77">
        <v>44207</v>
      </c>
      <c r="H1087" s="77">
        <v>44207</v>
      </c>
      <c r="I1087">
        <v>5</v>
      </c>
      <c r="J1087">
        <v>2020</v>
      </c>
      <c r="K1087" t="s">
        <v>21</v>
      </c>
      <c r="L1087">
        <v>4</v>
      </c>
      <c r="M1087">
        <v>2.194444444444444E-2</v>
      </c>
      <c r="N1087">
        <v>8.7777777777777774E-2</v>
      </c>
      <c r="O1087">
        <v>1</v>
      </c>
      <c r="P1087">
        <v>8.7777777777777774E-2</v>
      </c>
      <c r="Q1087">
        <v>4</v>
      </c>
      <c r="R1087" t="s">
        <v>28</v>
      </c>
    </row>
    <row r="1088" spans="1:18" hidden="1" x14ac:dyDescent="0.3">
      <c r="A1088" s="76">
        <v>1086</v>
      </c>
      <c r="B1088">
        <v>42057</v>
      </c>
      <c r="C1088" t="s">
        <v>399</v>
      </c>
      <c r="D1088" t="s">
        <v>19</v>
      </c>
      <c r="E1088" t="s">
        <v>20</v>
      </c>
      <c r="F1088">
        <v>5.61</v>
      </c>
      <c r="G1088" s="77">
        <v>44207</v>
      </c>
      <c r="H1088" s="77">
        <v>44207</v>
      </c>
      <c r="I1088">
        <v>5</v>
      </c>
      <c r="J1088">
        <v>2020</v>
      </c>
      <c r="K1088" t="s">
        <v>21</v>
      </c>
      <c r="L1088">
        <v>4</v>
      </c>
      <c r="M1088">
        <v>2.194444444444444E-2</v>
      </c>
      <c r="N1088">
        <v>8.7777777777777774E-2</v>
      </c>
      <c r="O1088">
        <v>1</v>
      </c>
      <c r="P1088">
        <v>8.7777777777777774E-2</v>
      </c>
      <c r="Q1088">
        <v>4</v>
      </c>
      <c r="R1088" t="s">
        <v>119</v>
      </c>
    </row>
    <row r="1089" spans="1:18" hidden="1" x14ac:dyDescent="0.3">
      <c r="A1089" s="76">
        <v>1087</v>
      </c>
      <c r="B1089">
        <v>48466</v>
      </c>
      <c r="C1089" t="s">
        <v>400</v>
      </c>
      <c r="D1089" t="s">
        <v>32</v>
      </c>
      <c r="E1089" t="s">
        <v>20</v>
      </c>
      <c r="F1089">
        <v>6.31</v>
      </c>
      <c r="G1089" s="77">
        <v>44718</v>
      </c>
      <c r="H1089" s="77">
        <v>44724</v>
      </c>
      <c r="I1089">
        <v>6</v>
      </c>
      <c r="J1089">
        <v>2021</v>
      </c>
      <c r="K1089" t="s">
        <v>35</v>
      </c>
      <c r="L1089">
        <v>13</v>
      </c>
      <c r="M1089">
        <v>0.40833333333333333</v>
      </c>
      <c r="N1089">
        <v>5.3083333333333336</v>
      </c>
      <c r="O1089">
        <v>7</v>
      </c>
      <c r="P1089">
        <v>0.75833333333333341</v>
      </c>
      <c r="Q1089">
        <v>1.857142857142857</v>
      </c>
      <c r="R1089" t="s">
        <v>39</v>
      </c>
    </row>
    <row r="1090" spans="1:18" hidden="1" x14ac:dyDescent="0.3">
      <c r="A1090" s="76">
        <v>1088</v>
      </c>
      <c r="B1090">
        <v>48466</v>
      </c>
      <c r="C1090" t="s">
        <v>400</v>
      </c>
      <c r="D1090" t="s">
        <v>32</v>
      </c>
      <c r="E1090" t="s">
        <v>20</v>
      </c>
      <c r="F1090">
        <v>6.31</v>
      </c>
      <c r="G1090" s="77">
        <v>44718</v>
      </c>
      <c r="H1090" s="77">
        <v>44724</v>
      </c>
      <c r="I1090">
        <v>6</v>
      </c>
      <c r="J1090">
        <v>2021</v>
      </c>
      <c r="K1090" t="s">
        <v>35</v>
      </c>
      <c r="L1090">
        <v>13</v>
      </c>
      <c r="M1090">
        <v>0.40833333333333333</v>
      </c>
      <c r="N1090">
        <v>5.3083333333333336</v>
      </c>
      <c r="O1090">
        <v>7</v>
      </c>
      <c r="P1090">
        <v>0.75833333333333341</v>
      </c>
      <c r="Q1090">
        <v>1.857142857142857</v>
      </c>
      <c r="R1090" t="s">
        <v>103</v>
      </c>
    </row>
    <row r="1091" spans="1:18" hidden="1" x14ac:dyDescent="0.3">
      <c r="A1091" s="76">
        <v>1089</v>
      </c>
      <c r="B1091">
        <v>48466</v>
      </c>
      <c r="C1091" t="s">
        <v>400</v>
      </c>
      <c r="D1091" t="s">
        <v>32</v>
      </c>
      <c r="E1091" t="s">
        <v>20</v>
      </c>
      <c r="F1091">
        <v>6.31</v>
      </c>
      <c r="G1091" s="77">
        <v>44718</v>
      </c>
      <c r="H1091" s="77">
        <v>44724</v>
      </c>
      <c r="I1091">
        <v>6</v>
      </c>
      <c r="J1091">
        <v>2021</v>
      </c>
      <c r="K1091" t="s">
        <v>35</v>
      </c>
      <c r="L1091">
        <v>13</v>
      </c>
      <c r="M1091">
        <v>0.40833333333333333</v>
      </c>
      <c r="N1091">
        <v>5.3083333333333336</v>
      </c>
      <c r="O1091">
        <v>7</v>
      </c>
      <c r="P1091">
        <v>0.75833333333333341</v>
      </c>
      <c r="Q1091">
        <v>1.857142857142857</v>
      </c>
      <c r="R1091" t="s">
        <v>29</v>
      </c>
    </row>
    <row r="1092" spans="1:18" hidden="1" x14ac:dyDescent="0.3">
      <c r="A1092" s="76">
        <v>1090</v>
      </c>
      <c r="B1092">
        <v>50678</v>
      </c>
      <c r="C1092" t="s">
        <v>401</v>
      </c>
      <c r="D1092" t="s">
        <v>32</v>
      </c>
      <c r="E1092" t="s">
        <v>20</v>
      </c>
      <c r="F1092">
        <v>6.52</v>
      </c>
      <c r="G1092" s="77">
        <v>44733</v>
      </c>
      <c r="H1092" s="77">
        <v>44740</v>
      </c>
      <c r="I1092">
        <v>7</v>
      </c>
      <c r="J1092">
        <v>2022</v>
      </c>
      <c r="K1092" t="s">
        <v>33</v>
      </c>
      <c r="L1092">
        <v>12</v>
      </c>
      <c r="M1092">
        <v>0.40388888888888891</v>
      </c>
      <c r="N1092">
        <v>4.8466666666666667</v>
      </c>
      <c r="O1092">
        <v>8</v>
      </c>
      <c r="P1092">
        <v>0.60583333333333333</v>
      </c>
      <c r="Q1092">
        <v>1.5</v>
      </c>
      <c r="R1092" t="s">
        <v>39</v>
      </c>
    </row>
    <row r="1093" spans="1:18" hidden="1" x14ac:dyDescent="0.3">
      <c r="A1093" s="76">
        <v>1091</v>
      </c>
      <c r="B1093">
        <v>50678</v>
      </c>
      <c r="C1093" t="s">
        <v>401</v>
      </c>
      <c r="D1093" t="s">
        <v>32</v>
      </c>
      <c r="E1093" t="s">
        <v>20</v>
      </c>
      <c r="F1093">
        <v>6.52</v>
      </c>
      <c r="G1093" s="77">
        <v>44733</v>
      </c>
      <c r="H1093" s="77">
        <v>44740</v>
      </c>
      <c r="I1093">
        <v>7</v>
      </c>
      <c r="J1093">
        <v>2022</v>
      </c>
      <c r="K1093" t="s">
        <v>33</v>
      </c>
      <c r="L1093">
        <v>12</v>
      </c>
      <c r="M1093">
        <v>0.40388888888888891</v>
      </c>
      <c r="N1093">
        <v>4.8466666666666667</v>
      </c>
      <c r="O1093">
        <v>8</v>
      </c>
      <c r="P1093">
        <v>0.60583333333333333</v>
      </c>
      <c r="Q1093">
        <v>1.5</v>
      </c>
      <c r="R1093" t="s">
        <v>103</v>
      </c>
    </row>
    <row r="1094" spans="1:18" hidden="1" x14ac:dyDescent="0.3">
      <c r="A1094" s="76">
        <v>1092</v>
      </c>
      <c r="B1094">
        <v>50678</v>
      </c>
      <c r="C1094" t="s">
        <v>401</v>
      </c>
      <c r="D1094" t="s">
        <v>32</v>
      </c>
      <c r="E1094" t="s">
        <v>20</v>
      </c>
      <c r="F1094">
        <v>6.52</v>
      </c>
      <c r="G1094" s="77">
        <v>44733</v>
      </c>
      <c r="H1094" s="77">
        <v>44740</v>
      </c>
      <c r="I1094">
        <v>7</v>
      </c>
      <c r="J1094">
        <v>2022</v>
      </c>
      <c r="K1094" t="s">
        <v>33</v>
      </c>
      <c r="L1094">
        <v>12</v>
      </c>
      <c r="M1094">
        <v>0.40388888888888891</v>
      </c>
      <c r="N1094">
        <v>4.8466666666666667</v>
      </c>
      <c r="O1094">
        <v>8</v>
      </c>
      <c r="P1094">
        <v>0.60583333333333333</v>
      </c>
      <c r="Q1094">
        <v>1.5</v>
      </c>
      <c r="R1094" t="s">
        <v>29</v>
      </c>
    </row>
    <row r="1095" spans="1:18" hidden="1" x14ac:dyDescent="0.3">
      <c r="A1095" s="76">
        <v>1093</v>
      </c>
      <c r="B1095">
        <v>41833</v>
      </c>
      <c r="C1095" t="s">
        <v>402</v>
      </c>
      <c r="D1095" t="s">
        <v>32</v>
      </c>
      <c r="E1095" t="s">
        <v>38</v>
      </c>
      <c r="F1095">
        <v>7.26</v>
      </c>
      <c r="G1095" s="77">
        <v>44857</v>
      </c>
      <c r="H1095" s="77">
        <v>44889</v>
      </c>
      <c r="I1095">
        <v>7</v>
      </c>
      <c r="J1095">
        <v>2021</v>
      </c>
      <c r="K1095" t="s">
        <v>35</v>
      </c>
      <c r="L1095">
        <v>12</v>
      </c>
      <c r="M1095">
        <v>0.39444444444444438</v>
      </c>
      <c r="N1095">
        <v>4.7333333333333334</v>
      </c>
      <c r="O1095">
        <v>33</v>
      </c>
      <c r="P1095">
        <v>0.14343434343434339</v>
      </c>
      <c r="Q1095">
        <v>0.36363636363636359</v>
      </c>
      <c r="R1095" t="s">
        <v>91</v>
      </c>
    </row>
    <row r="1096" spans="1:18" hidden="1" x14ac:dyDescent="0.3">
      <c r="A1096" s="76">
        <v>1094</v>
      </c>
      <c r="B1096">
        <v>41833</v>
      </c>
      <c r="C1096" t="s">
        <v>402</v>
      </c>
      <c r="D1096" t="s">
        <v>32</v>
      </c>
      <c r="E1096" t="s">
        <v>38</v>
      </c>
      <c r="F1096">
        <v>7.26</v>
      </c>
      <c r="G1096" s="77">
        <v>44857</v>
      </c>
      <c r="H1096" s="77">
        <v>44889</v>
      </c>
      <c r="I1096">
        <v>7</v>
      </c>
      <c r="J1096">
        <v>2021</v>
      </c>
      <c r="K1096" t="s">
        <v>35</v>
      </c>
      <c r="L1096">
        <v>12</v>
      </c>
      <c r="M1096">
        <v>0.39444444444444438</v>
      </c>
      <c r="N1096">
        <v>4.7333333333333334</v>
      </c>
      <c r="O1096">
        <v>33</v>
      </c>
      <c r="P1096">
        <v>0.14343434343434339</v>
      </c>
      <c r="Q1096">
        <v>0.36363636363636359</v>
      </c>
      <c r="R1096" t="s">
        <v>36</v>
      </c>
    </row>
    <row r="1097" spans="1:18" hidden="1" x14ac:dyDescent="0.3">
      <c r="A1097" s="76">
        <v>1095</v>
      </c>
      <c r="B1097">
        <v>41833</v>
      </c>
      <c r="C1097" t="s">
        <v>402</v>
      </c>
      <c r="D1097" t="s">
        <v>32</v>
      </c>
      <c r="E1097" t="s">
        <v>38</v>
      </c>
      <c r="F1097">
        <v>7.26</v>
      </c>
      <c r="G1097" s="77">
        <v>44857</v>
      </c>
      <c r="H1097" s="77">
        <v>44889</v>
      </c>
      <c r="I1097">
        <v>7</v>
      </c>
      <c r="J1097">
        <v>2021</v>
      </c>
      <c r="K1097" t="s">
        <v>35</v>
      </c>
      <c r="L1097">
        <v>12</v>
      </c>
      <c r="M1097">
        <v>0.39444444444444438</v>
      </c>
      <c r="N1097">
        <v>4.7333333333333334</v>
      </c>
      <c r="O1097">
        <v>33</v>
      </c>
      <c r="P1097">
        <v>0.14343434343434339</v>
      </c>
      <c r="Q1097">
        <v>0.36363636363636359</v>
      </c>
      <c r="R1097" t="s">
        <v>122</v>
      </c>
    </row>
    <row r="1098" spans="1:18" hidden="1" x14ac:dyDescent="0.3">
      <c r="A1098" s="76">
        <v>1096</v>
      </c>
      <c r="B1098">
        <v>41833</v>
      </c>
      <c r="C1098" t="s">
        <v>402</v>
      </c>
      <c r="D1098" t="s">
        <v>32</v>
      </c>
      <c r="E1098" t="s">
        <v>38</v>
      </c>
      <c r="F1098">
        <v>7.26</v>
      </c>
      <c r="G1098" s="77">
        <v>44857</v>
      </c>
      <c r="H1098" s="77">
        <v>44889</v>
      </c>
      <c r="I1098">
        <v>7</v>
      </c>
      <c r="J1098">
        <v>2021</v>
      </c>
      <c r="K1098" t="s">
        <v>35</v>
      </c>
      <c r="L1098">
        <v>12</v>
      </c>
      <c r="M1098">
        <v>0.39444444444444438</v>
      </c>
      <c r="N1098">
        <v>4.7333333333333334</v>
      </c>
      <c r="O1098">
        <v>33</v>
      </c>
      <c r="P1098">
        <v>0.14343434343434339</v>
      </c>
      <c r="Q1098">
        <v>0.36363636363636359</v>
      </c>
      <c r="R1098" t="s">
        <v>42</v>
      </c>
    </row>
    <row r="1099" spans="1:18" hidden="1" x14ac:dyDescent="0.3">
      <c r="A1099" s="76">
        <v>1097</v>
      </c>
      <c r="B1099">
        <v>41833</v>
      </c>
      <c r="C1099" t="s">
        <v>402</v>
      </c>
      <c r="D1099" t="s">
        <v>32</v>
      </c>
      <c r="E1099" t="s">
        <v>38</v>
      </c>
      <c r="F1099">
        <v>7.26</v>
      </c>
      <c r="G1099" s="77">
        <v>44857</v>
      </c>
      <c r="H1099" s="77">
        <v>44889</v>
      </c>
      <c r="I1099">
        <v>7</v>
      </c>
      <c r="J1099">
        <v>2021</v>
      </c>
      <c r="K1099" t="s">
        <v>35</v>
      </c>
      <c r="L1099">
        <v>12</v>
      </c>
      <c r="M1099">
        <v>0.39444444444444438</v>
      </c>
      <c r="N1099">
        <v>4.7333333333333334</v>
      </c>
      <c r="O1099">
        <v>33</v>
      </c>
      <c r="P1099">
        <v>0.14343434343434339</v>
      </c>
      <c r="Q1099">
        <v>0.36363636363636359</v>
      </c>
      <c r="R1099" t="s">
        <v>119</v>
      </c>
    </row>
    <row r="1100" spans="1:18" hidden="1" x14ac:dyDescent="0.3">
      <c r="A1100" s="76">
        <v>1098</v>
      </c>
      <c r="B1100">
        <v>41833</v>
      </c>
      <c r="C1100" t="s">
        <v>402</v>
      </c>
      <c r="D1100" t="s">
        <v>32</v>
      </c>
      <c r="E1100" t="s">
        <v>38</v>
      </c>
      <c r="F1100">
        <v>7.26</v>
      </c>
      <c r="G1100" s="77">
        <v>44857</v>
      </c>
      <c r="H1100" s="77">
        <v>44889</v>
      </c>
      <c r="I1100">
        <v>7</v>
      </c>
      <c r="J1100">
        <v>2021</v>
      </c>
      <c r="K1100" t="s">
        <v>35</v>
      </c>
      <c r="L1100">
        <v>12</v>
      </c>
      <c r="M1100">
        <v>0.39444444444444438</v>
      </c>
      <c r="N1100">
        <v>4.7333333333333334</v>
      </c>
      <c r="O1100">
        <v>33</v>
      </c>
      <c r="P1100">
        <v>0.14343434343434339</v>
      </c>
      <c r="Q1100">
        <v>0.36363636363636359</v>
      </c>
      <c r="R1100" t="s">
        <v>129</v>
      </c>
    </row>
    <row r="1101" spans="1:18" hidden="1" x14ac:dyDescent="0.3">
      <c r="A1101" s="76">
        <v>1099</v>
      </c>
      <c r="B1101">
        <v>44276</v>
      </c>
      <c r="C1101" t="s">
        <v>403</v>
      </c>
      <c r="D1101" t="s">
        <v>32</v>
      </c>
      <c r="E1101" t="s">
        <v>75</v>
      </c>
      <c r="F1101">
        <v>6.47</v>
      </c>
      <c r="G1101" s="77">
        <v>44580</v>
      </c>
      <c r="H1101" s="77">
        <v>44587</v>
      </c>
      <c r="I1101">
        <v>6</v>
      </c>
      <c r="J1101">
        <v>2021</v>
      </c>
      <c r="K1101" t="s">
        <v>33</v>
      </c>
      <c r="L1101">
        <v>12</v>
      </c>
      <c r="M1101">
        <v>0.39444444444444438</v>
      </c>
      <c r="N1101">
        <v>4.7333333333333334</v>
      </c>
      <c r="O1101">
        <v>8</v>
      </c>
      <c r="P1101">
        <v>0.59166666666666667</v>
      </c>
      <c r="Q1101">
        <v>1.5</v>
      </c>
      <c r="R1101" t="s">
        <v>39</v>
      </c>
    </row>
    <row r="1102" spans="1:18" hidden="1" x14ac:dyDescent="0.3">
      <c r="A1102" s="76">
        <v>1100</v>
      </c>
      <c r="B1102">
        <v>44276</v>
      </c>
      <c r="C1102" t="s">
        <v>403</v>
      </c>
      <c r="D1102" t="s">
        <v>32</v>
      </c>
      <c r="E1102" t="s">
        <v>75</v>
      </c>
      <c r="F1102">
        <v>6.47</v>
      </c>
      <c r="G1102" s="77">
        <v>44580</v>
      </c>
      <c r="H1102" s="77">
        <v>44587</v>
      </c>
      <c r="I1102">
        <v>6</v>
      </c>
      <c r="J1102">
        <v>2021</v>
      </c>
      <c r="K1102" t="s">
        <v>33</v>
      </c>
      <c r="L1102">
        <v>12</v>
      </c>
      <c r="M1102">
        <v>0.39444444444444438</v>
      </c>
      <c r="N1102">
        <v>4.7333333333333334</v>
      </c>
      <c r="O1102">
        <v>8</v>
      </c>
      <c r="P1102">
        <v>0.59166666666666667</v>
      </c>
      <c r="Q1102">
        <v>1.5</v>
      </c>
      <c r="R1102" t="s">
        <v>36</v>
      </c>
    </row>
    <row r="1103" spans="1:18" hidden="1" x14ac:dyDescent="0.3">
      <c r="A1103" s="76">
        <v>1101</v>
      </c>
      <c r="B1103">
        <v>44276</v>
      </c>
      <c r="C1103" t="s">
        <v>403</v>
      </c>
      <c r="D1103" t="s">
        <v>32</v>
      </c>
      <c r="E1103" t="s">
        <v>75</v>
      </c>
      <c r="F1103">
        <v>6.47</v>
      </c>
      <c r="G1103" s="77">
        <v>44580</v>
      </c>
      <c r="H1103" s="77">
        <v>44587</v>
      </c>
      <c r="I1103">
        <v>6</v>
      </c>
      <c r="J1103">
        <v>2021</v>
      </c>
      <c r="K1103" t="s">
        <v>33</v>
      </c>
      <c r="L1103">
        <v>12</v>
      </c>
      <c r="M1103">
        <v>0.39444444444444438</v>
      </c>
      <c r="N1103">
        <v>4.7333333333333334</v>
      </c>
      <c r="O1103">
        <v>8</v>
      </c>
      <c r="P1103">
        <v>0.59166666666666667</v>
      </c>
      <c r="Q1103">
        <v>1.5</v>
      </c>
      <c r="R1103" t="s">
        <v>27</v>
      </c>
    </row>
    <row r="1104" spans="1:18" hidden="1" x14ac:dyDescent="0.3">
      <c r="A1104" s="76">
        <v>1102</v>
      </c>
      <c r="B1104">
        <v>44276</v>
      </c>
      <c r="C1104" t="s">
        <v>403</v>
      </c>
      <c r="D1104" t="s">
        <v>32</v>
      </c>
      <c r="E1104" t="s">
        <v>75</v>
      </c>
      <c r="F1104">
        <v>6.47</v>
      </c>
      <c r="G1104" s="77">
        <v>44580</v>
      </c>
      <c r="H1104" s="77">
        <v>44587</v>
      </c>
      <c r="I1104">
        <v>6</v>
      </c>
      <c r="J1104">
        <v>2021</v>
      </c>
      <c r="K1104" t="s">
        <v>33</v>
      </c>
      <c r="L1104">
        <v>12</v>
      </c>
      <c r="M1104">
        <v>0.39444444444444438</v>
      </c>
      <c r="N1104">
        <v>4.7333333333333334</v>
      </c>
      <c r="O1104">
        <v>8</v>
      </c>
      <c r="P1104">
        <v>0.59166666666666667</v>
      </c>
      <c r="Q1104">
        <v>1.5</v>
      </c>
      <c r="R1104" t="s">
        <v>30</v>
      </c>
    </row>
    <row r="1105" spans="1:18" hidden="1" x14ac:dyDescent="0.3">
      <c r="A1105" s="76">
        <v>1103</v>
      </c>
      <c r="B1105">
        <v>38558</v>
      </c>
      <c r="C1105" t="s">
        <v>404</v>
      </c>
      <c r="D1105" t="s">
        <v>101</v>
      </c>
      <c r="E1105" t="s">
        <v>20</v>
      </c>
      <c r="F1105">
        <v>6.11</v>
      </c>
      <c r="G1105" s="77">
        <v>44041</v>
      </c>
      <c r="H1105" s="77">
        <v>44041</v>
      </c>
      <c r="I1105">
        <v>5</v>
      </c>
      <c r="J1105">
        <v>2019</v>
      </c>
      <c r="K1105" t="s">
        <v>33</v>
      </c>
      <c r="L1105">
        <v>1</v>
      </c>
      <c r="M1105">
        <v>0.97388888888888892</v>
      </c>
      <c r="N1105">
        <v>0.97388888888888892</v>
      </c>
      <c r="O1105">
        <v>1</v>
      </c>
      <c r="P1105">
        <v>0.97388888888888892</v>
      </c>
      <c r="Q1105">
        <v>1</v>
      </c>
      <c r="R1105" t="s">
        <v>36</v>
      </c>
    </row>
    <row r="1106" spans="1:18" hidden="1" x14ac:dyDescent="0.3">
      <c r="A1106" s="76">
        <v>1104</v>
      </c>
      <c r="B1106">
        <v>38558</v>
      </c>
      <c r="C1106" t="s">
        <v>404</v>
      </c>
      <c r="D1106" t="s">
        <v>101</v>
      </c>
      <c r="E1106" t="s">
        <v>20</v>
      </c>
      <c r="F1106">
        <v>6.11</v>
      </c>
      <c r="G1106" s="77">
        <v>44041</v>
      </c>
      <c r="H1106" s="77">
        <v>44041</v>
      </c>
      <c r="I1106">
        <v>5</v>
      </c>
      <c r="J1106">
        <v>2019</v>
      </c>
      <c r="K1106" t="s">
        <v>33</v>
      </c>
      <c r="L1106">
        <v>1</v>
      </c>
      <c r="M1106">
        <v>0.97388888888888892</v>
      </c>
      <c r="N1106">
        <v>0.97388888888888892</v>
      </c>
      <c r="O1106">
        <v>1</v>
      </c>
      <c r="P1106">
        <v>0.97388888888888892</v>
      </c>
      <c r="Q1106">
        <v>1</v>
      </c>
      <c r="R1106" t="s">
        <v>27</v>
      </c>
    </row>
    <row r="1107" spans="1:18" hidden="1" x14ac:dyDescent="0.3">
      <c r="A1107" s="76">
        <v>1105</v>
      </c>
      <c r="B1107">
        <v>37587</v>
      </c>
      <c r="C1107" t="s">
        <v>405</v>
      </c>
      <c r="D1107" t="s">
        <v>32</v>
      </c>
      <c r="E1107" t="s">
        <v>114</v>
      </c>
      <c r="F1107">
        <v>6.66</v>
      </c>
      <c r="G1107" s="77">
        <v>44311</v>
      </c>
      <c r="H1107" s="77">
        <v>44320</v>
      </c>
      <c r="I1107">
        <v>5</v>
      </c>
      <c r="J1107">
        <v>2020</v>
      </c>
      <c r="K1107" t="s">
        <v>21</v>
      </c>
      <c r="L1107">
        <v>12</v>
      </c>
      <c r="M1107">
        <v>0.40555555555555561</v>
      </c>
      <c r="N1107">
        <v>4.8666666666666671</v>
      </c>
      <c r="O1107">
        <v>10</v>
      </c>
      <c r="P1107">
        <v>0.48666666666666669</v>
      </c>
      <c r="Q1107">
        <v>1.2</v>
      </c>
      <c r="R1107" t="s">
        <v>27</v>
      </c>
    </row>
    <row r="1108" spans="1:18" hidden="1" x14ac:dyDescent="0.3">
      <c r="A1108" s="76">
        <v>1106</v>
      </c>
      <c r="B1108">
        <v>37587</v>
      </c>
      <c r="C1108" t="s">
        <v>405</v>
      </c>
      <c r="D1108" t="s">
        <v>32</v>
      </c>
      <c r="E1108" t="s">
        <v>114</v>
      </c>
      <c r="F1108">
        <v>6.66</v>
      </c>
      <c r="G1108" s="77">
        <v>44311</v>
      </c>
      <c r="H1108" s="77">
        <v>44320</v>
      </c>
      <c r="I1108">
        <v>5</v>
      </c>
      <c r="J1108">
        <v>2020</v>
      </c>
      <c r="K1108" t="s">
        <v>21</v>
      </c>
      <c r="L1108">
        <v>12</v>
      </c>
      <c r="M1108">
        <v>0.40555555555555561</v>
      </c>
      <c r="N1108">
        <v>4.8666666666666671</v>
      </c>
      <c r="O1108">
        <v>10</v>
      </c>
      <c r="P1108">
        <v>0.48666666666666669</v>
      </c>
      <c r="Q1108">
        <v>1.2</v>
      </c>
      <c r="R1108" t="s">
        <v>53</v>
      </c>
    </row>
    <row r="1109" spans="1:18" hidden="1" x14ac:dyDescent="0.3">
      <c r="A1109" s="76">
        <v>1107</v>
      </c>
      <c r="B1109">
        <v>37587</v>
      </c>
      <c r="C1109" t="s">
        <v>405</v>
      </c>
      <c r="D1109" t="s">
        <v>32</v>
      </c>
      <c r="E1109" t="s">
        <v>114</v>
      </c>
      <c r="F1109">
        <v>6.66</v>
      </c>
      <c r="G1109" s="77">
        <v>44311</v>
      </c>
      <c r="H1109" s="77">
        <v>44320</v>
      </c>
      <c r="I1109">
        <v>5</v>
      </c>
      <c r="J1109">
        <v>2020</v>
      </c>
      <c r="K1109" t="s">
        <v>21</v>
      </c>
      <c r="L1109">
        <v>12</v>
      </c>
      <c r="M1109">
        <v>0.40555555555555561</v>
      </c>
      <c r="N1109">
        <v>4.8666666666666671</v>
      </c>
      <c r="O1109">
        <v>10</v>
      </c>
      <c r="P1109">
        <v>0.48666666666666669</v>
      </c>
      <c r="Q1109">
        <v>1.2</v>
      </c>
      <c r="R1109" t="s">
        <v>54</v>
      </c>
    </row>
    <row r="1110" spans="1:18" hidden="1" x14ac:dyDescent="0.3">
      <c r="A1110" s="76">
        <v>1108</v>
      </c>
      <c r="B1110">
        <v>48239</v>
      </c>
      <c r="C1110" t="s">
        <v>406</v>
      </c>
      <c r="D1110" t="s">
        <v>32</v>
      </c>
      <c r="E1110" t="s">
        <v>75</v>
      </c>
      <c r="F1110">
        <v>6.94</v>
      </c>
      <c r="G1110" s="77">
        <v>44928</v>
      </c>
      <c r="H1110" s="77">
        <v>44944</v>
      </c>
      <c r="I1110">
        <v>3</v>
      </c>
      <c r="J1110">
        <v>2022</v>
      </c>
      <c r="K1110" t="s">
        <v>25</v>
      </c>
      <c r="L1110">
        <v>12</v>
      </c>
      <c r="M1110">
        <v>0.39444444444444438</v>
      </c>
      <c r="N1110">
        <v>4.7333333333333334</v>
      </c>
      <c r="O1110">
        <v>17</v>
      </c>
      <c r="P1110">
        <v>0.27843137254901962</v>
      </c>
      <c r="Q1110">
        <v>0.70588235294117652</v>
      </c>
      <c r="R1110" t="s">
        <v>26</v>
      </c>
    </row>
    <row r="1111" spans="1:18" hidden="1" x14ac:dyDescent="0.3">
      <c r="A1111" s="76">
        <v>1109</v>
      </c>
      <c r="B1111">
        <v>48239</v>
      </c>
      <c r="C1111" t="s">
        <v>406</v>
      </c>
      <c r="D1111" t="s">
        <v>32</v>
      </c>
      <c r="E1111" t="s">
        <v>75</v>
      </c>
      <c r="F1111">
        <v>6.94</v>
      </c>
      <c r="G1111" s="77">
        <v>44928</v>
      </c>
      <c r="H1111" s="77">
        <v>44944</v>
      </c>
      <c r="I1111">
        <v>3</v>
      </c>
      <c r="J1111">
        <v>2022</v>
      </c>
      <c r="K1111" t="s">
        <v>25</v>
      </c>
      <c r="L1111">
        <v>12</v>
      </c>
      <c r="M1111">
        <v>0.39444444444444438</v>
      </c>
      <c r="N1111">
        <v>4.7333333333333334</v>
      </c>
      <c r="O1111">
        <v>17</v>
      </c>
      <c r="P1111">
        <v>0.27843137254901962</v>
      </c>
      <c r="Q1111">
        <v>0.70588235294117652</v>
      </c>
      <c r="R1111" t="s">
        <v>27</v>
      </c>
    </row>
    <row r="1112" spans="1:18" hidden="1" x14ac:dyDescent="0.3">
      <c r="A1112" s="76">
        <v>1110</v>
      </c>
      <c r="B1112">
        <v>48239</v>
      </c>
      <c r="C1112" t="s">
        <v>406</v>
      </c>
      <c r="D1112" t="s">
        <v>32</v>
      </c>
      <c r="E1112" t="s">
        <v>75</v>
      </c>
      <c r="F1112">
        <v>6.94</v>
      </c>
      <c r="G1112" s="77">
        <v>44928</v>
      </c>
      <c r="H1112" s="77">
        <v>44944</v>
      </c>
      <c r="I1112">
        <v>3</v>
      </c>
      <c r="J1112">
        <v>2022</v>
      </c>
      <c r="K1112" t="s">
        <v>25</v>
      </c>
      <c r="L1112">
        <v>12</v>
      </c>
      <c r="M1112">
        <v>0.39444444444444438</v>
      </c>
      <c r="N1112">
        <v>4.7333333333333334</v>
      </c>
      <c r="O1112">
        <v>17</v>
      </c>
      <c r="P1112">
        <v>0.27843137254901962</v>
      </c>
      <c r="Q1112">
        <v>0.70588235294117652</v>
      </c>
      <c r="R1112" t="s">
        <v>41</v>
      </c>
    </row>
    <row r="1113" spans="1:18" hidden="1" x14ac:dyDescent="0.3">
      <c r="A1113" s="76">
        <v>1111</v>
      </c>
      <c r="B1113">
        <v>48239</v>
      </c>
      <c r="C1113" t="s">
        <v>406</v>
      </c>
      <c r="D1113" t="s">
        <v>32</v>
      </c>
      <c r="E1113" t="s">
        <v>75</v>
      </c>
      <c r="F1113">
        <v>6.94</v>
      </c>
      <c r="G1113" s="77">
        <v>44928</v>
      </c>
      <c r="H1113" s="77">
        <v>44944</v>
      </c>
      <c r="I1113">
        <v>3</v>
      </c>
      <c r="J1113">
        <v>2022</v>
      </c>
      <c r="K1113" t="s">
        <v>25</v>
      </c>
      <c r="L1113">
        <v>12</v>
      </c>
      <c r="M1113">
        <v>0.39444444444444438</v>
      </c>
      <c r="N1113">
        <v>4.7333333333333334</v>
      </c>
      <c r="O1113">
        <v>17</v>
      </c>
      <c r="P1113">
        <v>0.27843137254901962</v>
      </c>
      <c r="Q1113">
        <v>0.70588235294117652</v>
      </c>
      <c r="R1113" t="s">
        <v>118</v>
      </c>
    </row>
    <row r="1114" spans="1:18" hidden="1" x14ac:dyDescent="0.3">
      <c r="A1114" s="76">
        <v>1112</v>
      </c>
      <c r="B1114">
        <v>40165</v>
      </c>
      <c r="C1114" t="s">
        <v>407</v>
      </c>
      <c r="D1114" t="s">
        <v>32</v>
      </c>
      <c r="E1114" t="s">
        <v>20</v>
      </c>
      <c r="F1114">
        <v>5.37</v>
      </c>
      <c r="G1114" s="77">
        <v>44166</v>
      </c>
      <c r="H1114" s="77">
        <v>44171</v>
      </c>
      <c r="I1114">
        <v>5</v>
      </c>
      <c r="J1114">
        <v>2020</v>
      </c>
      <c r="K1114" t="s">
        <v>33</v>
      </c>
      <c r="L1114">
        <v>12</v>
      </c>
      <c r="M1114">
        <v>0.40944444444444439</v>
      </c>
      <c r="N1114">
        <v>4.9133333333333331</v>
      </c>
      <c r="O1114">
        <v>6</v>
      </c>
      <c r="P1114">
        <v>0.81888888888888889</v>
      </c>
      <c r="Q1114">
        <v>2</v>
      </c>
      <c r="R1114" t="s">
        <v>103</v>
      </c>
    </row>
    <row r="1115" spans="1:18" hidden="1" x14ac:dyDescent="0.3">
      <c r="A1115" s="76">
        <v>1113</v>
      </c>
      <c r="B1115">
        <v>40165</v>
      </c>
      <c r="C1115" t="s">
        <v>407</v>
      </c>
      <c r="D1115" t="s">
        <v>32</v>
      </c>
      <c r="E1115" t="s">
        <v>20</v>
      </c>
      <c r="F1115">
        <v>5.37</v>
      </c>
      <c r="G1115" s="77">
        <v>44166</v>
      </c>
      <c r="H1115" s="77">
        <v>44171</v>
      </c>
      <c r="I1115">
        <v>5</v>
      </c>
      <c r="J1115">
        <v>2020</v>
      </c>
      <c r="K1115" t="s">
        <v>33</v>
      </c>
      <c r="L1115">
        <v>12</v>
      </c>
      <c r="M1115">
        <v>0.40944444444444439</v>
      </c>
      <c r="N1115">
        <v>4.9133333333333331</v>
      </c>
      <c r="O1115">
        <v>6</v>
      </c>
      <c r="P1115">
        <v>0.81888888888888889</v>
      </c>
      <c r="Q1115">
        <v>2</v>
      </c>
      <c r="R1115" t="s">
        <v>54</v>
      </c>
    </row>
    <row r="1116" spans="1:18" hidden="1" x14ac:dyDescent="0.3">
      <c r="A1116" s="76">
        <v>1114</v>
      </c>
      <c r="B1116">
        <v>40165</v>
      </c>
      <c r="C1116" t="s">
        <v>407</v>
      </c>
      <c r="D1116" t="s">
        <v>32</v>
      </c>
      <c r="E1116" t="s">
        <v>20</v>
      </c>
      <c r="F1116">
        <v>5.37</v>
      </c>
      <c r="G1116" s="77">
        <v>44166</v>
      </c>
      <c r="H1116" s="77">
        <v>44171</v>
      </c>
      <c r="I1116">
        <v>5</v>
      </c>
      <c r="J1116">
        <v>2020</v>
      </c>
      <c r="K1116" t="s">
        <v>33</v>
      </c>
      <c r="L1116">
        <v>12</v>
      </c>
      <c r="M1116">
        <v>0.40944444444444439</v>
      </c>
      <c r="N1116">
        <v>4.9133333333333331</v>
      </c>
      <c r="O1116">
        <v>6</v>
      </c>
      <c r="P1116">
        <v>0.81888888888888889</v>
      </c>
      <c r="Q1116">
        <v>2</v>
      </c>
      <c r="R1116" t="s">
        <v>29</v>
      </c>
    </row>
    <row r="1117" spans="1:18" hidden="1" x14ac:dyDescent="0.3">
      <c r="A1117" s="76">
        <v>1115</v>
      </c>
      <c r="B1117">
        <v>189</v>
      </c>
      <c r="C1117" t="s">
        <v>408</v>
      </c>
      <c r="D1117" t="s">
        <v>32</v>
      </c>
      <c r="E1117" t="s">
        <v>38</v>
      </c>
      <c r="F1117">
        <v>7.1</v>
      </c>
      <c r="G1117" s="77">
        <v>42647</v>
      </c>
      <c r="H1117" s="77">
        <v>42696</v>
      </c>
      <c r="I1117">
        <v>5</v>
      </c>
      <c r="J1117">
        <v>2000</v>
      </c>
      <c r="K1117" t="s">
        <v>33</v>
      </c>
      <c r="L1117">
        <v>24</v>
      </c>
      <c r="M1117">
        <v>0.38333333333333341</v>
      </c>
      <c r="N1117">
        <v>9.2000000000000011</v>
      </c>
      <c r="O1117">
        <v>50</v>
      </c>
      <c r="P1117">
        <v>0.184</v>
      </c>
      <c r="Q1117">
        <v>0.48</v>
      </c>
      <c r="R1117" t="s">
        <v>36</v>
      </c>
    </row>
    <row r="1118" spans="1:18" hidden="1" x14ac:dyDescent="0.3">
      <c r="A1118" s="76">
        <v>1116</v>
      </c>
      <c r="B1118">
        <v>189</v>
      </c>
      <c r="C1118" t="s">
        <v>408</v>
      </c>
      <c r="D1118" t="s">
        <v>32</v>
      </c>
      <c r="E1118" t="s">
        <v>38</v>
      </c>
      <c r="F1118">
        <v>7.1</v>
      </c>
      <c r="G1118" s="77">
        <v>42647</v>
      </c>
      <c r="H1118" s="77">
        <v>42696</v>
      </c>
      <c r="I1118">
        <v>5</v>
      </c>
      <c r="J1118">
        <v>2000</v>
      </c>
      <c r="K1118" t="s">
        <v>33</v>
      </c>
      <c r="L1118">
        <v>24</v>
      </c>
      <c r="M1118">
        <v>0.38333333333333341</v>
      </c>
      <c r="N1118">
        <v>9.2000000000000011</v>
      </c>
      <c r="O1118">
        <v>50</v>
      </c>
      <c r="P1118">
        <v>0.184</v>
      </c>
      <c r="Q1118">
        <v>0.48</v>
      </c>
      <c r="R1118" t="s">
        <v>72</v>
      </c>
    </row>
    <row r="1119" spans="1:18" hidden="1" x14ac:dyDescent="0.3">
      <c r="A1119" s="76">
        <v>1117</v>
      </c>
      <c r="B1119">
        <v>189</v>
      </c>
      <c r="C1119" t="s">
        <v>408</v>
      </c>
      <c r="D1119" t="s">
        <v>32</v>
      </c>
      <c r="E1119" t="s">
        <v>38</v>
      </c>
      <c r="F1119">
        <v>7.1</v>
      </c>
      <c r="G1119" s="77">
        <v>42647</v>
      </c>
      <c r="H1119" s="77">
        <v>42696</v>
      </c>
      <c r="I1119">
        <v>5</v>
      </c>
      <c r="J1119">
        <v>2000</v>
      </c>
      <c r="K1119" t="s">
        <v>33</v>
      </c>
      <c r="L1119">
        <v>24</v>
      </c>
      <c r="M1119">
        <v>0.38333333333333341</v>
      </c>
      <c r="N1119">
        <v>9.2000000000000011</v>
      </c>
      <c r="O1119">
        <v>50</v>
      </c>
      <c r="P1119">
        <v>0.184</v>
      </c>
      <c r="Q1119">
        <v>0.48</v>
      </c>
      <c r="R1119" t="s">
        <v>61</v>
      </c>
    </row>
    <row r="1120" spans="1:18" hidden="1" x14ac:dyDescent="0.3">
      <c r="A1120" s="76">
        <v>1118</v>
      </c>
      <c r="B1120">
        <v>189</v>
      </c>
      <c r="C1120" t="s">
        <v>408</v>
      </c>
      <c r="D1120" t="s">
        <v>32</v>
      </c>
      <c r="E1120" t="s">
        <v>38</v>
      </c>
      <c r="F1120">
        <v>7.1</v>
      </c>
      <c r="G1120" s="77">
        <v>42647</v>
      </c>
      <c r="H1120" s="77">
        <v>42696</v>
      </c>
      <c r="I1120">
        <v>5</v>
      </c>
      <c r="J1120">
        <v>2000</v>
      </c>
      <c r="K1120" t="s">
        <v>33</v>
      </c>
      <c r="L1120">
        <v>24</v>
      </c>
      <c r="M1120">
        <v>0.38333333333333341</v>
      </c>
      <c r="N1120">
        <v>9.2000000000000011</v>
      </c>
      <c r="O1120">
        <v>50</v>
      </c>
      <c r="P1120">
        <v>0.184</v>
      </c>
      <c r="Q1120">
        <v>0.48</v>
      </c>
      <c r="R1120" t="s">
        <v>57</v>
      </c>
    </row>
    <row r="1121" spans="1:18" hidden="1" x14ac:dyDescent="0.3">
      <c r="A1121" s="76">
        <v>1119</v>
      </c>
      <c r="B1121">
        <v>189</v>
      </c>
      <c r="C1121" t="s">
        <v>408</v>
      </c>
      <c r="D1121" t="s">
        <v>32</v>
      </c>
      <c r="E1121" t="s">
        <v>38</v>
      </c>
      <c r="F1121">
        <v>7.1</v>
      </c>
      <c r="G1121" s="77">
        <v>42647</v>
      </c>
      <c r="H1121" s="77">
        <v>42696</v>
      </c>
      <c r="I1121">
        <v>5</v>
      </c>
      <c r="J1121">
        <v>2000</v>
      </c>
      <c r="K1121" t="s">
        <v>33</v>
      </c>
      <c r="L1121">
        <v>24</v>
      </c>
      <c r="M1121">
        <v>0.38333333333333341</v>
      </c>
      <c r="N1121">
        <v>9.2000000000000011</v>
      </c>
      <c r="O1121">
        <v>50</v>
      </c>
      <c r="P1121">
        <v>0.184</v>
      </c>
      <c r="Q1121">
        <v>0.48</v>
      </c>
      <c r="R1121" t="s">
        <v>42</v>
      </c>
    </row>
    <row r="1122" spans="1:18" hidden="1" x14ac:dyDescent="0.3">
      <c r="A1122" s="76">
        <v>1120</v>
      </c>
      <c r="B1122">
        <v>49751</v>
      </c>
      <c r="C1122" t="s">
        <v>409</v>
      </c>
      <c r="D1122" t="s">
        <v>85</v>
      </c>
      <c r="E1122" t="s">
        <v>20</v>
      </c>
      <c r="F1122">
        <v>6.91</v>
      </c>
      <c r="G1122" s="77">
        <v>44990</v>
      </c>
      <c r="H1122" s="77">
        <v>44990</v>
      </c>
      <c r="I1122">
        <v>5</v>
      </c>
      <c r="J1122">
        <v>2021</v>
      </c>
      <c r="K1122" t="s">
        <v>21</v>
      </c>
      <c r="L1122">
        <v>1</v>
      </c>
      <c r="M1122">
        <v>6.0833333333333343E-2</v>
      </c>
      <c r="N1122">
        <v>6.0833333333333343E-2</v>
      </c>
      <c r="O1122">
        <v>1</v>
      </c>
      <c r="P1122">
        <v>6.0833333333333343E-2</v>
      </c>
      <c r="Q1122">
        <v>1</v>
      </c>
      <c r="R1122" t="s">
        <v>54</v>
      </c>
    </row>
    <row r="1123" spans="1:18" hidden="1" x14ac:dyDescent="0.3">
      <c r="A1123" s="76">
        <v>1121</v>
      </c>
      <c r="B1123">
        <v>39071</v>
      </c>
      <c r="C1123" t="s">
        <v>410</v>
      </c>
      <c r="D1123" t="s">
        <v>32</v>
      </c>
      <c r="E1123" t="s">
        <v>121</v>
      </c>
      <c r="F1123">
        <v>7.65</v>
      </c>
      <c r="G1123" s="77">
        <v>43808</v>
      </c>
      <c r="H1123" s="77">
        <v>43814</v>
      </c>
      <c r="I1123">
        <v>6</v>
      </c>
      <c r="J1123">
        <v>2019</v>
      </c>
      <c r="K1123" t="s">
        <v>21</v>
      </c>
      <c r="L1123">
        <v>12</v>
      </c>
      <c r="M1123">
        <v>0.4</v>
      </c>
      <c r="N1123">
        <v>4.8000000000000007</v>
      </c>
      <c r="O1123">
        <v>7</v>
      </c>
      <c r="P1123">
        <v>0.68571428571428583</v>
      </c>
      <c r="Q1123">
        <v>1.714285714285714</v>
      </c>
      <c r="R1123" t="s">
        <v>89</v>
      </c>
    </row>
    <row r="1124" spans="1:18" hidden="1" x14ac:dyDescent="0.3">
      <c r="A1124" s="76">
        <v>1122</v>
      </c>
      <c r="B1124">
        <v>39071</v>
      </c>
      <c r="C1124" t="s">
        <v>410</v>
      </c>
      <c r="D1124" t="s">
        <v>32</v>
      </c>
      <c r="E1124" t="s">
        <v>121</v>
      </c>
      <c r="F1124">
        <v>7.65</v>
      </c>
      <c r="G1124" s="77">
        <v>43808</v>
      </c>
      <c r="H1124" s="77">
        <v>43814</v>
      </c>
      <c r="I1124">
        <v>6</v>
      </c>
      <c r="J1124">
        <v>2019</v>
      </c>
      <c r="K1124" t="s">
        <v>21</v>
      </c>
      <c r="L1124">
        <v>12</v>
      </c>
      <c r="M1124">
        <v>0.4</v>
      </c>
      <c r="N1124">
        <v>4.8000000000000007</v>
      </c>
      <c r="O1124">
        <v>7</v>
      </c>
      <c r="P1124">
        <v>0.68571428571428583</v>
      </c>
      <c r="Q1124">
        <v>1.714285714285714</v>
      </c>
      <c r="R1124" t="s">
        <v>36</v>
      </c>
    </row>
    <row r="1125" spans="1:18" hidden="1" x14ac:dyDescent="0.3">
      <c r="A1125" s="76">
        <v>1123</v>
      </c>
      <c r="B1125">
        <v>39071</v>
      </c>
      <c r="C1125" t="s">
        <v>410</v>
      </c>
      <c r="D1125" t="s">
        <v>32</v>
      </c>
      <c r="E1125" t="s">
        <v>121</v>
      </c>
      <c r="F1125">
        <v>7.65</v>
      </c>
      <c r="G1125" s="77">
        <v>43808</v>
      </c>
      <c r="H1125" s="77">
        <v>43814</v>
      </c>
      <c r="I1125">
        <v>6</v>
      </c>
      <c r="J1125">
        <v>2019</v>
      </c>
      <c r="K1125" t="s">
        <v>21</v>
      </c>
      <c r="L1125">
        <v>12</v>
      </c>
      <c r="M1125">
        <v>0.4</v>
      </c>
      <c r="N1125">
        <v>4.8000000000000007</v>
      </c>
      <c r="O1125">
        <v>7</v>
      </c>
      <c r="P1125">
        <v>0.68571428571428583</v>
      </c>
      <c r="Q1125">
        <v>1.714285714285714</v>
      </c>
      <c r="R1125" t="s">
        <v>27</v>
      </c>
    </row>
    <row r="1126" spans="1:18" hidden="1" x14ac:dyDescent="0.3">
      <c r="A1126" s="76">
        <v>1124</v>
      </c>
      <c r="B1126">
        <v>39071</v>
      </c>
      <c r="C1126" t="s">
        <v>410</v>
      </c>
      <c r="D1126" t="s">
        <v>32</v>
      </c>
      <c r="E1126" t="s">
        <v>121</v>
      </c>
      <c r="F1126">
        <v>7.65</v>
      </c>
      <c r="G1126" s="77">
        <v>43808</v>
      </c>
      <c r="H1126" s="77">
        <v>43814</v>
      </c>
      <c r="I1126">
        <v>6</v>
      </c>
      <c r="J1126">
        <v>2019</v>
      </c>
      <c r="K1126" t="s">
        <v>21</v>
      </c>
      <c r="L1126">
        <v>12</v>
      </c>
      <c r="M1126">
        <v>0.4</v>
      </c>
      <c r="N1126">
        <v>4.8000000000000007</v>
      </c>
      <c r="O1126">
        <v>7</v>
      </c>
      <c r="P1126">
        <v>0.68571428571428583</v>
      </c>
      <c r="Q1126">
        <v>1.714285714285714</v>
      </c>
      <c r="R1126" t="s">
        <v>261</v>
      </c>
    </row>
    <row r="1127" spans="1:18" hidden="1" x14ac:dyDescent="0.3">
      <c r="A1127" s="76">
        <v>1125</v>
      </c>
      <c r="B1127">
        <v>39071</v>
      </c>
      <c r="C1127" t="s">
        <v>410</v>
      </c>
      <c r="D1127" t="s">
        <v>32</v>
      </c>
      <c r="E1127" t="s">
        <v>121</v>
      </c>
      <c r="F1127">
        <v>7.65</v>
      </c>
      <c r="G1127" s="77">
        <v>43808</v>
      </c>
      <c r="H1127" s="77">
        <v>43814</v>
      </c>
      <c r="I1127">
        <v>6</v>
      </c>
      <c r="J1127">
        <v>2019</v>
      </c>
      <c r="K1127" t="s">
        <v>21</v>
      </c>
      <c r="L1127">
        <v>12</v>
      </c>
      <c r="M1127">
        <v>0.4</v>
      </c>
      <c r="N1127">
        <v>4.8000000000000007</v>
      </c>
      <c r="O1127">
        <v>7</v>
      </c>
      <c r="P1127">
        <v>0.68571428571428583</v>
      </c>
      <c r="Q1127">
        <v>1.714285714285714</v>
      </c>
      <c r="R1127" t="s">
        <v>48</v>
      </c>
    </row>
    <row r="1128" spans="1:18" hidden="1" x14ac:dyDescent="0.3">
      <c r="A1128" s="76">
        <v>1126</v>
      </c>
      <c r="B1128">
        <v>37599</v>
      </c>
      <c r="C1128" t="s">
        <v>411</v>
      </c>
      <c r="D1128" t="s">
        <v>32</v>
      </c>
      <c r="E1128" t="s">
        <v>124</v>
      </c>
      <c r="F1128">
        <v>6.55</v>
      </c>
      <c r="G1128" s="77">
        <v>44364</v>
      </c>
      <c r="H1128" s="77">
        <v>44365</v>
      </c>
      <c r="I1128">
        <v>7</v>
      </c>
      <c r="J1128">
        <v>2020</v>
      </c>
      <c r="K1128" t="s">
        <v>35</v>
      </c>
      <c r="L1128">
        <v>12</v>
      </c>
      <c r="M1128">
        <v>0.40305555555555561</v>
      </c>
      <c r="N1128">
        <v>4.8366666666666669</v>
      </c>
      <c r="O1128">
        <v>2</v>
      </c>
      <c r="P1128">
        <v>2.418333333333333</v>
      </c>
      <c r="Q1128">
        <v>6</v>
      </c>
      <c r="R1128" t="s">
        <v>39</v>
      </c>
    </row>
    <row r="1129" spans="1:18" hidden="1" x14ac:dyDescent="0.3">
      <c r="A1129" s="76">
        <v>1127</v>
      </c>
      <c r="B1129">
        <v>37599</v>
      </c>
      <c r="C1129" t="s">
        <v>411</v>
      </c>
      <c r="D1129" t="s">
        <v>32</v>
      </c>
      <c r="E1129" t="s">
        <v>124</v>
      </c>
      <c r="F1129">
        <v>6.55</v>
      </c>
      <c r="G1129" s="77">
        <v>44364</v>
      </c>
      <c r="H1129" s="77">
        <v>44365</v>
      </c>
      <c r="I1129">
        <v>7</v>
      </c>
      <c r="J1129">
        <v>2020</v>
      </c>
      <c r="K1129" t="s">
        <v>35</v>
      </c>
      <c r="L1129">
        <v>12</v>
      </c>
      <c r="M1129">
        <v>0.40305555555555561</v>
      </c>
      <c r="N1129">
        <v>4.8366666666666669</v>
      </c>
      <c r="O1129">
        <v>2</v>
      </c>
      <c r="P1129">
        <v>2.418333333333333</v>
      </c>
      <c r="Q1129">
        <v>6</v>
      </c>
      <c r="R1129" t="s">
        <v>27</v>
      </c>
    </row>
    <row r="1130" spans="1:18" hidden="1" x14ac:dyDescent="0.3">
      <c r="A1130" s="76">
        <v>1128</v>
      </c>
      <c r="B1130">
        <v>1164</v>
      </c>
      <c r="C1130" t="s">
        <v>412</v>
      </c>
      <c r="D1130" t="s">
        <v>32</v>
      </c>
      <c r="E1130" t="s">
        <v>75</v>
      </c>
      <c r="F1130">
        <v>7.16</v>
      </c>
      <c r="G1130" s="77">
        <v>44642</v>
      </c>
      <c r="H1130" s="77">
        <v>44658</v>
      </c>
      <c r="I1130">
        <v>6</v>
      </c>
      <c r="J1130">
        <v>2001</v>
      </c>
      <c r="K1130" t="s">
        <v>33</v>
      </c>
      <c r="L1130">
        <v>24</v>
      </c>
      <c r="M1130">
        <v>0.38333333333333341</v>
      </c>
      <c r="N1130">
        <v>9.2000000000000011</v>
      </c>
      <c r="O1130">
        <v>17</v>
      </c>
      <c r="P1130">
        <v>0.54117647058823537</v>
      </c>
      <c r="Q1130">
        <v>1.411764705882353</v>
      </c>
      <c r="R1130" t="s">
        <v>26</v>
      </c>
    </row>
    <row r="1131" spans="1:18" hidden="1" x14ac:dyDescent="0.3">
      <c r="A1131" s="76">
        <v>1129</v>
      </c>
      <c r="B1131">
        <v>1164</v>
      </c>
      <c r="C1131" t="s">
        <v>412</v>
      </c>
      <c r="D1131" t="s">
        <v>32</v>
      </c>
      <c r="E1131" t="s">
        <v>75</v>
      </c>
      <c r="F1131">
        <v>7.16</v>
      </c>
      <c r="G1131" s="77">
        <v>44642</v>
      </c>
      <c r="H1131" s="77">
        <v>44658</v>
      </c>
      <c r="I1131">
        <v>6</v>
      </c>
      <c r="J1131">
        <v>2001</v>
      </c>
      <c r="K1131" t="s">
        <v>33</v>
      </c>
      <c r="L1131">
        <v>24</v>
      </c>
      <c r="M1131">
        <v>0.38333333333333341</v>
      </c>
      <c r="N1131">
        <v>9.2000000000000011</v>
      </c>
      <c r="O1131">
        <v>17</v>
      </c>
      <c r="P1131">
        <v>0.54117647058823537</v>
      </c>
      <c r="Q1131">
        <v>1.411764705882353</v>
      </c>
      <c r="R1131" t="s">
        <v>36</v>
      </c>
    </row>
    <row r="1132" spans="1:18" hidden="1" x14ac:dyDescent="0.3">
      <c r="A1132" s="76">
        <v>1130</v>
      </c>
      <c r="B1132">
        <v>1164</v>
      </c>
      <c r="C1132" t="s">
        <v>412</v>
      </c>
      <c r="D1132" t="s">
        <v>32</v>
      </c>
      <c r="E1132" t="s">
        <v>75</v>
      </c>
      <c r="F1132">
        <v>7.16</v>
      </c>
      <c r="G1132" s="77">
        <v>44642</v>
      </c>
      <c r="H1132" s="77">
        <v>44658</v>
      </c>
      <c r="I1132">
        <v>6</v>
      </c>
      <c r="J1132">
        <v>2001</v>
      </c>
      <c r="K1132" t="s">
        <v>33</v>
      </c>
      <c r="L1132">
        <v>24</v>
      </c>
      <c r="M1132">
        <v>0.38333333333333341</v>
      </c>
      <c r="N1132">
        <v>9.2000000000000011</v>
      </c>
      <c r="O1132">
        <v>17</v>
      </c>
      <c r="P1132">
        <v>0.54117647058823537</v>
      </c>
      <c r="Q1132">
        <v>1.411764705882353</v>
      </c>
      <c r="R1132" t="s">
        <v>27</v>
      </c>
    </row>
    <row r="1133" spans="1:18" hidden="1" x14ac:dyDescent="0.3">
      <c r="A1133" s="76">
        <v>1131</v>
      </c>
      <c r="B1133">
        <v>37979</v>
      </c>
      <c r="C1133" t="s">
        <v>413</v>
      </c>
      <c r="D1133" t="s">
        <v>32</v>
      </c>
      <c r="E1133" t="s">
        <v>38</v>
      </c>
      <c r="F1133">
        <v>6.33</v>
      </c>
      <c r="G1133" s="77">
        <v>43564</v>
      </c>
      <c r="H1133" s="77">
        <v>43575</v>
      </c>
      <c r="I1133">
        <v>6</v>
      </c>
      <c r="J1133">
        <v>2019</v>
      </c>
      <c r="K1133" t="s">
        <v>25</v>
      </c>
      <c r="L1133">
        <v>12</v>
      </c>
      <c r="M1133">
        <v>0.40333333333333332</v>
      </c>
      <c r="N1133">
        <v>4.84</v>
      </c>
      <c r="O1133">
        <v>12</v>
      </c>
      <c r="P1133">
        <v>0.40333333333333332</v>
      </c>
      <c r="Q1133">
        <v>1</v>
      </c>
      <c r="R1133" t="s">
        <v>39</v>
      </c>
    </row>
    <row r="1134" spans="1:18" hidden="1" x14ac:dyDescent="0.3">
      <c r="A1134" s="76">
        <v>1132</v>
      </c>
      <c r="B1134">
        <v>37979</v>
      </c>
      <c r="C1134" t="s">
        <v>413</v>
      </c>
      <c r="D1134" t="s">
        <v>32</v>
      </c>
      <c r="E1134" t="s">
        <v>38</v>
      </c>
      <c r="F1134">
        <v>6.33</v>
      </c>
      <c r="G1134" s="77">
        <v>43564</v>
      </c>
      <c r="H1134" s="77">
        <v>43575</v>
      </c>
      <c r="I1134">
        <v>6</v>
      </c>
      <c r="J1134">
        <v>2019</v>
      </c>
      <c r="K1134" t="s">
        <v>25</v>
      </c>
      <c r="L1134">
        <v>12</v>
      </c>
      <c r="M1134">
        <v>0.40333333333333332</v>
      </c>
      <c r="N1134">
        <v>4.84</v>
      </c>
      <c r="O1134">
        <v>12</v>
      </c>
      <c r="P1134">
        <v>0.40333333333333332</v>
      </c>
      <c r="Q1134">
        <v>1</v>
      </c>
      <c r="R1134" t="s">
        <v>40</v>
      </c>
    </row>
    <row r="1135" spans="1:18" hidden="1" x14ac:dyDescent="0.3">
      <c r="A1135" s="76">
        <v>1133</v>
      </c>
      <c r="B1135">
        <v>37979</v>
      </c>
      <c r="C1135" t="s">
        <v>413</v>
      </c>
      <c r="D1135" t="s">
        <v>32</v>
      </c>
      <c r="E1135" t="s">
        <v>38</v>
      </c>
      <c r="F1135">
        <v>6.33</v>
      </c>
      <c r="G1135" s="77">
        <v>43564</v>
      </c>
      <c r="H1135" s="77">
        <v>43575</v>
      </c>
      <c r="I1135">
        <v>6</v>
      </c>
      <c r="J1135">
        <v>2019</v>
      </c>
      <c r="K1135" t="s">
        <v>25</v>
      </c>
      <c r="L1135">
        <v>12</v>
      </c>
      <c r="M1135">
        <v>0.40333333333333332</v>
      </c>
      <c r="N1135">
        <v>4.84</v>
      </c>
      <c r="O1135">
        <v>12</v>
      </c>
      <c r="P1135">
        <v>0.40333333333333332</v>
      </c>
      <c r="Q1135">
        <v>1</v>
      </c>
      <c r="R1135" t="s">
        <v>261</v>
      </c>
    </row>
    <row r="1136" spans="1:18" hidden="1" x14ac:dyDescent="0.3">
      <c r="A1136" s="76">
        <v>1134</v>
      </c>
      <c r="B1136">
        <v>37979</v>
      </c>
      <c r="C1136" t="s">
        <v>413</v>
      </c>
      <c r="D1136" t="s">
        <v>32</v>
      </c>
      <c r="E1136" t="s">
        <v>38</v>
      </c>
      <c r="F1136">
        <v>6.33</v>
      </c>
      <c r="G1136" s="77">
        <v>43564</v>
      </c>
      <c r="H1136" s="77">
        <v>43575</v>
      </c>
      <c r="I1136">
        <v>6</v>
      </c>
      <c r="J1136">
        <v>2019</v>
      </c>
      <c r="K1136" t="s">
        <v>25</v>
      </c>
      <c r="L1136">
        <v>12</v>
      </c>
      <c r="M1136">
        <v>0.40333333333333332</v>
      </c>
      <c r="N1136">
        <v>4.84</v>
      </c>
      <c r="O1136">
        <v>12</v>
      </c>
      <c r="P1136">
        <v>0.40333333333333332</v>
      </c>
      <c r="Q1136">
        <v>1</v>
      </c>
      <c r="R1136" t="s">
        <v>104</v>
      </c>
    </row>
    <row r="1137" spans="1:18" hidden="1" x14ac:dyDescent="0.3">
      <c r="A1137" s="76">
        <v>1135</v>
      </c>
      <c r="B1137">
        <v>37979</v>
      </c>
      <c r="C1137" t="s">
        <v>413</v>
      </c>
      <c r="D1137" t="s">
        <v>32</v>
      </c>
      <c r="E1137" t="s">
        <v>38</v>
      </c>
      <c r="F1137">
        <v>6.33</v>
      </c>
      <c r="G1137" s="77">
        <v>43564</v>
      </c>
      <c r="H1137" s="77">
        <v>43575</v>
      </c>
      <c r="I1137">
        <v>6</v>
      </c>
      <c r="J1137">
        <v>2019</v>
      </c>
      <c r="K1137" t="s">
        <v>25</v>
      </c>
      <c r="L1137">
        <v>12</v>
      </c>
      <c r="M1137">
        <v>0.40333333333333332</v>
      </c>
      <c r="N1137">
        <v>4.84</v>
      </c>
      <c r="O1137">
        <v>12</v>
      </c>
      <c r="P1137">
        <v>0.40333333333333332</v>
      </c>
      <c r="Q1137">
        <v>1</v>
      </c>
      <c r="R1137" t="s">
        <v>82</v>
      </c>
    </row>
    <row r="1138" spans="1:18" hidden="1" x14ac:dyDescent="0.3">
      <c r="A1138" s="76">
        <v>1136</v>
      </c>
      <c r="B1138">
        <v>37576</v>
      </c>
      <c r="C1138" t="s">
        <v>414</v>
      </c>
      <c r="D1138" t="s">
        <v>32</v>
      </c>
      <c r="E1138" t="s">
        <v>75</v>
      </c>
      <c r="F1138">
        <v>5.83</v>
      </c>
      <c r="G1138" s="77">
        <v>44446</v>
      </c>
      <c r="H1138" s="77">
        <v>44466</v>
      </c>
      <c r="I1138">
        <v>5</v>
      </c>
      <c r="J1138">
        <v>2020</v>
      </c>
      <c r="K1138" t="s">
        <v>25</v>
      </c>
      <c r="L1138">
        <v>13</v>
      </c>
      <c r="M1138">
        <v>0.3963888888888889</v>
      </c>
      <c r="N1138">
        <v>5.1530555555555564</v>
      </c>
      <c r="O1138">
        <v>21</v>
      </c>
      <c r="P1138">
        <v>0.2453835978835979</v>
      </c>
      <c r="Q1138">
        <v>0.61904761904761907</v>
      </c>
      <c r="R1138" t="s">
        <v>39</v>
      </c>
    </row>
    <row r="1139" spans="1:18" hidden="1" x14ac:dyDescent="0.3">
      <c r="A1139" s="76">
        <v>1137</v>
      </c>
      <c r="B1139">
        <v>37576</v>
      </c>
      <c r="C1139" t="s">
        <v>414</v>
      </c>
      <c r="D1139" t="s">
        <v>32</v>
      </c>
      <c r="E1139" t="s">
        <v>75</v>
      </c>
      <c r="F1139">
        <v>5.83</v>
      </c>
      <c r="G1139" s="77">
        <v>44446</v>
      </c>
      <c r="H1139" s="77">
        <v>44466</v>
      </c>
      <c r="I1139">
        <v>5</v>
      </c>
      <c r="J1139">
        <v>2020</v>
      </c>
      <c r="K1139" t="s">
        <v>25</v>
      </c>
      <c r="L1139">
        <v>13</v>
      </c>
      <c r="M1139">
        <v>0.3963888888888889</v>
      </c>
      <c r="N1139">
        <v>5.1530555555555564</v>
      </c>
      <c r="O1139">
        <v>21</v>
      </c>
      <c r="P1139">
        <v>0.2453835978835979</v>
      </c>
      <c r="Q1139">
        <v>0.61904761904761907</v>
      </c>
      <c r="R1139" t="s">
        <v>26</v>
      </c>
    </row>
    <row r="1140" spans="1:18" hidden="1" x14ac:dyDescent="0.3">
      <c r="A1140" s="76">
        <v>1138</v>
      </c>
      <c r="B1140">
        <v>37576</v>
      </c>
      <c r="C1140" t="s">
        <v>414</v>
      </c>
      <c r="D1140" t="s">
        <v>32</v>
      </c>
      <c r="E1140" t="s">
        <v>75</v>
      </c>
      <c r="F1140">
        <v>5.83</v>
      </c>
      <c r="G1140" s="77">
        <v>44446</v>
      </c>
      <c r="H1140" s="77">
        <v>44466</v>
      </c>
      <c r="I1140">
        <v>5</v>
      </c>
      <c r="J1140">
        <v>2020</v>
      </c>
      <c r="K1140" t="s">
        <v>25</v>
      </c>
      <c r="L1140">
        <v>13</v>
      </c>
      <c r="M1140">
        <v>0.3963888888888889</v>
      </c>
      <c r="N1140">
        <v>5.1530555555555564</v>
      </c>
      <c r="O1140">
        <v>21</v>
      </c>
      <c r="P1140">
        <v>0.2453835978835979</v>
      </c>
      <c r="Q1140">
        <v>0.61904761904761907</v>
      </c>
      <c r="R1140" t="s">
        <v>40</v>
      </c>
    </row>
    <row r="1141" spans="1:18" hidden="1" x14ac:dyDescent="0.3">
      <c r="A1141" s="76">
        <v>1139</v>
      </c>
      <c r="B1141">
        <v>37576</v>
      </c>
      <c r="C1141" t="s">
        <v>414</v>
      </c>
      <c r="D1141" t="s">
        <v>32</v>
      </c>
      <c r="E1141" t="s">
        <v>75</v>
      </c>
      <c r="F1141">
        <v>5.83</v>
      </c>
      <c r="G1141" s="77">
        <v>44446</v>
      </c>
      <c r="H1141" s="77">
        <v>44466</v>
      </c>
      <c r="I1141">
        <v>5</v>
      </c>
      <c r="J1141">
        <v>2020</v>
      </c>
      <c r="K1141" t="s">
        <v>25</v>
      </c>
      <c r="L1141">
        <v>13</v>
      </c>
      <c r="M1141">
        <v>0.3963888888888889</v>
      </c>
      <c r="N1141">
        <v>5.1530555555555564</v>
      </c>
      <c r="O1141">
        <v>21</v>
      </c>
      <c r="P1141">
        <v>0.2453835978835979</v>
      </c>
      <c r="Q1141">
        <v>0.61904761904761907</v>
      </c>
      <c r="R1141" t="s">
        <v>27</v>
      </c>
    </row>
    <row r="1142" spans="1:18" hidden="1" x14ac:dyDescent="0.3">
      <c r="A1142" s="76">
        <v>1140</v>
      </c>
      <c r="B1142">
        <v>37576</v>
      </c>
      <c r="C1142" t="s">
        <v>414</v>
      </c>
      <c r="D1142" t="s">
        <v>32</v>
      </c>
      <c r="E1142" t="s">
        <v>75</v>
      </c>
      <c r="F1142">
        <v>5.83</v>
      </c>
      <c r="G1142" s="77">
        <v>44446</v>
      </c>
      <c r="H1142" s="77">
        <v>44466</v>
      </c>
      <c r="I1142">
        <v>5</v>
      </c>
      <c r="J1142">
        <v>2020</v>
      </c>
      <c r="K1142" t="s">
        <v>25</v>
      </c>
      <c r="L1142">
        <v>13</v>
      </c>
      <c r="M1142">
        <v>0.3963888888888889</v>
      </c>
      <c r="N1142">
        <v>5.1530555555555564</v>
      </c>
      <c r="O1142">
        <v>21</v>
      </c>
      <c r="P1142">
        <v>0.2453835978835979</v>
      </c>
      <c r="Q1142">
        <v>0.61904761904761907</v>
      </c>
      <c r="R1142" t="s">
        <v>214</v>
      </c>
    </row>
    <row r="1143" spans="1:18" hidden="1" x14ac:dyDescent="0.3">
      <c r="A1143" s="76">
        <v>1141</v>
      </c>
      <c r="B1143">
        <v>41573</v>
      </c>
      <c r="C1143" t="s">
        <v>415</v>
      </c>
      <c r="D1143" t="s">
        <v>32</v>
      </c>
      <c r="E1143" t="s">
        <v>75</v>
      </c>
      <c r="F1143">
        <v>6.18</v>
      </c>
      <c r="G1143" s="77">
        <v>44490</v>
      </c>
      <c r="H1143" s="77">
        <v>44494</v>
      </c>
      <c r="I1143">
        <v>4</v>
      </c>
      <c r="J1143">
        <v>2021</v>
      </c>
      <c r="K1143" t="s">
        <v>25</v>
      </c>
      <c r="L1143">
        <v>11</v>
      </c>
      <c r="M1143">
        <v>0.3963888888888889</v>
      </c>
      <c r="N1143">
        <v>4.3602777777777781</v>
      </c>
      <c r="O1143">
        <v>5</v>
      </c>
      <c r="P1143">
        <v>0.87205555555555558</v>
      </c>
      <c r="Q1143">
        <v>2.2000000000000002</v>
      </c>
      <c r="R1143" t="s">
        <v>39</v>
      </c>
    </row>
    <row r="1144" spans="1:18" hidden="1" x14ac:dyDescent="0.3">
      <c r="A1144" s="76">
        <v>1142</v>
      </c>
      <c r="B1144">
        <v>41573</v>
      </c>
      <c r="C1144" t="s">
        <v>415</v>
      </c>
      <c r="D1144" t="s">
        <v>32</v>
      </c>
      <c r="E1144" t="s">
        <v>75</v>
      </c>
      <c r="F1144">
        <v>6.18</v>
      </c>
      <c r="G1144" s="77">
        <v>44490</v>
      </c>
      <c r="H1144" s="77">
        <v>44494</v>
      </c>
      <c r="I1144">
        <v>4</v>
      </c>
      <c r="J1144">
        <v>2021</v>
      </c>
      <c r="K1144" t="s">
        <v>25</v>
      </c>
      <c r="L1144">
        <v>11</v>
      </c>
      <c r="M1144">
        <v>0.3963888888888889</v>
      </c>
      <c r="N1144">
        <v>4.3602777777777781</v>
      </c>
      <c r="O1144">
        <v>5</v>
      </c>
      <c r="P1144">
        <v>0.87205555555555558</v>
      </c>
      <c r="Q1144">
        <v>2.2000000000000002</v>
      </c>
      <c r="R1144" t="s">
        <v>26</v>
      </c>
    </row>
    <row r="1145" spans="1:18" hidden="1" x14ac:dyDescent="0.3">
      <c r="A1145" s="76">
        <v>1143</v>
      </c>
      <c r="B1145">
        <v>41573</v>
      </c>
      <c r="C1145" t="s">
        <v>415</v>
      </c>
      <c r="D1145" t="s">
        <v>32</v>
      </c>
      <c r="E1145" t="s">
        <v>75</v>
      </c>
      <c r="F1145">
        <v>6.18</v>
      </c>
      <c r="G1145" s="77">
        <v>44490</v>
      </c>
      <c r="H1145" s="77">
        <v>44494</v>
      </c>
      <c r="I1145">
        <v>4</v>
      </c>
      <c r="J1145">
        <v>2021</v>
      </c>
      <c r="K1145" t="s">
        <v>25</v>
      </c>
      <c r="L1145">
        <v>11</v>
      </c>
      <c r="M1145">
        <v>0.3963888888888889</v>
      </c>
      <c r="N1145">
        <v>4.3602777777777781</v>
      </c>
      <c r="O1145">
        <v>5</v>
      </c>
      <c r="P1145">
        <v>0.87205555555555558</v>
      </c>
      <c r="Q1145">
        <v>2.2000000000000002</v>
      </c>
      <c r="R1145" t="s">
        <v>40</v>
      </c>
    </row>
    <row r="1146" spans="1:18" hidden="1" x14ac:dyDescent="0.3">
      <c r="A1146" s="76">
        <v>1144</v>
      </c>
      <c r="B1146">
        <v>41573</v>
      </c>
      <c r="C1146" t="s">
        <v>415</v>
      </c>
      <c r="D1146" t="s">
        <v>32</v>
      </c>
      <c r="E1146" t="s">
        <v>75</v>
      </c>
      <c r="F1146">
        <v>6.18</v>
      </c>
      <c r="G1146" s="77">
        <v>44490</v>
      </c>
      <c r="H1146" s="77">
        <v>44494</v>
      </c>
      <c r="I1146">
        <v>4</v>
      </c>
      <c r="J1146">
        <v>2021</v>
      </c>
      <c r="K1146" t="s">
        <v>25</v>
      </c>
      <c r="L1146">
        <v>11</v>
      </c>
      <c r="M1146">
        <v>0.3963888888888889</v>
      </c>
      <c r="N1146">
        <v>4.3602777777777781</v>
      </c>
      <c r="O1146">
        <v>5</v>
      </c>
      <c r="P1146">
        <v>0.87205555555555558</v>
      </c>
      <c r="Q1146">
        <v>2.2000000000000002</v>
      </c>
      <c r="R1146" t="s">
        <v>27</v>
      </c>
    </row>
    <row r="1147" spans="1:18" hidden="1" x14ac:dyDescent="0.3">
      <c r="A1147" s="76">
        <v>1145</v>
      </c>
      <c r="B1147">
        <v>41573</v>
      </c>
      <c r="C1147" t="s">
        <v>415</v>
      </c>
      <c r="D1147" t="s">
        <v>32</v>
      </c>
      <c r="E1147" t="s">
        <v>75</v>
      </c>
      <c r="F1147">
        <v>6.18</v>
      </c>
      <c r="G1147" s="77">
        <v>44490</v>
      </c>
      <c r="H1147" s="77">
        <v>44494</v>
      </c>
      <c r="I1147">
        <v>4</v>
      </c>
      <c r="J1147">
        <v>2021</v>
      </c>
      <c r="K1147" t="s">
        <v>25</v>
      </c>
      <c r="L1147">
        <v>11</v>
      </c>
      <c r="M1147">
        <v>0.3963888888888889</v>
      </c>
      <c r="N1147">
        <v>4.3602777777777781</v>
      </c>
      <c r="O1147">
        <v>5</v>
      </c>
      <c r="P1147">
        <v>0.87205555555555558</v>
      </c>
      <c r="Q1147">
        <v>2.2000000000000002</v>
      </c>
      <c r="R1147" t="s">
        <v>214</v>
      </c>
    </row>
    <row r="1148" spans="1:18" hidden="1" x14ac:dyDescent="0.3">
      <c r="A1148" s="76">
        <v>1146</v>
      </c>
      <c r="B1148">
        <v>41549</v>
      </c>
      <c r="C1148" t="s">
        <v>416</v>
      </c>
      <c r="D1148" t="s">
        <v>24</v>
      </c>
      <c r="E1148" t="s">
        <v>75</v>
      </c>
      <c r="F1148">
        <v>6.08</v>
      </c>
      <c r="G1148" s="77">
        <v>44488</v>
      </c>
      <c r="H1148" s="77">
        <v>44488</v>
      </c>
      <c r="I1148">
        <v>6</v>
      </c>
      <c r="J1148">
        <v>2020</v>
      </c>
      <c r="K1148" t="s">
        <v>33</v>
      </c>
      <c r="L1148">
        <v>1</v>
      </c>
      <c r="M1148">
        <v>0.3963888888888889</v>
      </c>
      <c r="N1148">
        <v>0.3963888888888889</v>
      </c>
      <c r="O1148">
        <v>1</v>
      </c>
      <c r="P1148">
        <v>0.3963888888888889</v>
      </c>
      <c r="Q1148">
        <v>1</v>
      </c>
      <c r="R1148" t="s">
        <v>39</v>
      </c>
    </row>
    <row r="1149" spans="1:18" hidden="1" x14ac:dyDescent="0.3">
      <c r="A1149" s="76">
        <v>1147</v>
      </c>
      <c r="B1149">
        <v>41549</v>
      </c>
      <c r="C1149" t="s">
        <v>416</v>
      </c>
      <c r="D1149" t="s">
        <v>24</v>
      </c>
      <c r="E1149" t="s">
        <v>75</v>
      </c>
      <c r="F1149">
        <v>6.08</v>
      </c>
      <c r="G1149" s="77">
        <v>44488</v>
      </c>
      <c r="H1149" s="77">
        <v>44488</v>
      </c>
      <c r="I1149">
        <v>6</v>
      </c>
      <c r="J1149">
        <v>2020</v>
      </c>
      <c r="K1149" t="s">
        <v>33</v>
      </c>
      <c r="L1149">
        <v>1</v>
      </c>
      <c r="M1149">
        <v>0.3963888888888889</v>
      </c>
      <c r="N1149">
        <v>0.3963888888888889</v>
      </c>
      <c r="O1149">
        <v>1</v>
      </c>
      <c r="P1149">
        <v>0.3963888888888889</v>
      </c>
      <c r="Q1149">
        <v>1</v>
      </c>
      <c r="R1149" t="s">
        <v>26</v>
      </c>
    </row>
    <row r="1150" spans="1:18" hidden="1" x14ac:dyDescent="0.3">
      <c r="A1150" s="76">
        <v>1148</v>
      </c>
      <c r="B1150">
        <v>41549</v>
      </c>
      <c r="C1150" t="s">
        <v>416</v>
      </c>
      <c r="D1150" t="s">
        <v>24</v>
      </c>
      <c r="E1150" t="s">
        <v>75</v>
      </c>
      <c r="F1150">
        <v>6.08</v>
      </c>
      <c r="G1150" s="77">
        <v>44488</v>
      </c>
      <c r="H1150" s="77">
        <v>44488</v>
      </c>
      <c r="I1150">
        <v>6</v>
      </c>
      <c r="J1150">
        <v>2020</v>
      </c>
      <c r="K1150" t="s">
        <v>33</v>
      </c>
      <c r="L1150">
        <v>1</v>
      </c>
      <c r="M1150">
        <v>0.3963888888888889</v>
      </c>
      <c r="N1150">
        <v>0.3963888888888889</v>
      </c>
      <c r="O1150">
        <v>1</v>
      </c>
      <c r="P1150">
        <v>0.3963888888888889</v>
      </c>
      <c r="Q1150">
        <v>1</v>
      </c>
      <c r="R1150" t="s">
        <v>40</v>
      </c>
    </row>
    <row r="1151" spans="1:18" hidden="1" x14ac:dyDescent="0.3">
      <c r="A1151" s="76">
        <v>1149</v>
      </c>
      <c r="B1151">
        <v>41549</v>
      </c>
      <c r="C1151" t="s">
        <v>416</v>
      </c>
      <c r="D1151" t="s">
        <v>24</v>
      </c>
      <c r="E1151" t="s">
        <v>75</v>
      </c>
      <c r="F1151">
        <v>6.08</v>
      </c>
      <c r="G1151" s="77">
        <v>44488</v>
      </c>
      <c r="H1151" s="77">
        <v>44488</v>
      </c>
      <c r="I1151">
        <v>6</v>
      </c>
      <c r="J1151">
        <v>2020</v>
      </c>
      <c r="K1151" t="s">
        <v>33</v>
      </c>
      <c r="L1151">
        <v>1</v>
      </c>
      <c r="M1151">
        <v>0.3963888888888889</v>
      </c>
      <c r="N1151">
        <v>0.3963888888888889</v>
      </c>
      <c r="O1151">
        <v>1</v>
      </c>
      <c r="P1151">
        <v>0.3963888888888889</v>
      </c>
      <c r="Q1151">
        <v>1</v>
      </c>
      <c r="R1151" t="s">
        <v>27</v>
      </c>
    </row>
    <row r="1152" spans="1:18" hidden="1" x14ac:dyDescent="0.3">
      <c r="A1152" s="76">
        <v>1150</v>
      </c>
      <c r="B1152">
        <v>41549</v>
      </c>
      <c r="C1152" t="s">
        <v>416</v>
      </c>
      <c r="D1152" t="s">
        <v>24</v>
      </c>
      <c r="E1152" t="s">
        <v>75</v>
      </c>
      <c r="F1152">
        <v>6.08</v>
      </c>
      <c r="G1152" s="77">
        <v>44488</v>
      </c>
      <c r="H1152" s="77">
        <v>44488</v>
      </c>
      <c r="I1152">
        <v>6</v>
      </c>
      <c r="J1152">
        <v>2020</v>
      </c>
      <c r="K1152" t="s">
        <v>33</v>
      </c>
      <c r="L1152">
        <v>1</v>
      </c>
      <c r="M1152">
        <v>0.3963888888888889</v>
      </c>
      <c r="N1152">
        <v>0.3963888888888889</v>
      </c>
      <c r="O1152">
        <v>1</v>
      </c>
      <c r="P1152">
        <v>0.3963888888888889</v>
      </c>
      <c r="Q1152">
        <v>1</v>
      </c>
      <c r="R1152" t="s">
        <v>214</v>
      </c>
    </row>
    <row r="1153" spans="1:18" hidden="1" x14ac:dyDescent="0.3">
      <c r="A1153" s="76">
        <v>1151</v>
      </c>
      <c r="B1153">
        <v>50218</v>
      </c>
      <c r="C1153" t="s">
        <v>417</v>
      </c>
      <c r="D1153" t="s">
        <v>85</v>
      </c>
      <c r="E1153" t="s">
        <v>124</v>
      </c>
      <c r="F1153">
        <v>6.79</v>
      </c>
      <c r="G1153" s="77">
        <v>44991</v>
      </c>
      <c r="H1153" s="77">
        <v>44991</v>
      </c>
      <c r="I1153">
        <v>4</v>
      </c>
      <c r="J1153">
        <v>2021</v>
      </c>
      <c r="K1153" t="s">
        <v>35</v>
      </c>
      <c r="L1153">
        <v>1</v>
      </c>
      <c r="M1153">
        <v>5.7500000000000002E-2</v>
      </c>
      <c r="N1153">
        <v>5.7500000000000002E-2</v>
      </c>
      <c r="O1153">
        <v>1</v>
      </c>
      <c r="P1153">
        <v>5.7500000000000002E-2</v>
      </c>
      <c r="Q1153">
        <v>1</v>
      </c>
      <c r="R1153" t="s">
        <v>29</v>
      </c>
    </row>
    <row r="1154" spans="1:18" hidden="1" x14ac:dyDescent="0.3">
      <c r="A1154" s="76">
        <v>1152</v>
      </c>
      <c r="B1154">
        <v>40496</v>
      </c>
      <c r="C1154" t="s">
        <v>418</v>
      </c>
      <c r="D1154" t="s">
        <v>32</v>
      </c>
      <c r="E1154" t="s">
        <v>75</v>
      </c>
      <c r="F1154">
        <v>7.38</v>
      </c>
      <c r="G1154" s="77">
        <v>44319</v>
      </c>
      <c r="H1154" s="77">
        <v>44324</v>
      </c>
      <c r="I1154">
        <v>6</v>
      </c>
      <c r="J1154">
        <v>2020</v>
      </c>
      <c r="K1154" t="s">
        <v>21</v>
      </c>
      <c r="L1154">
        <v>13</v>
      </c>
      <c r="M1154">
        <v>0.39444444444444438</v>
      </c>
      <c r="N1154">
        <v>5.1277777777777773</v>
      </c>
      <c r="O1154">
        <v>6</v>
      </c>
      <c r="P1154">
        <v>0.85462962962962952</v>
      </c>
      <c r="Q1154">
        <v>2.166666666666667</v>
      </c>
      <c r="R1154" t="s">
        <v>39</v>
      </c>
    </row>
    <row r="1155" spans="1:18" hidden="1" x14ac:dyDescent="0.3">
      <c r="A1155" s="76">
        <v>1153</v>
      </c>
      <c r="B1155">
        <v>40496</v>
      </c>
      <c r="C1155" t="s">
        <v>418</v>
      </c>
      <c r="D1155" t="s">
        <v>32</v>
      </c>
      <c r="E1155" t="s">
        <v>75</v>
      </c>
      <c r="F1155">
        <v>7.38</v>
      </c>
      <c r="G1155" s="77">
        <v>44319</v>
      </c>
      <c r="H1155" s="77">
        <v>44324</v>
      </c>
      <c r="I1155">
        <v>6</v>
      </c>
      <c r="J1155">
        <v>2020</v>
      </c>
      <c r="K1155" t="s">
        <v>21</v>
      </c>
      <c r="L1155">
        <v>13</v>
      </c>
      <c r="M1155">
        <v>0.39444444444444438</v>
      </c>
      <c r="N1155">
        <v>5.1277777777777773</v>
      </c>
      <c r="O1155">
        <v>6</v>
      </c>
      <c r="P1155">
        <v>0.85462962962962952</v>
      </c>
      <c r="Q1155">
        <v>2.166666666666667</v>
      </c>
      <c r="R1155" t="s">
        <v>27</v>
      </c>
    </row>
    <row r="1156" spans="1:18" hidden="1" x14ac:dyDescent="0.3">
      <c r="A1156" s="76">
        <v>1154</v>
      </c>
      <c r="B1156">
        <v>40496</v>
      </c>
      <c r="C1156" t="s">
        <v>418</v>
      </c>
      <c r="D1156" t="s">
        <v>32</v>
      </c>
      <c r="E1156" t="s">
        <v>75</v>
      </c>
      <c r="F1156">
        <v>7.38</v>
      </c>
      <c r="G1156" s="77">
        <v>44319</v>
      </c>
      <c r="H1156" s="77">
        <v>44324</v>
      </c>
      <c r="I1156">
        <v>6</v>
      </c>
      <c r="J1156">
        <v>2020</v>
      </c>
      <c r="K1156" t="s">
        <v>21</v>
      </c>
      <c r="L1156">
        <v>13</v>
      </c>
      <c r="M1156">
        <v>0.39444444444444438</v>
      </c>
      <c r="N1156">
        <v>5.1277777777777773</v>
      </c>
      <c r="O1156">
        <v>6</v>
      </c>
      <c r="P1156">
        <v>0.85462962962962952</v>
      </c>
      <c r="Q1156">
        <v>2.166666666666667</v>
      </c>
      <c r="R1156" t="s">
        <v>134</v>
      </c>
    </row>
    <row r="1157" spans="1:18" hidden="1" x14ac:dyDescent="0.3">
      <c r="A1157" s="76">
        <v>1155</v>
      </c>
      <c r="B1157">
        <v>40496</v>
      </c>
      <c r="C1157" t="s">
        <v>418</v>
      </c>
      <c r="D1157" t="s">
        <v>32</v>
      </c>
      <c r="E1157" t="s">
        <v>75</v>
      </c>
      <c r="F1157">
        <v>7.38</v>
      </c>
      <c r="G1157" s="77">
        <v>44319</v>
      </c>
      <c r="H1157" s="77">
        <v>44324</v>
      </c>
      <c r="I1157">
        <v>6</v>
      </c>
      <c r="J1157">
        <v>2020</v>
      </c>
      <c r="K1157" t="s">
        <v>21</v>
      </c>
      <c r="L1157">
        <v>13</v>
      </c>
      <c r="M1157">
        <v>0.39444444444444438</v>
      </c>
      <c r="N1157">
        <v>5.1277777777777773</v>
      </c>
      <c r="O1157">
        <v>6</v>
      </c>
      <c r="P1157">
        <v>0.85462962962962952</v>
      </c>
      <c r="Q1157">
        <v>2.166666666666667</v>
      </c>
      <c r="R1157" t="s">
        <v>118</v>
      </c>
    </row>
    <row r="1158" spans="1:18" hidden="1" x14ac:dyDescent="0.3">
      <c r="A1158" s="76">
        <v>1156</v>
      </c>
      <c r="B1158">
        <v>40496</v>
      </c>
      <c r="C1158" t="s">
        <v>418</v>
      </c>
      <c r="D1158" t="s">
        <v>32</v>
      </c>
      <c r="E1158" t="s">
        <v>75</v>
      </c>
      <c r="F1158">
        <v>7.38</v>
      </c>
      <c r="G1158" s="77">
        <v>44319</v>
      </c>
      <c r="H1158" s="77">
        <v>44324</v>
      </c>
      <c r="I1158">
        <v>6</v>
      </c>
      <c r="J1158">
        <v>2020</v>
      </c>
      <c r="K1158" t="s">
        <v>21</v>
      </c>
      <c r="L1158">
        <v>13</v>
      </c>
      <c r="M1158">
        <v>0.39444444444444438</v>
      </c>
      <c r="N1158">
        <v>5.1277777777777773</v>
      </c>
      <c r="O1158">
        <v>6</v>
      </c>
      <c r="P1158">
        <v>0.85462962962962952</v>
      </c>
      <c r="Q1158">
        <v>2.166666666666667</v>
      </c>
      <c r="R1158" t="s">
        <v>48</v>
      </c>
    </row>
    <row r="1159" spans="1:18" hidden="1" x14ac:dyDescent="0.3">
      <c r="A1159" s="76">
        <v>1157</v>
      </c>
      <c r="B1159">
        <v>38297</v>
      </c>
      <c r="C1159" t="s">
        <v>419</v>
      </c>
      <c r="D1159" t="s">
        <v>32</v>
      </c>
      <c r="E1159" t="s">
        <v>75</v>
      </c>
      <c r="F1159">
        <v>6.55</v>
      </c>
      <c r="G1159" s="77">
        <v>43801</v>
      </c>
      <c r="H1159" s="77">
        <v>43808</v>
      </c>
      <c r="I1159">
        <v>5</v>
      </c>
      <c r="J1159">
        <v>2019</v>
      </c>
      <c r="K1159" t="s">
        <v>21</v>
      </c>
      <c r="L1159">
        <v>12</v>
      </c>
      <c r="M1159">
        <v>0.3963888888888889</v>
      </c>
      <c r="N1159">
        <v>4.7566666666666668</v>
      </c>
      <c r="O1159">
        <v>8</v>
      </c>
      <c r="P1159">
        <v>0.59458333333333335</v>
      </c>
      <c r="Q1159">
        <v>1.5</v>
      </c>
      <c r="R1159" t="s">
        <v>39</v>
      </c>
    </row>
    <row r="1160" spans="1:18" hidden="1" x14ac:dyDescent="0.3">
      <c r="A1160" s="76">
        <v>1158</v>
      </c>
      <c r="B1160">
        <v>38297</v>
      </c>
      <c r="C1160" t="s">
        <v>419</v>
      </c>
      <c r="D1160" t="s">
        <v>32</v>
      </c>
      <c r="E1160" t="s">
        <v>75</v>
      </c>
      <c r="F1160">
        <v>6.55</v>
      </c>
      <c r="G1160" s="77">
        <v>43801</v>
      </c>
      <c r="H1160" s="77">
        <v>43808</v>
      </c>
      <c r="I1160">
        <v>5</v>
      </c>
      <c r="J1160">
        <v>2019</v>
      </c>
      <c r="K1160" t="s">
        <v>21</v>
      </c>
      <c r="L1160">
        <v>12</v>
      </c>
      <c r="M1160">
        <v>0.3963888888888889</v>
      </c>
      <c r="N1160">
        <v>4.7566666666666668</v>
      </c>
      <c r="O1160">
        <v>8</v>
      </c>
      <c r="P1160">
        <v>0.59458333333333335</v>
      </c>
      <c r="Q1160">
        <v>1.5</v>
      </c>
      <c r="R1160" t="s">
        <v>26</v>
      </c>
    </row>
    <row r="1161" spans="1:18" hidden="1" x14ac:dyDescent="0.3">
      <c r="A1161" s="76">
        <v>1159</v>
      </c>
      <c r="B1161">
        <v>38297</v>
      </c>
      <c r="C1161" t="s">
        <v>419</v>
      </c>
      <c r="D1161" t="s">
        <v>32</v>
      </c>
      <c r="E1161" t="s">
        <v>75</v>
      </c>
      <c r="F1161">
        <v>6.55</v>
      </c>
      <c r="G1161" s="77">
        <v>43801</v>
      </c>
      <c r="H1161" s="77">
        <v>43808</v>
      </c>
      <c r="I1161">
        <v>5</v>
      </c>
      <c r="J1161">
        <v>2019</v>
      </c>
      <c r="K1161" t="s">
        <v>21</v>
      </c>
      <c r="L1161">
        <v>12</v>
      </c>
      <c r="M1161">
        <v>0.3963888888888889</v>
      </c>
      <c r="N1161">
        <v>4.7566666666666668</v>
      </c>
      <c r="O1161">
        <v>8</v>
      </c>
      <c r="P1161">
        <v>0.59458333333333335</v>
      </c>
      <c r="Q1161">
        <v>1.5</v>
      </c>
      <c r="R1161" t="s">
        <v>27</v>
      </c>
    </row>
    <row r="1162" spans="1:18" hidden="1" x14ac:dyDescent="0.3">
      <c r="A1162" s="76">
        <v>1160</v>
      </c>
      <c r="B1162">
        <v>38297</v>
      </c>
      <c r="C1162" t="s">
        <v>419</v>
      </c>
      <c r="D1162" t="s">
        <v>32</v>
      </c>
      <c r="E1162" t="s">
        <v>75</v>
      </c>
      <c r="F1162">
        <v>6.55</v>
      </c>
      <c r="G1162" s="77">
        <v>43801</v>
      </c>
      <c r="H1162" s="77">
        <v>43808</v>
      </c>
      <c r="I1162">
        <v>5</v>
      </c>
      <c r="J1162">
        <v>2019</v>
      </c>
      <c r="K1162" t="s">
        <v>21</v>
      </c>
      <c r="L1162">
        <v>12</v>
      </c>
      <c r="M1162">
        <v>0.3963888888888889</v>
      </c>
      <c r="N1162">
        <v>4.7566666666666668</v>
      </c>
      <c r="O1162">
        <v>8</v>
      </c>
      <c r="P1162">
        <v>0.59458333333333335</v>
      </c>
      <c r="Q1162">
        <v>1.5</v>
      </c>
      <c r="R1162" t="s">
        <v>41</v>
      </c>
    </row>
    <row r="1163" spans="1:18" hidden="1" x14ac:dyDescent="0.3">
      <c r="A1163" s="76">
        <v>1161</v>
      </c>
      <c r="B1163">
        <v>41265</v>
      </c>
      <c r="C1163" t="s">
        <v>420</v>
      </c>
      <c r="D1163" t="s">
        <v>32</v>
      </c>
      <c r="E1163" t="s">
        <v>52</v>
      </c>
      <c r="F1163">
        <v>6.6</v>
      </c>
      <c r="G1163" s="77">
        <v>44608</v>
      </c>
      <c r="H1163" s="77">
        <v>44618</v>
      </c>
      <c r="I1163">
        <v>7</v>
      </c>
      <c r="J1163">
        <v>2021</v>
      </c>
      <c r="K1163" t="s">
        <v>33</v>
      </c>
      <c r="L1163">
        <v>13</v>
      </c>
      <c r="M1163">
        <v>0.3963888888888889</v>
      </c>
      <c r="N1163">
        <v>5.1530555555555564</v>
      </c>
      <c r="O1163">
        <v>11</v>
      </c>
      <c r="P1163">
        <v>0.46845959595959602</v>
      </c>
      <c r="Q1163">
        <v>1.1818181818181821</v>
      </c>
      <c r="R1163" t="s">
        <v>39</v>
      </c>
    </row>
    <row r="1164" spans="1:18" hidden="1" x14ac:dyDescent="0.3">
      <c r="A1164" s="76">
        <v>1162</v>
      </c>
      <c r="B1164">
        <v>41265</v>
      </c>
      <c r="C1164" t="s">
        <v>420</v>
      </c>
      <c r="D1164" t="s">
        <v>32</v>
      </c>
      <c r="E1164" t="s">
        <v>52</v>
      </c>
      <c r="F1164">
        <v>6.6</v>
      </c>
      <c r="G1164" s="77">
        <v>44608</v>
      </c>
      <c r="H1164" s="77">
        <v>44618</v>
      </c>
      <c r="I1164">
        <v>7</v>
      </c>
      <c r="J1164">
        <v>2021</v>
      </c>
      <c r="K1164" t="s">
        <v>33</v>
      </c>
      <c r="L1164">
        <v>13</v>
      </c>
      <c r="M1164">
        <v>0.3963888888888889</v>
      </c>
      <c r="N1164">
        <v>5.1530555555555564</v>
      </c>
      <c r="O1164">
        <v>11</v>
      </c>
      <c r="P1164">
        <v>0.46845959595959602</v>
      </c>
      <c r="Q1164">
        <v>1.1818181818181821</v>
      </c>
      <c r="R1164" t="s">
        <v>91</v>
      </c>
    </row>
    <row r="1165" spans="1:18" hidden="1" x14ac:dyDescent="0.3">
      <c r="A1165" s="76">
        <v>1163</v>
      </c>
      <c r="B1165">
        <v>41265</v>
      </c>
      <c r="C1165" t="s">
        <v>420</v>
      </c>
      <c r="D1165" t="s">
        <v>32</v>
      </c>
      <c r="E1165" t="s">
        <v>52</v>
      </c>
      <c r="F1165">
        <v>6.6</v>
      </c>
      <c r="G1165" s="77">
        <v>44608</v>
      </c>
      <c r="H1165" s="77">
        <v>44618</v>
      </c>
      <c r="I1165">
        <v>7</v>
      </c>
      <c r="J1165">
        <v>2021</v>
      </c>
      <c r="K1165" t="s">
        <v>33</v>
      </c>
      <c r="L1165">
        <v>13</v>
      </c>
      <c r="M1165">
        <v>0.3963888888888889</v>
      </c>
      <c r="N1165">
        <v>5.1530555555555564</v>
      </c>
      <c r="O1165">
        <v>11</v>
      </c>
      <c r="P1165">
        <v>0.46845959595959602</v>
      </c>
      <c r="Q1165">
        <v>1.1818181818181821</v>
      </c>
      <c r="R1165" t="s">
        <v>97</v>
      </c>
    </row>
    <row r="1166" spans="1:18" hidden="1" x14ac:dyDescent="0.3">
      <c r="A1166" s="76">
        <v>1164</v>
      </c>
      <c r="B1166">
        <v>41265</v>
      </c>
      <c r="C1166" t="s">
        <v>420</v>
      </c>
      <c r="D1166" t="s">
        <v>32</v>
      </c>
      <c r="E1166" t="s">
        <v>52</v>
      </c>
      <c r="F1166">
        <v>6.6</v>
      </c>
      <c r="G1166" s="77">
        <v>44608</v>
      </c>
      <c r="H1166" s="77">
        <v>44618</v>
      </c>
      <c r="I1166">
        <v>7</v>
      </c>
      <c r="J1166">
        <v>2021</v>
      </c>
      <c r="K1166" t="s">
        <v>33</v>
      </c>
      <c r="L1166">
        <v>13</v>
      </c>
      <c r="M1166">
        <v>0.3963888888888889</v>
      </c>
      <c r="N1166">
        <v>5.1530555555555564</v>
      </c>
      <c r="O1166">
        <v>11</v>
      </c>
      <c r="P1166">
        <v>0.46845959595959602</v>
      </c>
      <c r="Q1166">
        <v>1.1818181818181821</v>
      </c>
      <c r="R1166" t="s">
        <v>104</v>
      </c>
    </row>
    <row r="1167" spans="1:18" hidden="1" x14ac:dyDescent="0.3">
      <c r="A1167" s="76">
        <v>1165</v>
      </c>
      <c r="B1167">
        <v>41265</v>
      </c>
      <c r="C1167" t="s">
        <v>420</v>
      </c>
      <c r="D1167" t="s">
        <v>32</v>
      </c>
      <c r="E1167" t="s">
        <v>52</v>
      </c>
      <c r="F1167">
        <v>6.6</v>
      </c>
      <c r="G1167" s="77">
        <v>44608</v>
      </c>
      <c r="H1167" s="77">
        <v>44618</v>
      </c>
      <c r="I1167">
        <v>7</v>
      </c>
      <c r="J1167">
        <v>2021</v>
      </c>
      <c r="K1167" t="s">
        <v>33</v>
      </c>
      <c r="L1167">
        <v>13</v>
      </c>
      <c r="M1167">
        <v>0.3963888888888889</v>
      </c>
      <c r="N1167">
        <v>5.1530555555555564</v>
      </c>
      <c r="O1167">
        <v>11</v>
      </c>
      <c r="P1167">
        <v>0.46845959595959602</v>
      </c>
      <c r="Q1167">
        <v>1.1818181818181821</v>
      </c>
      <c r="R1167" t="s">
        <v>119</v>
      </c>
    </row>
    <row r="1168" spans="1:18" hidden="1" x14ac:dyDescent="0.3">
      <c r="A1168" s="76">
        <v>1166</v>
      </c>
      <c r="B1168">
        <v>41265</v>
      </c>
      <c r="C1168" t="s">
        <v>420</v>
      </c>
      <c r="D1168" t="s">
        <v>32</v>
      </c>
      <c r="E1168" t="s">
        <v>52</v>
      </c>
      <c r="F1168">
        <v>6.6</v>
      </c>
      <c r="G1168" s="77">
        <v>44608</v>
      </c>
      <c r="H1168" s="77">
        <v>44618</v>
      </c>
      <c r="I1168">
        <v>7</v>
      </c>
      <c r="J1168">
        <v>2021</v>
      </c>
      <c r="K1168" t="s">
        <v>33</v>
      </c>
      <c r="L1168">
        <v>13</v>
      </c>
      <c r="M1168">
        <v>0.3963888888888889</v>
      </c>
      <c r="N1168">
        <v>5.1530555555555564</v>
      </c>
      <c r="O1168">
        <v>11</v>
      </c>
      <c r="P1168">
        <v>0.46845959595959602</v>
      </c>
      <c r="Q1168">
        <v>1.1818181818181821</v>
      </c>
      <c r="R1168" t="s">
        <v>129</v>
      </c>
    </row>
    <row r="1169" spans="1:18" hidden="1" x14ac:dyDescent="0.3">
      <c r="A1169" s="76">
        <v>1167</v>
      </c>
      <c r="B1169">
        <v>40845</v>
      </c>
      <c r="C1169" t="s">
        <v>421</v>
      </c>
      <c r="D1169" t="s">
        <v>101</v>
      </c>
      <c r="E1169" t="s">
        <v>38</v>
      </c>
      <c r="F1169">
        <v>3.99</v>
      </c>
      <c r="G1169" s="77">
        <v>44329</v>
      </c>
      <c r="H1169" s="77">
        <v>44329</v>
      </c>
      <c r="I1169">
        <v>2</v>
      </c>
      <c r="J1169">
        <v>2020</v>
      </c>
      <c r="K1169" t="s">
        <v>35</v>
      </c>
      <c r="L1169">
        <v>1</v>
      </c>
      <c r="M1169">
        <v>0.1658333333333333</v>
      </c>
      <c r="N1169">
        <v>0.1658333333333333</v>
      </c>
      <c r="O1169">
        <v>1</v>
      </c>
      <c r="P1169">
        <v>0.1658333333333333</v>
      </c>
      <c r="Q1169">
        <v>1</v>
      </c>
      <c r="R1169" t="s">
        <v>212</v>
      </c>
    </row>
    <row r="1170" spans="1:18" hidden="1" x14ac:dyDescent="0.3">
      <c r="A1170" s="76">
        <v>1168</v>
      </c>
      <c r="B1170">
        <v>42590</v>
      </c>
      <c r="C1170" t="s">
        <v>422</v>
      </c>
      <c r="D1170" t="s">
        <v>32</v>
      </c>
      <c r="E1170" t="s">
        <v>38</v>
      </c>
      <c r="F1170">
        <v>7.54</v>
      </c>
      <c r="G1170" s="77">
        <v>44634</v>
      </c>
      <c r="H1170" s="77">
        <v>44656</v>
      </c>
      <c r="I1170">
        <v>7</v>
      </c>
      <c r="J1170">
        <v>2021</v>
      </c>
      <c r="K1170" t="s">
        <v>33</v>
      </c>
      <c r="L1170">
        <v>12</v>
      </c>
      <c r="M1170">
        <v>0.40749999999999997</v>
      </c>
      <c r="N1170">
        <v>4.8899999999999997</v>
      </c>
      <c r="O1170">
        <v>23</v>
      </c>
      <c r="P1170">
        <v>0.21260869565217391</v>
      </c>
      <c r="Q1170">
        <v>0.52173913043478259</v>
      </c>
      <c r="R1170" t="s">
        <v>40</v>
      </c>
    </row>
    <row r="1171" spans="1:18" hidden="1" x14ac:dyDescent="0.3">
      <c r="A1171" s="76">
        <v>1169</v>
      </c>
      <c r="B1171">
        <v>42590</v>
      </c>
      <c r="C1171" t="s">
        <v>422</v>
      </c>
      <c r="D1171" t="s">
        <v>32</v>
      </c>
      <c r="E1171" t="s">
        <v>38</v>
      </c>
      <c r="F1171">
        <v>7.54</v>
      </c>
      <c r="G1171" s="77">
        <v>44634</v>
      </c>
      <c r="H1171" s="77">
        <v>44656</v>
      </c>
      <c r="I1171">
        <v>7</v>
      </c>
      <c r="J1171">
        <v>2021</v>
      </c>
      <c r="K1171" t="s">
        <v>33</v>
      </c>
      <c r="L1171">
        <v>12</v>
      </c>
      <c r="M1171">
        <v>0.40749999999999997</v>
      </c>
      <c r="N1171">
        <v>4.8899999999999997</v>
      </c>
      <c r="O1171">
        <v>23</v>
      </c>
      <c r="P1171">
        <v>0.21260869565217391</v>
      </c>
      <c r="Q1171">
        <v>0.52173913043478259</v>
      </c>
      <c r="R1171" t="s">
        <v>54</v>
      </c>
    </row>
    <row r="1172" spans="1:18" hidden="1" x14ac:dyDescent="0.3">
      <c r="A1172" s="76">
        <v>1170</v>
      </c>
      <c r="B1172">
        <v>42590</v>
      </c>
      <c r="C1172" t="s">
        <v>422</v>
      </c>
      <c r="D1172" t="s">
        <v>32</v>
      </c>
      <c r="E1172" t="s">
        <v>38</v>
      </c>
      <c r="F1172">
        <v>7.54</v>
      </c>
      <c r="G1172" s="77">
        <v>44634</v>
      </c>
      <c r="H1172" s="77">
        <v>44656</v>
      </c>
      <c r="I1172">
        <v>7</v>
      </c>
      <c r="J1172">
        <v>2021</v>
      </c>
      <c r="K1172" t="s">
        <v>33</v>
      </c>
      <c r="L1172">
        <v>12</v>
      </c>
      <c r="M1172">
        <v>0.40749999999999997</v>
      </c>
      <c r="N1172">
        <v>4.8899999999999997</v>
      </c>
      <c r="O1172">
        <v>23</v>
      </c>
      <c r="P1172">
        <v>0.21260869565217391</v>
      </c>
      <c r="Q1172">
        <v>0.52173913043478259</v>
      </c>
      <c r="R1172" t="s">
        <v>48</v>
      </c>
    </row>
    <row r="1173" spans="1:18" hidden="1" x14ac:dyDescent="0.3">
      <c r="A1173" s="76">
        <v>1171</v>
      </c>
      <c r="B1173">
        <v>42590</v>
      </c>
      <c r="C1173" t="s">
        <v>422</v>
      </c>
      <c r="D1173" t="s">
        <v>32</v>
      </c>
      <c r="E1173" t="s">
        <v>38</v>
      </c>
      <c r="F1173">
        <v>7.54</v>
      </c>
      <c r="G1173" s="77">
        <v>44634</v>
      </c>
      <c r="H1173" s="77">
        <v>44656</v>
      </c>
      <c r="I1173">
        <v>7</v>
      </c>
      <c r="J1173">
        <v>2021</v>
      </c>
      <c r="K1173" t="s">
        <v>33</v>
      </c>
      <c r="L1173">
        <v>12</v>
      </c>
      <c r="M1173">
        <v>0.40749999999999997</v>
      </c>
      <c r="N1173">
        <v>4.8899999999999997</v>
      </c>
      <c r="O1173">
        <v>23</v>
      </c>
      <c r="P1173">
        <v>0.21260869565217391</v>
      </c>
      <c r="Q1173">
        <v>0.52173913043478259</v>
      </c>
      <c r="R1173" t="s">
        <v>42</v>
      </c>
    </row>
    <row r="1174" spans="1:18" hidden="1" x14ac:dyDescent="0.3">
      <c r="A1174" s="76">
        <v>1172</v>
      </c>
      <c r="B1174">
        <v>50597</v>
      </c>
      <c r="C1174" t="s">
        <v>423</v>
      </c>
      <c r="D1174" t="s">
        <v>19</v>
      </c>
      <c r="E1174" t="s">
        <v>85</v>
      </c>
      <c r="F1174">
        <v>6.91</v>
      </c>
      <c r="G1174" s="77">
        <v>44731</v>
      </c>
      <c r="H1174" s="77">
        <v>44731</v>
      </c>
      <c r="I1174">
        <v>7</v>
      </c>
      <c r="J1174">
        <v>2021</v>
      </c>
      <c r="K1174" t="s">
        <v>35</v>
      </c>
      <c r="L1174">
        <v>1</v>
      </c>
      <c r="M1174">
        <v>0.1080555555555556</v>
      </c>
      <c r="N1174">
        <v>0.1080555555555556</v>
      </c>
      <c r="O1174">
        <v>1</v>
      </c>
      <c r="P1174">
        <v>0.1080555555555556</v>
      </c>
      <c r="Q1174">
        <v>1</v>
      </c>
      <c r="R1174" t="s">
        <v>54</v>
      </c>
    </row>
    <row r="1175" spans="1:18" hidden="1" x14ac:dyDescent="0.3">
      <c r="A1175" s="76">
        <v>1173</v>
      </c>
      <c r="B1175">
        <v>50597</v>
      </c>
      <c r="C1175" t="s">
        <v>423</v>
      </c>
      <c r="D1175" t="s">
        <v>19</v>
      </c>
      <c r="E1175" t="s">
        <v>85</v>
      </c>
      <c r="F1175">
        <v>6.91</v>
      </c>
      <c r="G1175" s="77">
        <v>44731</v>
      </c>
      <c r="H1175" s="77">
        <v>44731</v>
      </c>
      <c r="I1175">
        <v>7</v>
      </c>
      <c r="J1175">
        <v>2021</v>
      </c>
      <c r="K1175" t="s">
        <v>35</v>
      </c>
      <c r="L1175">
        <v>1</v>
      </c>
      <c r="M1175">
        <v>0.1080555555555556</v>
      </c>
      <c r="N1175">
        <v>0.1080555555555556</v>
      </c>
      <c r="O1175">
        <v>1</v>
      </c>
      <c r="P1175">
        <v>0.1080555555555556</v>
      </c>
      <c r="Q1175">
        <v>1</v>
      </c>
      <c r="R1175" t="s">
        <v>22</v>
      </c>
    </row>
    <row r="1176" spans="1:18" hidden="1" x14ac:dyDescent="0.3">
      <c r="A1176" s="76">
        <v>1174</v>
      </c>
      <c r="B1176">
        <v>37964</v>
      </c>
      <c r="C1176" t="s">
        <v>424</v>
      </c>
      <c r="D1176" t="s">
        <v>32</v>
      </c>
      <c r="E1176" t="s">
        <v>38</v>
      </c>
      <c r="F1176">
        <v>6.73</v>
      </c>
      <c r="G1176" s="77">
        <v>43662</v>
      </c>
      <c r="H1176" s="77">
        <v>43663</v>
      </c>
      <c r="I1176">
        <v>6</v>
      </c>
      <c r="J1176">
        <v>2019</v>
      </c>
      <c r="K1176" t="s">
        <v>33</v>
      </c>
      <c r="L1176">
        <v>12</v>
      </c>
      <c r="M1176">
        <v>0.39333333333333331</v>
      </c>
      <c r="N1176">
        <v>4.72</v>
      </c>
      <c r="O1176">
        <v>2</v>
      </c>
      <c r="P1176">
        <v>2.36</v>
      </c>
      <c r="Q1176">
        <v>6</v>
      </c>
      <c r="R1176" t="s">
        <v>27</v>
      </c>
    </row>
    <row r="1177" spans="1:18" hidden="1" x14ac:dyDescent="0.3">
      <c r="A1177" s="76">
        <v>1175</v>
      </c>
      <c r="B1177">
        <v>37964</v>
      </c>
      <c r="C1177" t="s">
        <v>424</v>
      </c>
      <c r="D1177" t="s">
        <v>32</v>
      </c>
      <c r="E1177" t="s">
        <v>38</v>
      </c>
      <c r="F1177">
        <v>6.73</v>
      </c>
      <c r="G1177" s="77">
        <v>43662</v>
      </c>
      <c r="H1177" s="77">
        <v>43663</v>
      </c>
      <c r="I1177">
        <v>6</v>
      </c>
      <c r="J1177">
        <v>2019</v>
      </c>
      <c r="K1177" t="s">
        <v>33</v>
      </c>
      <c r="L1177">
        <v>12</v>
      </c>
      <c r="M1177">
        <v>0.39333333333333331</v>
      </c>
      <c r="N1177">
        <v>4.72</v>
      </c>
      <c r="O1177">
        <v>2</v>
      </c>
      <c r="P1177">
        <v>2.36</v>
      </c>
      <c r="Q1177">
        <v>6</v>
      </c>
      <c r="R1177" t="s">
        <v>28</v>
      </c>
    </row>
    <row r="1178" spans="1:18" hidden="1" x14ac:dyDescent="0.3">
      <c r="A1178" s="76">
        <v>1176</v>
      </c>
      <c r="B1178">
        <v>37964</v>
      </c>
      <c r="C1178" t="s">
        <v>424</v>
      </c>
      <c r="D1178" t="s">
        <v>32</v>
      </c>
      <c r="E1178" t="s">
        <v>38</v>
      </c>
      <c r="F1178">
        <v>6.73</v>
      </c>
      <c r="G1178" s="77">
        <v>43662</v>
      </c>
      <c r="H1178" s="77">
        <v>43663</v>
      </c>
      <c r="I1178">
        <v>6</v>
      </c>
      <c r="J1178">
        <v>2019</v>
      </c>
      <c r="K1178" t="s">
        <v>33</v>
      </c>
      <c r="L1178">
        <v>12</v>
      </c>
      <c r="M1178">
        <v>0.39333333333333331</v>
      </c>
      <c r="N1178">
        <v>4.72</v>
      </c>
      <c r="O1178">
        <v>2</v>
      </c>
      <c r="P1178">
        <v>2.36</v>
      </c>
      <c r="Q1178">
        <v>6</v>
      </c>
      <c r="R1178" t="s">
        <v>134</v>
      </c>
    </row>
    <row r="1179" spans="1:18" hidden="1" x14ac:dyDescent="0.3">
      <c r="A1179" s="76">
        <v>1177</v>
      </c>
      <c r="B1179">
        <v>37964</v>
      </c>
      <c r="C1179" t="s">
        <v>424</v>
      </c>
      <c r="D1179" t="s">
        <v>32</v>
      </c>
      <c r="E1179" t="s">
        <v>38</v>
      </c>
      <c r="F1179">
        <v>6.73</v>
      </c>
      <c r="G1179" s="77">
        <v>43662</v>
      </c>
      <c r="H1179" s="77">
        <v>43663</v>
      </c>
      <c r="I1179">
        <v>6</v>
      </c>
      <c r="J1179">
        <v>2019</v>
      </c>
      <c r="K1179" t="s">
        <v>33</v>
      </c>
      <c r="L1179">
        <v>12</v>
      </c>
      <c r="M1179">
        <v>0.39333333333333331</v>
      </c>
      <c r="N1179">
        <v>4.72</v>
      </c>
      <c r="O1179">
        <v>2</v>
      </c>
      <c r="P1179">
        <v>2.36</v>
      </c>
      <c r="Q1179">
        <v>6</v>
      </c>
      <c r="R1179" t="s">
        <v>58</v>
      </c>
    </row>
    <row r="1180" spans="1:18" hidden="1" x14ac:dyDescent="0.3">
      <c r="A1180" s="76">
        <v>1178</v>
      </c>
      <c r="B1180">
        <v>37964</v>
      </c>
      <c r="C1180" t="s">
        <v>424</v>
      </c>
      <c r="D1180" t="s">
        <v>32</v>
      </c>
      <c r="E1180" t="s">
        <v>38</v>
      </c>
      <c r="F1180">
        <v>6.73</v>
      </c>
      <c r="G1180" s="77">
        <v>43662</v>
      </c>
      <c r="H1180" s="77">
        <v>43663</v>
      </c>
      <c r="I1180">
        <v>6</v>
      </c>
      <c r="J1180">
        <v>2019</v>
      </c>
      <c r="K1180" t="s">
        <v>33</v>
      </c>
      <c r="L1180">
        <v>12</v>
      </c>
      <c r="M1180">
        <v>0.39333333333333331</v>
      </c>
      <c r="N1180">
        <v>4.72</v>
      </c>
      <c r="O1180">
        <v>2</v>
      </c>
      <c r="P1180">
        <v>2.36</v>
      </c>
      <c r="Q1180">
        <v>6</v>
      </c>
      <c r="R1180" t="s">
        <v>80</v>
      </c>
    </row>
    <row r="1181" spans="1:18" hidden="1" x14ac:dyDescent="0.3">
      <c r="A1181" s="76">
        <v>1179</v>
      </c>
      <c r="B1181">
        <v>39972</v>
      </c>
      <c r="C1181" t="s">
        <v>425</v>
      </c>
      <c r="D1181" t="s">
        <v>66</v>
      </c>
      <c r="E1181" t="s">
        <v>38</v>
      </c>
      <c r="F1181">
        <v>7.12</v>
      </c>
      <c r="G1181" s="77">
        <v>43755</v>
      </c>
      <c r="H1181" s="77">
        <v>43755</v>
      </c>
      <c r="I1181">
        <v>6</v>
      </c>
      <c r="J1181">
        <v>2019</v>
      </c>
      <c r="K1181" t="s">
        <v>21</v>
      </c>
      <c r="L1181">
        <v>2</v>
      </c>
      <c r="M1181">
        <v>0.45277777777777778</v>
      </c>
      <c r="N1181">
        <v>0.90555555555555556</v>
      </c>
      <c r="O1181">
        <v>1</v>
      </c>
      <c r="P1181">
        <v>0.90555555555555556</v>
      </c>
      <c r="Q1181">
        <v>2</v>
      </c>
      <c r="R1181" t="s">
        <v>27</v>
      </c>
    </row>
    <row r="1182" spans="1:18" hidden="1" x14ac:dyDescent="0.3">
      <c r="A1182" s="76">
        <v>1180</v>
      </c>
      <c r="B1182">
        <v>39972</v>
      </c>
      <c r="C1182" t="s">
        <v>425</v>
      </c>
      <c r="D1182" t="s">
        <v>66</v>
      </c>
      <c r="E1182" t="s">
        <v>38</v>
      </c>
      <c r="F1182">
        <v>7.12</v>
      </c>
      <c r="G1182" s="77">
        <v>43755</v>
      </c>
      <c r="H1182" s="77">
        <v>43755</v>
      </c>
      <c r="I1182">
        <v>6</v>
      </c>
      <c r="J1182">
        <v>2019</v>
      </c>
      <c r="K1182" t="s">
        <v>21</v>
      </c>
      <c r="L1182">
        <v>2</v>
      </c>
      <c r="M1182">
        <v>0.45277777777777778</v>
      </c>
      <c r="N1182">
        <v>0.90555555555555556</v>
      </c>
      <c r="O1182">
        <v>1</v>
      </c>
      <c r="P1182">
        <v>0.90555555555555556</v>
      </c>
      <c r="Q1182">
        <v>2</v>
      </c>
      <c r="R1182" t="s">
        <v>28</v>
      </c>
    </row>
    <row r="1183" spans="1:18" hidden="1" x14ac:dyDescent="0.3">
      <c r="A1183" s="76">
        <v>1181</v>
      </c>
      <c r="B1183">
        <v>39972</v>
      </c>
      <c r="C1183" t="s">
        <v>425</v>
      </c>
      <c r="D1183" t="s">
        <v>66</v>
      </c>
      <c r="E1183" t="s">
        <v>38</v>
      </c>
      <c r="F1183">
        <v>7.12</v>
      </c>
      <c r="G1183" s="77">
        <v>43755</v>
      </c>
      <c r="H1183" s="77">
        <v>43755</v>
      </c>
      <c r="I1183">
        <v>6</v>
      </c>
      <c r="J1183">
        <v>2019</v>
      </c>
      <c r="K1183" t="s">
        <v>21</v>
      </c>
      <c r="L1183">
        <v>2</v>
      </c>
      <c r="M1183">
        <v>0.45277777777777778</v>
      </c>
      <c r="N1183">
        <v>0.90555555555555556</v>
      </c>
      <c r="O1183">
        <v>1</v>
      </c>
      <c r="P1183">
        <v>0.90555555555555556</v>
      </c>
      <c r="Q1183">
        <v>2</v>
      </c>
      <c r="R1183" t="s">
        <v>134</v>
      </c>
    </row>
    <row r="1184" spans="1:18" hidden="1" x14ac:dyDescent="0.3">
      <c r="A1184" s="76">
        <v>1182</v>
      </c>
      <c r="B1184">
        <v>39972</v>
      </c>
      <c r="C1184" t="s">
        <v>425</v>
      </c>
      <c r="D1184" t="s">
        <v>66</v>
      </c>
      <c r="E1184" t="s">
        <v>38</v>
      </c>
      <c r="F1184">
        <v>7.12</v>
      </c>
      <c r="G1184" s="77">
        <v>43755</v>
      </c>
      <c r="H1184" s="77">
        <v>43755</v>
      </c>
      <c r="I1184">
        <v>6</v>
      </c>
      <c r="J1184">
        <v>2019</v>
      </c>
      <c r="K1184" t="s">
        <v>21</v>
      </c>
      <c r="L1184">
        <v>2</v>
      </c>
      <c r="M1184">
        <v>0.45277777777777778</v>
      </c>
      <c r="N1184">
        <v>0.90555555555555556</v>
      </c>
      <c r="O1184">
        <v>1</v>
      </c>
      <c r="P1184">
        <v>0.90555555555555556</v>
      </c>
      <c r="Q1184">
        <v>2</v>
      </c>
      <c r="R1184" t="s">
        <v>58</v>
      </c>
    </row>
    <row r="1185" spans="1:18" hidden="1" x14ac:dyDescent="0.3">
      <c r="A1185" s="76">
        <v>1183</v>
      </c>
      <c r="B1185">
        <v>39972</v>
      </c>
      <c r="C1185" t="s">
        <v>425</v>
      </c>
      <c r="D1185" t="s">
        <v>66</v>
      </c>
      <c r="E1185" t="s">
        <v>38</v>
      </c>
      <c r="F1185">
        <v>7.12</v>
      </c>
      <c r="G1185" s="77">
        <v>43755</v>
      </c>
      <c r="H1185" s="77">
        <v>43755</v>
      </c>
      <c r="I1185">
        <v>6</v>
      </c>
      <c r="J1185">
        <v>2019</v>
      </c>
      <c r="K1185" t="s">
        <v>21</v>
      </c>
      <c r="L1185">
        <v>2</v>
      </c>
      <c r="M1185">
        <v>0.45277777777777778</v>
      </c>
      <c r="N1185">
        <v>0.90555555555555556</v>
      </c>
      <c r="O1185">
        <v>1</v>
      </c>
      <c r="P1185">
        <v>0.90555555555555556</v>
      </c>
      <c r="Q1185">
        <v>2</v>
      </c>
      <c r="R1185" t="s">
        <v>80</v>
      </c>
    </row>
    <row r="1186" spans="1:18" hidden="1" x14ac:dyDescent="0.3">
      <c r="A1186" s="76">
        <v>1184</v>
      </c>
      <c r="B1186">
        <v>39382</v>
      </c>
      <c r="C1186" t="s">
        <v>426</v>
      </c>
      <c r="D1186" t="s">
        <v>66</v>
      </c>
      <c r="E1186" t="s">
        <v>38</v>
      </c>
      <c r="F1186">
        <v>6.78</v>
      </c>
      <c r="G1186" s="77">
        <v>44064</v>
      </c>
      <c r="H1186" s="77">
        <v>44064</v>
      </c>
      <c r="I1186">
        <v>6</v>
      </c>
      <c r="J1186">
        <v>2019</v>
      </c>
      <c r="K1186" t="s">
        <v>35</v>
      </c>
      <c r="L1186">
        <v>1</v>
      </c>
      <c r="M1186">
        <v>0.41916666666666669</v>
      </c>
      <c r="N1186">
        <v>0.41916666666666669</v>
      </c>
      <c r="O1186">
        <v>1</v>
      </c>
      <c r="P1186">
        <v>0.41916666666666669</v>
      </c>
      <c r="Q1186">
        <v>1</v>
      </c>
      <c r="R1186" t="s">
        <v>27</v>
      </c>
    </row>
    <row r="1187" spans="1:18" hidden="1" x14ac:dyDescent="0.3">
      <c r="A1187" s="76">
        <v>1185</v>
      </c>
      <c r="B1187">
        <v>39382</v>
      </c>
      <c r="C1187" t="s">
        <v>426</v>
      </c>
      <c r="D1187" t="s">
        <v>66</v>
      </c>
      <c r="E1187" t="s">
        <v>38</v>
      </c>
      <c r="F1187">
        <v>6.78</v>
      </c>
      <c r="G1187" s="77">
        <v>44064</v>
      </c>
      <c r="H1187" s="77">
        <v>44064</v>
      </c>
      <c r="I1187">
        <v>6</v>
      </c>
      <c r="J1187">
        <v>2019</v>
      </c>
      <c r="K1187" t="s">
        <v>35</v>
      </c>
      <c r="L1187">
        <v>1</v>
      </c>
      <c r="M1187">
        <v>0.41916666666666669</v>
      </c>
      <c r="N1187">
        <v>0.41916666666666669</v>
      </c>
      <c r="O1187">
        <v>1</v>
      </c>
      <c r="P1187">
        <v>0.41916666666666669</v>
      </c>
      <c r="Q1187">
        <v>1</v>
      </c>
      <c r="R1187" t="s">
        <v>28</v>
      </c>
    </row>
    <row r="1188" spans="1:18" hidden="1" x14ac:dyDescent="0.3">
      <c r="A1188" s="76">
        <v>1186</v>
      </c>
      <c r="B1188">
        <v>39382</v>
      </c>
      <c r="C1188" t="s">
        <v>426</v>
      </c>
      <c r="D1188" t="s">
        <v>66</v>
      </c>
      <c r="E1188" t="s">
        <v>38</v>
      </c>
      <c r="F1188">
        <v>6.78</v>
      </c>
      <c r="G1188" s="77">
        <v>44064</v>
      </c>
      <c r="H1188" s="77">
        <v>44064</v>
      </c>
      <c r="I1188">
        <v>6</v>
      </c>
      <c r="J1188">
        <v>2019</v>
      </c>
      <c r="K1188" t="s">
        <v>35</v>
      </c>
      <c r="L1188">
        <v>1</v>
      </c>
      <c r="M1188">
        <v>0.41916666666666669</v>
      </c>
      <c r="N1188">
        <v>0.41916666666666669</v>
      </c>
      <c r="O1188">
        <v>1</v>
      </c>
      <c r="P1188">
        <v>0.41916666666666669</v>
      </c>
      <c r="Q1188">
        <v>1</v>
      </c>
      <c r="R1188" t="s">
        <v>134</v>
      </c>
    </row>
    <row r="1189" spans="1:18" hidden="1" x14ac:dyDescent="0.3">
      <c r="A1189" s="76">
        <v>1187</v>
      </c>
      <c r="B1189">
        <v>39382</v>
      </c>
      <c r="C1189" t="s">
        <v>426</v>
      </c>
      <c r="D1189" t="s">
        <v>66</v>
      </c>
      <c r="E1189" t="s">
        <v>38</v>
      </c>
      <c r="F1189">
        <v>6.78</v>
      </c>
      <c r="G1189" s="77">
        <v>44064</v>
      </c>
      <c r="H1189" s="77">
        <v>44064</v>
      </c>
      <c r="I1189">
        <v>6</v>
      </c>
      <c r="J1189">
        <v>2019</v>
      </c>
      <c r="K1189" t="s">
        <v>35</v>
      </c>
      <c r="L1189">
        <v>1</v>
      </c>
      <c r="M1189">
        <v>0.41916666666666669</v>
      </c>
      <c r="N1189">
        <v>0.41916666666666669</v>
      </c>
      <c r="O1189">
        <v>1</v>
      </c>
      <c r="P1189">
        <v>0.41916666666666669</v>
      </c>
      <c r="Q1189">
        <v>1</v>
      </c>
      <c r="R1189" t="s">
        <v>58</v>
      </c>
    </row>
    <row r="1190" spans="1:18" hidden="1" x14ac:dyDescent="0.3">
      <c r="A1190" s="76">
        <v>1188</v>
      </c>
      <c r="B1190">
        <v>39382</v>
      </c>
      <c r="C1190" t="s">
        <v>426</v>
      </c>
      <c r="D1190" t="s">
        <v>66</v>
      </c>
      <c r="E1190" t="s">
        <v>38</v>
      </c>
      <c r="F1190">
        <v>6.78</v>
      </c>
      <c r="G1190" s="77">
        <v>44064</v>
      </c>
      <c r="H1190" s="77">
        <v>44064</v>
      </c>
      <c r="I1190">
        <v>6</v>
      </c>
      <c r="J1190">
        <v>2019</v>
      </c>
      <c r="K1190" t="s">
        <v>35</v>
      </c>
      <c r="L1190">
        <v>1</v>
      </c>
      <c r="M1190">
        <v>0.41916666666666669</v>
      </c>
      <c r="N1190">
        <v>0.41916666666666669</v>
      </c>
      <c r="O1190">
        <v>1</v>
      </c>
      <c r="P1190">
        <v>0.41916666666666669</v>
      </c>
      <c r="Q1190">
        <v>1</v>
      </c>
      <c r="R1190" t="s">
        <v>80</v>
      </c>
    </row>
    <row r="1191" spans="1:18" hidden="1" x14ac:dyDescent="0.3">
      <c r="A1191" s="76">
        <v>1189</v>
      </c>
      <c r="B1191">
        <v>22093</v>
      </c>
      <c r="C1191" t="s">
        <v>427</v>
      </c>
      <c r="D1191" t="s">
        <v>85</v>
      </c>
      <c r="E1191" t="s">
        <v>20</v>
      </c>
      <c r="F1191">
        <v>5.52</v>
      </c>
      <c r="G1191" s="77">
        <v>44120</v>
      </c>
      <c r="H1191" s="77">
        <v>44120</v>
      </c>
      <c r="I1191">
        <v>5</v>
      </c>
      <c r="J1191">
        <v>2001</v>
      </c>
      <c r="K1191" t="s">
        <v>25</v>
      </c>
      <c r="L1191">
        <v>1</v>
      </c>
      <c r="M1191">
        <v>7.5277777777777777E-2</v>
      </c>
      <c r="N1191">
        <v>7.5277777777777777E-2</v>
      </c>
      <c r="O1191">
        <v>1</v>
      </c>
      <c r="P1191">
        <v>7.5277777777777777E-2</v>
      </c>
      <c r="Q1191">
        <v>1</v>
      </c>
      <c r="R1191" t="s">
        <v>39</v>
      </c>
    </row>
    <row r="1192" spans="1:18" hidden="1" x14ac:dyDescent="0.3">
      <c r="A1192" s="76">
        <v>1190</v>
      </c>
      <c r="B1192">
        <v>22093</v>
      </c>
      <c r="C1192" t="s">
        <v>427</v>
      </c>
      <c r="D1192" t="s">
        <v>85</v>
      </c>
      <c r="E1192" t="s">
        <v>20</v>
      </c>
      <c r="F1192">
        <v>5.52</v>
      </c>
      <c r="G1192" s="77">
        <v>44120</v>
      </c>
      <c r="H1192" s="77">
        <v>44120</v>
      </c>
      <c r="I1192">
        <v>5</v>
      </c>
      <c r="J1192">
        <v>2001</v>
      </c>
      <c r="K1192" t="s">
        <v>25</v>
      </c>
      <c r="L1192">
        <v>1</v>
      </c>
      <c r="M1192">
        <v>7.5277777777777777E-2</v>
      </c>
      <c r="N1192">
        <v>7.5277777777777777E-2</v>
      </c>
      <c r="O1192">
        <v>1</v>
      </c>
      <c r="P1192">
        <v>7.5277777777777777E-2</v>
      </c>
      <c r="Q1192">
        <v>1</v>
      </c>
      <c r="R1192" t="s">
        <v>54</v>
      </c>
    </row>
    <row r="1193" spans="1:18" hidden="1" x14ac:dyDescent="0.3">
      <c r="A1193" s="76">
        <v>1191</v>
      </c>
      <c r="B1193">
        <v>888</v>
      </c>
      <c r="C1193" t="s">
        <v>428</v>
      </c>
      <c r="D1193" t="s">
        <v>32</v>
      </c>
      <c r="E1193" t="s">
        <v>38</v>
      </c>
      <c r="F1193">
        <v>6.35</v>
      </c>
      <c r="G1193" s="77">
        <v>44788</v>
      </c>
      <c r="H1193" s="77">
        <v>44793</v>
      </c>
      <c r="I1193">
        <v>4</v>
      </c>
      <c r="J1193">
        <v>2000</v>
      </c>
      <c r="K1193" t="s">
        <v>25</v>
      </c>
      <c r="L1193">
        <v>12</v>
      </c>
      <c r="M1193">
        <v>0.4</v>
      </c>
      <c r="N1193">
        <v>4.8000000000000007</v>
      </c>
      <c r="O1193">
        <v>6</v>
      </c>
      <c r="P1193">
        <v>0.80000000000000016</v>
      </c>
      <c r="Q1193">
        <v>2</v>
      </c>
      <c r="R1193" t="s">
        <v>39</v>
      </c>
    </row>
    <row r="1194" spans="1:18" hidden="1" x14ac:dyDescent="0.3">
      <c r="A1194" s="76">
        <v>1192</v>
      </c>
      <c r="B1194">
        <v>888</v>
      </c>
      <c r="C1194" t="s">
        <v>428</v>
      </c>
      <c r="D1194" t="s">
        <v>32</v>
      </c>
      <c r="E1194" t="s">
        <v>38</v>
      </c>
      <c r="F1194">
        <v>6.35</v>
      </c>
      <c r="G1194" s="77">
        <v>44788</v>
      </c>
      <c r="H1194" s="77">
        <v>44793</v>
      </c>
      <c r="I1194">
        <v>4</v>
      </c>
      <c r="J1194">
        <v>2000</v>
      </c>
      <c r="K1194" t="s">
        <v>25</v>
      </c>
      <c r="L1194">
        <v>12</v>
      </c>
      <c r="M1194">
        <v>0.4</v>
      </c>
      <c r="N1194">
        <v>4.8000000000000007</v>
      </c>
      <c r="O1194">
        <v>6</v>
      </c>
      <c r="P1194">
        <v>0.80000000000000016</v>
      </c>
      <c r="Q1194">
        <v>2</v>
      </c>
      <c r="R1194" t="s">
        <v>103</v>
      </c>
    </row>
    <row r="1195" spans="1:18" hidden="1" x14ac:dyDescent="0.3">
      <c r="A1195" s="76">
        <v>1193</v>
      </c>
      <c r="B1195">
        <v>888</v>
      </c>
      <c r="C1195" t="s">
        <v>428</v>
      </c>
      <c r="D1195" t="s">
        <v>32</v>
      </c>
      <c r="E1195" t="s">
        <v>38</v>
      </c>
      <c r="F1195">
        <v>6.35</v>
      </c>
      <c r="G1195" s="77">
        <v>44788</v>
      </c>
      <c r="H1195" s="77">
        <v>44793</v>
      </c>
      <c r="I1195">
        <v>4</v>
      </c>
      <c r="J1195">
        <v>2000</v>
      </c>
      <c r="K1195" t="s">
        <v>25</v>
      </c>
      <c r="L1195">
        <v>12</v>
      </c>
      <c r="M1195">
        <v>0.4</v>
      </c>
      <c r="N1195">
        <v>4.8000000000000007</v>
      </c>
      <c r="O1195">
        <v>6</v>
      </c>
      <c r="P1195">
        <v>0.80000000000000016</v>
      </c>
      <c r="Q1195">
        <v>2</v>
      </c>
      <c r="R1195" t="s">
        <v>104</v>
      </c>
    </row>
    <row r="1196" spans="1:18" hidden="1" x14ac:dyDescent="0.3">
      <c r="A1196" s="76">
        <v>1194</v>
      </c>
      <c r="B1196">
        <v>888</v>
      </c>
      <c r="C1196" t="s">
        <v>428</v>
      </c>
      <c r="D1196" t="s">
        <v>32</v>
      </c>
      <c r="E1196" t="s">
        <v>38</v>
      </c>
      <c r="F1196">
        <v>6.35</v>
      </c>
      <c r="G1196" s="77">
        <v>44788</v>
      </c>
      <c r="H1196" s="77">
        <v>44793</v>
      </c>
      <c r="I1196">
        <v>4</v>
      </c>
      <c r="J1196">
        <v>2000</v>
      </c>
      <c r="K1196" t="s">
        <v>25</v>
      </c>
      <c r="L1196">
        <v>12</v>
      </c>
      <c r="M1196">
        <v>0.4</v>
      </c>
      <c r="N1196">
        <v>4.8000000000000007</v>
      </c>
      <c r="O1196">
        <v>6</v>
      </c>
      <c r="P1196">
        <v>0.80000000000000016</v>
      </c>
      <c r="Q1196">
        <v>2</v>
      </c>
      <c r="R1196" t="s">
        <v>29</v>
      </c>
    </row>
    <row r="1197" spans="1:18" hidden="1" x14ac:dyDescent="0.3">
      <c r="A1197" s="76">
        <v>1195</v>
      </c>
      <c r="B1197">
        <v>888</v>
      </c>
      <c r="C1197" t="s">
        <v>428</v>
      </c>
      <c r="D1197" t="s">
        <v>32</v>
      </c>
      <c r="E1197" t="s">
        <v>38</v>
      </c>
      <c r="F1197">
        <v>6.35</v>
      </c>
      <c r="G1197" s="77">
        <v>44788</v>
      </c>
      <c r="H1197" s="77">
        <v>44793</v>
      </c>
      <c r="I1197">
        <v>4</v>
      </c>
      <c r="J1197">
        <v>2000</v>
      </c>
      <c r="K1197" t="s">
        <v>25</v>
      </c>
      <c r="L1197">
        <v>12</v>
      </c>
      <c r="M1197">
        <v>0.4</v>
      </c>
      <c r="N1197">
        <v>4.8000000000000007</v>
      </c>
      <c r="O1197">
        <v>6</v>
      </c>
      <c r="P1197">
        <v>0.80000000000000016</v>
      </c>
      <c r="Q1197">
        <v>2</v>
      </c>
      <c r="R1197" t="s">
        <v>175</v>
      </c>
    </row>
    <row r="1198" spans="1:18" hidden="1" x14ac:dyDescent="0.3">
      <c r="A1198" s="76">
        <v>1196</v>
      </c>
      <c r="B1198">
        <v>887</v>
      </c>
      <c r="C1198" t="s">
        <v>429</v>
      </c>
      <c r="D1198" t="s">
        <v>66</v>
      </c>
      <c r="E1198" t="s">
        <v>38</v>
      </c>
      <c r="F1198">
        <v>6.26</v>
      </c>
      <c r="G1198" s="77">
        <v>44793</v>
      </c>
      <c r="H1198" s="77">
        <v>44793</v>
      </c>
      <c r="I1198">
        <v>4</v>
      </c>
      <c r="J1198">
        <v>2002</v>
      </c>
      <c r="K1198" t="s">
        <v>33</v>
      </c>
      <c r="L1198">
        <v>1</v>
      </c>
      <c r="M1198">
        <v>0.38638888888888889</v>
      </c>
      <c r="N1198">
        <v>0.38638888888888889</v>
      </c>
      <c r="O1198">
        <v>1</v>
      </c>
      <c r="P1198">
        <v>0.38638888888888889</v>
      </c>
      <c r="Q1198">
        <v>1</v>
      </c>
      <c r="R1198" t="s">
        <v>39</v>
      </c>
    </row>
    <row r="1199" spans="1:18" hidden="1" x14ac:dyDescent="0.3">
      <c r="A1199" s="76">
        <v>1197</v>
      </c>
      <c r="B1199">
        <v>887</v>
      </c>
      <c r="C1199" t="s">
        <v>429</v>
      </c>
      <c r="D1199" t="s">
        <v>66</v>
      </c>
      <c r="E1199" t="s">
        <v>38</v>
      </c>
      <c r="F1199">
        <v>6.26</v>
      </c>
      <c r="G1199" s="77">
        <v>44793</v>
      </c>
      <c r="H1199" s="77">
        <v>44793</v>
      </c>
      <c r="I1199">
        <v>4</v>
      </c>
      <c r="J1199">
        <v>2002</v>
      </c>
      <c r="K1199" t="s">
        <v>33</v>
      </c>
      <c r="L1199">
        <v>1</v>
      </c>
      <c r="M1199">
        <v>0.38638888888888889</v>
      </c>
      <c r="N1199">
        <v>0.38638888888888889</v>
      </c>
      <c r="O1199">
        <v>1</v>
      </c>
      <c r="P1199">
        <v>0.38638888888888889</v>
      </c>
      <c r="Q1199">
        <v>1</v>
      </c>
      <c r="R1199" t="s">
        <v>103</v>
      </c>
    </row>
    <row r="1200" spans="1:18" hidden="1" x14ac:dyDescent="0.3">
      <c r="A1200" s="76">
        <v>1198</v>
      </c>
      <c r="B1200">
        <v>887</v>
      </c>
      <c r="C1200" t="s">
        <v>429</v>
      </c>
      <c r="D1200" t="s">
        <v>66</v>
      </c>
      <c r="E1200" t="s">
        <v>38</v>
      </c>
      <c r="F1200">
        <v>6.26</v>
      </c>
      <c r="G1200" s="77">
        <v>44793</v>
      </c>
      <c r="H1200" s="77">
        <v>44793</v>
      </c>
      <c r="I1200">
        <v>4</v>
      </c>
      <c r="J1200">
        <v>2002</v>
      </c>
      <c r="K1200" t="s">
        <v>33</v>
      </c>
      <c r="L1200">
        <v>1</v>
      </c>
      <c r="M1200">
        <v>0.38638888888888889</v>
      </c>
      <c r="N1200">
        <v>0.38638888888888889</v>
      </c>
      <c r="O1200">
        <v>1</v>
      </c>
      <c r="P1200">
        <v>0.38638888888888889</v>
      </c>
      <c r="Q1200">
        <v>1</v>
      </c>
      <c r="R1200" t="s">
        <v>104</v>
      </c>
    </row>
    <row r="1201" spans="1:18" hidden="1" x14ac:dyDescent="0.3">
      <c r="A1201" s="76">
        <v>1199</v>
      </c>
      <c r="B1201">
        <v>887</v>
      </c>
      <c r="C1201" t="s">
        <v>429</v>
      </c>
      <c r="D1201" t="s">
        <v>66</v>
      </c>
      <c r="E1201" t="s">
        <v>38</v>
      </c>
      <c r="F1201">
        <v>6.26</v>
      </c>
      <c r="G1201" s="77">
        <v>44793</v>
      </c>
      <c r="H1201" s="77">
        <v>44793</v>
      </c>
      <c r="I1201">
        <v>4</v>
      </c>
      <c r="J1201">
        <v>2002</v>
      </c>
      <c r="K1201" t="s">
        <v>33</v>
      </c>
      <c r="L1201">
        <v>1</v>
      </c>
      <c r="M1201">
        <v>0.38638888888888889</v>
      </c>
      <c r="N1201">
        <v>0.38638888888888889</v>
      </c>
      <c r="O1201">
        <v>1</v>
      </c>
      <c r="P1201">
        <v>0.38638888888888889</v>
      </c>
      <c r="Q1201">
        <v>1</v>
      </c>
      <c r="R1201" t="s">
        <v>29</v>
      </c>
    </row>
    <row r="1202" spans="1:18" hidden="1" x14ac:dyDescent="0.3">
      <c r="A1202" s="76">
        <v>1200</v>
      </c>
      <c r="B1202">
        <v>887</v>
      </c>
      <c r="C1202" t="s">
        <v>429</v>
      </c>
      <c r="D1202" t="s">
        <v>66</v>
      </c>
      <c r="E1202" t="s">
        <v>38</v>
      </c>
      <c r="F1202">
        <v>6.26</v>
      </c>
      <c r="G1202" s="77">
        <v>44793</v>
      </c>
      <c r="H1202" s="77">
        <v>44793</v>
      </c>
      <c r="I1202">
        <v>4</v>
      </c>
      <c r="J1202">
        <v>2002</v>
      </c>
      <c r="K1202" t="s">
        <v>33</v>
      </c>
      <c r="L1202">
        <v>1</v>
      </c>
      <c r="M1202">
        <v>0.38638888888888889</v>
      </c>
      <c r="N1202">
        <v>0.38638888888888889</v>
      </c>
      <c r="O1202">
        <v>1</v>
      </c>
      <c r="P1202">
        <v>0.38638888888888889</v>
      </c>
      <c r="Q1202">
        <v>1</v>
      </c>
      <c r="R1202" t="s">
        <v>175</v>
      </c>
    </row>
    <row r="1203" spans="1:18" hidden="1" x14ac:dyDescent="0.3">
      <c r="A1203" s="76">
        <v>1201</v>
      </c>
      <c r="B1203">
        <v>41812</v>
      </c>
      <c r="C1203" t="s">
        <v>430</v>
      </c>
      <c r="D1203" t="s">
        <v>32</v>
      </c>
      <c r="E1203" t="s">
        <v>38</v>
      </c>
      <c r="F1203">
        <v>6.52</v>
      </c>
      <c r="G1203" s="77">
        <v>44706</v>
      </c>
      <c r="H1203" s="77">
        <v>44741</v>
      </c>
      <c r="I1203">
        <v>5</v>
      </c>
      <c r="J1203">
        <v>2021</v>
      </c>
      <c r="K1203" t="s">
        <v>21</v>
      </c>
      <c r="L1203">
        <v>10</v>
      </c>
      <c r="M1203">
        <v>0.41972222222222222</v>
      </c>
      <c r="N1203">
        <v>4.197222222222222</v>
      </c>
      <c r="O1203">
        <v>36</v>
      </c>
      <c r="P1203">
        <v>0.1165895061728395</v>
      </c>
      <c r="Q1203">
        <v>0.27777777777777779</v>
      </c>
      <c r="R1203" t="s">
        <v>36</v>
      </c>
    </row>
    <row r="1204" spans="1:18" hidden="1" x14ac:dyDescent="0.3">
      <c r="A1204" s="76">
        <v>1202</v>
      </c>
      <c r="B1204">
        <v>41812</v>
      </c>
      <c r="C1204" t="s">
        <v>430</v>
      </c>
      <c r="D1204" t="s">
        <v>32</v>
      </c>
      <c r="E1204" t="s">
        <v>38</v>
      </c>
      <c r="F1204">
        <v>6.52</v>
      </c>
      <c r="G1204" s="77">
        <v>44706</v>
      </c>
      <c r="H1204" s="77">
        <v>44741</v>
      </c>
      <c r="I1204">
        <v>5</v>
      </c>
      <c r="J1204">
        <v>2021</v>
      </c>
      <c r="K1204" t="s">
        <v>21</v>
      </c>
      <c r="L1204">
        <v>10</v>
      </c>
      <c r="M1204">
        <v>0.41972222222222222</v>
      </c>
      <c r="N1204">
        <v>4.197222222222222</v>
      </c>
      <c r="O1204">
        <v>36</v>
      </c>
      <c r="P1204">
        <v>0.1165895061728395</v>
      </c>
      <c r="Q1204">
        <v>0.27777777777777779</v>
      </c>
      <c r="R1204" t="s">
        <v>72</v>
      </c>
    </row>
    <row r="1205" spans="1:18" hidden="1" x14ac:dyDescent="0.3">
      <c r="A1205" s="76">
        <v>1203</v>
      </c>
      <c r="B1205">
        <v>41812</v>
      </c>
      <c r="C1205" t="s">
        <v>430</v>
      </c>
      <c r="D1205" t="s">
        <v>32</v>
      </c>
      <c r="E1205" t="s">
        <v>38</v>
      </c>
      <c r="F1205">
        <v>6.52</v>
      </c>
      <c r="G1205" s="77">
        <v>44706</v>
      </c>
      <c r="H1205" s="77">
        <v>44741</v>
      </c>
      <c r="I1205">
        <v>5</v>
      </c>
      <c r="J1205">
        <v>2021</v>
      </c>
      <c r="K1205" t="s">
        <v>21</v>
      </c>
      <c r="L1205">
        <v>10</v>
      </c>
      <c r="M1205">
        <v>0.41972222222222222</v>
      </c>
      <c r="N1205">
        <v>4.197222222222222</v>
      </c>
      <c r="O1205">
        <v>36</v>
      </c>
      <c r="P1205">
        <v>0.1165895061728395</v>
      </c>
      <c r="Q1205">
        <v>0.27777777777777779</v>
      </c>
      <c r="R1205" t="s">
        <v>61</v>
      </c>
    </row>
    <row r="1206" spans="1:18" hidden="1" x14ac:dyDescent="0.3">
      <c r="A1206" s="76">
        <v>1204</v>
      </c>
      <c r="B1206">
        <v>41812</v>
      </c>
      <c r="C1206" t="s">
        <v>430</v>
      </c>
      <c r="D1206" t="s">
        <v>32</v>
      </c>
      <c r="E1206" t="s">
        <v>38</v>
      </c>
      <c r="F1206">
        <v>6.52</v>
      </c>
      <c r="G1206" s="77">
        <v>44706</v>
      </c>
      <c r="H1206" s="77">
        <v>44741</v>
      </c>
      <c r="I1206">
        <v>5</v>
      </c>
      <c r="J1206">
        <v>2021</v>
      </c>
      <c r="K1206" t="s">
        <v>21</v>
      </c>
      <c r="L1206">
        <v>10</v>
      </c>
      <c r="M1206">
        <v>0.41972222222222222</v>
      </c>
      <c r="N1206">
        <v>4.197222222222222</v>
      </c>
      <c r="O1206">
        <v>36</v>
      </c>
      <c r="P1206">
        <v>0.1165895061728395</v>
      </c>
      <c r="Q1206">
        <v>0.27777777777777779</v>
      </c>
      <c r="R1206" t="s">
        <v>57</v>
      </c>
    </row>
    <row r="1207" spans="1:18" hidden="1" x14ac:dyDescent="0.3">
      <c r="A1207" s="76">
        <v>1205</v>
      </c>
      <c r="B1207">
        <v>41812</v>
      </c>
      <c r="C1207" t="s">
        <v>430</v>
      </c>
      <c r="D1207" t="s">
        <v>32</v>
      </c>
      <c r="E1207" t="s">
        <v>38</v>
      </c>
      <c r="F1207">
        <v>6.52</v>
      </c>
      <c r="G1207" s="77">
        <v>44706</v>
      </c>
      <c r="H1207" s="77">
        <v>44741</v>
      </c>
      <c r="I1207">
        <v>5</v>
      </c>
      <c r="J1207">
        <v>2021</v>
      </c>
      <c r="K1207" t="s">
        <v>21</v>
      </c>
      <c r="L1207">
        <v>10</v>
      </c>
      <c r="M1207">
        <v>0.41972222222222222</v>
      </c>
      <c r="N1207">
        <v>4.197222222222222</v>
      </c>
      <c r="O1207">
        <v>36</v>
      </c>
      <c r="P1207">
        <v>0.1165895061728395</v>
      </c>
      <c r="Q1207">
        <v>0.27777777777777779</v>
      </c>
      <c r="R1207" t="s">
        <v>42</v>
      </c>
    </row>
    <row r="1208" spans="1:18" hidden="1" x14ac:dyDescent="0.3">
      <c r="A1208" s="76">
        <v>1206</v>
      </c>
      <c r="B1208">
        <v>33737</v>
      </c>
      <c r="C1208" t="s">
        <v>431</v>
      </c>
      <c r="D1208" t="s">
        <v>32</v>
      </c>
      <c r="E1208" t="s">
        <v>114</v>
      </c>
      <c r="F1208">
        <v>6.24</v>
      </c>
      <c r="G1208" s="77">
        <v>44798</v>
      </c>
      <c r="H1208" s="77">
        <v>44804</v>
      </c>
      <c r="I1208">
        <v>3</v>
      </c>
      <c r="J1208">
        <v>2021</v>
      </c>
      <c r="K1208" t="s">
        <v>35</v>
      </c>
      <c r="L1208">
        <v>13</v>
      </c>
      <c r="M1208">
        <v>0.41944444444444451</v>
      </c>
      <c r="N1208">
        <v>5.4527777777777784</v>
      </c>
      <c r="O1208">
        <v>7</v>
      </c>
      <c r="P1208">
        <v>0.77896825396825398</v>
      </c>
      <c r="Q1208">
        <v>1.857142857142857</v>
      </c>
      <c r="R1208" t="s">
        <v>39</v>
      </c>
    </row>
    <row r="1209" spans="1:18" hidden="1" x14ac:dyDescent="0.3">
      <c r="A1209" s="76">
        <v>1207</v>
      </c>
      <c r="B1209">
        <v>33737</v>
      </c>
      <c r="C1209" t="s">
        <v>431</v>
      </c>
      <c r="D1209" t="s">
        <v>32</v>
      </c>
      <c r="E1209" t="s">
        <v>114</v>
      </c>
      <c r="F1209">
        <v>6.24</v>
      </c>
      <c r="G1209" s="77">
        <v>44798</v>
      </c>
      <c r="H1209" s="77">
        <v>44804</v>
      </c>
      <c r="I1209">
        <v>3</v>
      </c>
      <c r="J1209">
        <v>2021</v>
      </c>
      <c r="K1209" t="s">
        <v>35</v>
      </c>
      <c r="L1209">
        <v>13</v>
      </c>
      <c r="M1209">
        <v>0.41944444444444451</v>
      </c>
      <c r="N1209">
        <v>5.4527777777777784</v>
      </c>
      <c r="O1209">
        <v>7</v>
      </c>
      <c r="P1209">
        <v>0.77896825396825398</v>
      </c>
      <c r="Q1209">
        <v>1.857142857142857</v>
      </c>
      <c r="R1209" t="s">
        <v>103</v>
      </c>
    </row>
    <row r="1210" spans="1:18" hidden="1" x14ac:dyDescent="0.3">
      <c r="A1210" s="76">
        <v>1208</v>
      </c>
      <c r="B1210">
        <v>33737</v>
      </c>
      <c r="C1210" t="s">
        <v>431</v>
      </c>
      <c r="D1210" t="s">
        <v>32</v>
      </c>
      <c r="E1210" t="s">
        <v>114</v>
      </c>
      <c r="F1210">
        <v>6.24</v>
      </c>
      <c r="G1210" s="77">
        <v>44798</v>
      </c>
      <c r="H1210" s="77">
        <v>44804</v>
      </c>
      <c r="I1210">
        <v>3</v>
      </c>
      <c r="J1210">
        <v>2021</v>
      </c>
      <c r="K1210" t="s">
        <v>35</v>
      </c>
      <c r="L1210">
        <v>13</v>
      </c>
      <c r="M1210">
        <v>0.41944444444444451</v>
      </c>
      <c r="N1210">
        <v>5.4527777777777784</v>
      </c>
      <c r="O1210">
        <v>7</v>
      </c>
      <c r="P1210">
        <v>0.77896825396825398</v>
      </c>
      <c r="Q1210">
        <v>1.857142857142857</v>
      </c>
      <c r="R1210" t="s">
        <v>48</v>
      </c>
    </row>
    <row r="1211" spans="1:18" hidden="1" x14ac:dyDescent="0.3">
      <c r="A1211" s="76">
        <v>1209</v>
      </c>
      <c r="B1211">
        <v>33737</v>
      </c>
      <c r="C1211" t="s">
        <v>431</v>
      </c>
      <c r="D1211" t="s">
        <v>32</v>
      </c>
      <c r="E1211" t="s">
        <v>114</v>
      </c>
      <c r="F1211">
        <v>6.24</v>
      </c>
      <c r="G1211" s="77">
        <v>44798</v>
      </c>
      <c r="H1211" s="77">
        <v>44804</v>
      </c>
      <c r="I1211">
        <v>3</v>
      </c>
      <c r="J1211">
        <v>2021</v>
      </c>
      <c r="K1211" t="s">
        <v>35</v>
      </c>
      <c r="L1211">
        <v>13</v>
      </c>
      <c r="M1211">
        <v>0.41944444444444451</v>
      </c>
      <c r="N1211">
        <v>5.4527777777777784</v>
      </c>
      <c r="O1211">
        <v>7</v>
      </c>
      <c r="P1211">
        <v>0.77896825396825398</v>
      </c>
      <c r="Q1211">
        <v>1.857142857142857</v>
      </c>
      <c r="R1211" t="s">
        <v>29</v>
      </c>
    </row>
    <row r="1212" spans="1:18" hidden="1" x14ac:dyDescent="0.3">
      <c r="A1212" s="76">
        <v>1210</v>
      </c>
      <c r="B1212">
        <v>34209</v>
      </c>
      <c r="C1212" t="s">
        <v>432</v>
      </c>
      <c r="D1212" t="s">
        <v>32</v>
      </c>
      <c r="E1212" t="s">
        <v>353</v>
      </c>
      <c r="F1212">
        <v>7.03</v>
      </c>
      <c r="G1212" s="77">
        <v>43654</v>
      </c>
      <c r="H1212" s="77">
        <v>43658</v>
      </c>
      <c r="I1212">
        <v>6</v>
      </c>
      <c r="J1212">
        <v>2019</v>
      </c>
      <c r="K1212" t="s">
        <v>25</v>
      </c>
      <c r="L1212">
        <v>12</v>
      </c>
      <c r="M1212">
        <v>0.39444444444444438</v>
      </c>
      <c r="N1212">
        <v>4.7333333333333334</v>
      </c>
      <c r="O1212">
        <v>5</v>
      </c>
      <c r="P1212">
        <v>0.94666666666666666</v>
      </c>
      <c r="Q1212">
        <v>2.4</v>
      </c>
      <c r="R1212" t="s">
        <v>97</v>
      </c>
    </row>
    <row r="1213" spans="1:18" hidden="1" x14ac:dyDescent="0.3">
      <c r="A1213" s="76">
        <v>1211</v>
      </c>
      <c r="B1213">
        <v>34209</v>
      </c>
      <c r="C1213" t="s">
        <v>432</v>
      </c>
      <c r="D1213" t="s">
        <v>32</v>
      </c>
      <c r="E1213" t="s">
        <v>353</v>
      </c>
      <c r="F1213">
        <v>7.03</v>
      </c>
      <c r="G1213" s="77">
        <v>43654</v>
      </c>
      <c r="H1213" s="77">
        <v>43658</v>
      </c>
      <c r="I1213">
        <v>6</v>
      </c>
      <c r="J1213">
        <v>2019</v>
      </c>
      <c r="K1213" t="s">
        <v>25</v>
      </c>
      <c r="L1213">
        <v>12</v>
      </c>
      <c r="M1213">
        <v>0.39444444444444438</v>
      </c>
      <c r="N1213">
        <v>4.7333333333333334</v>
      </c>
      <c r="O1213">
        <v>5</v>
      </c>
      <c r="P1213">
        <v>0.94666666666666666</v>
      </c>
      <c r="Q1213">
        <v>2.4</v>
      </c>
      <c r="R1213" t="s">
        <v>433</v>
      </c>
    </row>
    <row r="1214" spans="1:18" hidden="1" x14ac:dyDescent="0.3">
      <c r="A1214" s="76">
        <v>1212</v>
      </c>
      <c r="B1214">
        <v>34209</v>
      </c>
      <c r="C1214" t="s">
        <v>432</v>
      </c>
      <c r="D1214" t="s">
        <v>32</v>
      </c>
      <c r="E1214" t="s">
        <v>353</v>
      </c>
      <c r="F1214">
        <v>7.03</v>
      </c>
      <c r="G1214" s="77">
        <v>43654</v>
      </c>
      <c r="H1214" s="77">
        <v>43658</v>
      </c>
      <c r="I1214">
        <v>6</v>
      </c>
      <c r="J1214">
        <v>2019</v>
      </c>
      <c r="K1214" t="s">
        <v>25</v>
      </c>
      <c r="L1214">
        <v>12</v>
      </c>
      <c r="M1214">
        <v>0.39444444444444438</v>
      </c>
      <c r="N1214">
        <v>4.7333333333333334</v>
      </c>
      <c r="O1214">
        <v>5</v>
      </c>
      <c r="P1214">
        <v>0.94666666666666666</v>
      </c>
      <c r="Q1214">
        <v>2.4</v>
      </c>
      <c r="R1214" t="s">
        <v>57</v>
      </c>
    </row>
    <row r="1215" spans="1:18" hidden="1" x14ac:dyDescent="0.3">
      <c r="A1215" s="76">
        <v>1213</v>
      </c>
      <c r="B1215">
        <v>34209</v>
      </c>
      <c r="C1215" t="s">
        <v>432</v>
      </c>
      <c r="D1215" t="s">
        <v>32</v>
      </c>
      <c r="E1215" t="s">
        <v>353</v>
      </c>
      <c r="F1215">
        <v>7.03</v>
      </c>
      <c r="G1215" s="77">
        <v>43654</v>
      </c>
      <c r="H1215" s="77">
        <v>43658</v>
      </c>
      <c r="I1215">
        <v>6</v>
      </c>
      <c r="J1215">
        <v>2019</v>
      </c>
      <c r="K1215" t="s">
        <v>25</v>
      </c>
      <c r="L1215">
        <v>12</v>
      </c>
      <c r="M1215">
        <v>0.39444444444444438</v>
      </c>
      <c r="N1215">
        <v>4.7333333333333334</v>
      </c>
      <c r="O1215">
        <v>5</v>
      </c>
      <c r="P1215">
        <v>0.94666666666666666</v>
      </c>
      <c r="Q1215">
        <v>2.4</v>
      </c>
      <c r="R1215" t="s">
        <v>58</v>
      </c>
    </row>
    <row r="1216" spans="1:18" hidden="1" x14ac:dyDescent="0.3">
      <c r="A1216" s="76">
        <v>1214</v>
      </c>
      <c r="B1216">
        <v>34209</v>
      </c>
      <c r="C1216" t="s">
        <v>432</v>
      </c>
      <c r="D1216" t="s">
        <v>32</v>
      </c>
      <c r="E1216" t="s">
        <v>353</v>
      </c>
      <c r="F1216">
        <v>7.03</v>
      </c>
      <c r="G1216" s="77">
        <v>43654</v>
      </c>
      <c r="H1216" s="77">
        <v>43658</v>
      </c>
      <c r="I1216">
        <v>6</v>
      </c>
      <c r="J1216">
        <v>2019</v>
      </c>
      <c r="K1216" t="s">
        <v>25</v>
      </c>
      <c r="L1216">
        <v>12</v>
      </c>
      <c r="M1216">
        <v>0.39444444444444438</v>
      </c>
      <c r="N1216">
        <v>4.7333333333333334</v>
      </c>
      <c r="O1216">
        <v>5</v>
      </c>
      <c r="P1216">
        <v>0.94666666666666666</v>
      </c>
      <c r="Q1216">
        <v>2.4</v>
      </c>
      <c r="R1216" t="s">
        <v>119</v>
      </c>
    </row>
    <row r="1217" spans="1:18" hidden="1" x14ac:dyDescent="0.3">
      <c r="A1217" s="76">
        <v>1215</v>
      </c>
      <c r="B1217">
        <v>34209</v>
      </c>
      <c r="C1217" t="s">
        <v>432</v>
      </c>
      <c r="D1217" t="s">
        <v>32</v>
      </c>
      <c r="E1217" t="s">
        <v>353</v>
      </c>
      <c r="F1217">
        <v>7.03</v>
      </c>
      <c r="G1217" s="77">
        <v>43654</v>
      </c>
      <c r="H1217" s="77">
        <v>43658</v>
      </c>
      <c r="I1217">
        <v>6</v>
      </c>
      <c r="J1217">
        <v>2019</v>
      </c>
      <c r="K1217" t="s">
        <v>25</v>
      </c>
      <c r="L1217">
        <v>12</v>
      </c>
      <c r="M1217">
        <v>0.39444444444444438</v>
      </c>
      <c r="N1217">
        <v>4.7333333333333334</v>
      </c>
      <c r="O1217">
        <v>5</v>
      </c>
      <c r="P1217">
        <v>0.94666666666666666</v>
      </c>
      <c r="Q1217">
        <v>2.4</v>
      </c>
      <c r="R1217" t="s">
        <v>64</v>
      </c>
    </row>
    <row r="1218" spans="1:18" hidden="1" x14ac:dyDescent="0.3">
      <c r="A1218" s="76">
        <v>1216</v>
      </c>
      <c r="B1218">
        <v>42340</v>
      </c>
      <c r="C1218" t="s">
        <v>434</v>
      </c>
      <c r="D1218" t="s">
        <v>32</v>
      </c>
      <c r="E1218" t="s">
        <v>78</v>
      </c>
      <c r="F1218">
        <v>7.27</v>
      </c>
      <c r="G1218" s="77">
        <v>44704</v>
      </c>
      <c r="H1218" s="77">
        <v>44708</v>
      </c>
      <c r="I1218">
        <v>7</v>
      </c>
      <c r="J1218">
        <v>2021</v>
      </c>
      <c r="K1218" t="s">
        <v>21</v>
      </c>
      <c r="L1218">
        <v>12</v>
      </c>
      <c r="M1218">
        <v>0.3972222222222222</v>
      </c>
      <c r="N1218">
        <v>4.7666666666666666</v>
      </c>
      <c r="O1218">
        <v>5</v>
      </c>
      <c r="P1218">
        <v>0.95333333333333337</v>
      </c>
      <c r="Q1218">
        <v>2.4</v>
      </c>
      <c r="R1218" t="s">
        <v>36</v>
      </c>
    </row>
    <row r="1219" spans="1:18" hidden="1" x14ac:dyDescent="0.3">
      <c r="A1219" s="76">
        <v>1217</v>
      </c>
      <c r="B1219">
        <v>42340</v>
      </c>
      <c r="C1219" t="s">
        <v>434</v>
      </c>
      <c r="D1219" t="s">
        <v>32</v>
      </c>
      <c r="E1219" t="s">
        <v>78</v>
      </c>
      <c r="F1219">
        <v>7.27</v>
      </c>
      <c r="G1219" s="77">
        <v>44704</v>
      </c>
      <c r="H1219" s="77">
        <v>44708</v>
      </c>
      <c r="I1219">
        <v>7</v>
      </c>
      <c r="J1219">
        <v>2021</v>
      </c>
      <c r="K1219" t="s">
        <v>21</v>
      </c>
      <c r="L1219">
        <v>12</v>
      </c>
      <c r="M1219">
        <v>0.3972222222222222</v>
      </c>
      <c r="N1219">
        <v>4.7666666666666666</v>
      </c>
      <c r="O1219">
        <v>5</v>
      </c>
      <c r="P1219">
        <v>0.95333333333333337</v>
      </c>
      <c r="Q1219">
        <v>2.4</v>
      </c>
      <c r="R1219" t="s">
        <v>27</v>
      </c>
    </row>
    <row r="1220" spans="1:18" hidden="1" x14ac:dyDescent="0.3">
      <c r="A1220" s="76">
        <v>1218</v>
      </c>
      <c r="B1220">
        <v>42340</v>
      </c>
      <c r="C1220" t="s">
        <v>434</v>
      </c>
      <c r="D1220" t="s">
        <v>32</v>
      </c>
      <c r="E1220" t="s">
        <v>78</v>
      </c>
      <c r="F1220">
        <v>7.27</v>
      </c>
      <c r="G1220" s="77">
        <v>44704</v>
      </c>
      <c r="H1220" s="77">
        <v>44708</v>
      </c>
      <c r="I1220">
        <v>7</v>
      </c>
      <c r="J1220">
        <v>2021</v>
      </c>
      <c r="K1220" t="s">
        <v>21</v>
      </c>
      <c r="L1220">
        <v>12</v>
      </c>
      <c r="M1220">
        <v>0.3972222222222222</v>
      </c>
      <c r="N1220">
        <v>4.7666666666666666</v>
      </c>
      <c r="O1220">
        <v>5</v>
      </c>
      <c r="P1220">
        <v>0.95333333333333337</v>
      </c>
      <c r="Q1220">
        <v>2.4</v>
      </c>
      <c r="R1220" t="s">
        <v>41</v>
      </c>
    </row>
    <row r="1221" spans="1:18" hidden="1" x14ac:dyDescent="0.3">
      <c r="A1221" s="76">
        <v>1219</v>
      </c>
      <c r="B1221">
        <v>522</v>
      </c>
      <c r="C1221" t="s">
        <v>435</v>
      </c>
      <c r="D1221" t="s">
        <v>101</v>
      </c>
      <c r="E1221" t="s">
        <v>38</v>
      </c>
      <c r="F1221">
        <v>7.52</v>
      </c>
      <c r="G1221" s="77">
        <v>42981</v>
      </c>
      <c r="H1221" s="77">
        <v>42981</v>
      </c>
      <c r="I1221">
        <v>8</v>
      </c>
      <c r="J1221">
        <v>2001</v>
      </c>
      <c r="K1221" t="s">
        <v>33</v>
      </c>
      <c r="L1221">
        <v>1</v>
      </c>
      <c r="M1221">
        <v>1.8166666666666671</v>
      </c>
      <c r="N1221">
        <v>1.8166666666666671</v>
      </c>
      <c r="O1221">
        <v>1</v>
      </c>
      <c r="P1221">
        <v>1.8166666666666671</v>
      </c>
      <c r="Q1221">
        <v>1</v>
      </c>
      <c r="R1221" t="s">
        <v>26</v>
      </c>
    </row>
    <row r="1222" spans="1:18" hidden="1" x14ac:dyDescent="0.3">
      <c r="A1222" s="76">
        <v>1220</v>
      </c>
      <c r="B1222">
        <v>522</v>
      </c>
      <c r="C1222" t="s">
        <v>435</v>
      </c>
      <c r="D1222" t="s">
        <v>101</v>
      </c>
      <c r="E1222" t="s">
        <v>38</v>
      </c>
      <c r="F1222">
        <v>7.52</v>
      </c>
      <c r="G1222" s="77">
        <v>42981</v>
      </c>
      <c r="H1222" s="77">
        <v>42981</v>
      </c>
      <c r="I1222">
        <v>8</v>
      </c>
      <c r="J1222">
        <v>2001</v>
      </c>
      <c r="K1222" t="s">
        <v>33</v>
      </c>
      <c r="L1222">
        <v>1</v>
      </c>
      <c r="M1222">
        <v>1.8166666666666671</v>
      </c>
      <c r="N1222">
        <v>1.8166666666666671</v>
      </c>
      <c r="O1222">
        <v>1</v>
      </c>
      <c r="P1222">
        <v>1.8166666666666671</v>
      </c>
      <c r="Q1222">
        <v>1</v>
      </c>
      <c r="R1222" t="s">
        <v>67</v>
      </c>
    </row>
    <row r="1223" spans="1:18" hidden="1" x14ac:dyDescent="0.3">
      <c r="A1223" s="76">
        <v>1221</v>
      </c>
      <c r="B1223">
        <v>522</v>
      </c>
      <c r="C1223" t="s">
        <v>435</v>
      </c>
      <c r="D1223" t="s">
        <v>101</v>
      </c>
      <c r="E1223" t="s">
        <v>38</v>
      </c>
      <c r="F1223">
        <v>7.52</v>
      </c>
      <c r="G1223" s="77">
        <v>42981</v>
      </c>
      <c r="H1223" s="77">
        <v>42981</v>
      </c>
      <c r="I1223">
        <v>8</v>
      </c>
      <c r="J1223">
        <v>2001</v>
      </c>
      <c r="K1223" t="s">
        <v>33</v>
      </c>
      <c r="L1223">
        <v>1</v>
      </c>
      <c r="M1223">
        <v>1.8166666666666671</v>
      </c>
      <c r="N1223">
        <v>1.8166666666666671</v>
      </c>
      <c r="O1223">
        <v>1</v>
      </c>
      <c r="P1223">
        <v>1.8166666666666671</v>
      </c>
      <c r="Q1223">
        <v>1</v>
      </c>
      <c r="R1223" t="s">
        <v>40</v>
      </c>
    </row>
    <row r="1224" spans="1:18" hidden="1" x14ac:dyDescent="0.3">
      <c r="A1224" s="76">
        <v>1222</v>
      </c>
      <c r="B1224">
        <v>522</v>
      </c>
      <c r="C1224" t="s">
        <v>435</v>
      </c>
      <c r="D1224" t="s">
        <v>101</v>
      </c>
      <c r="E1224" t="s">
        <v>38</v>
      </c>
      <c r="F1224">
        <v>7.52</v>
      </c>
      <c r="G1224" s="77">
        <v>42981</v>
      </c>
      <c r="H1224" s="77">
        <v>42981</v>
      </c>
      <c r="I1224">
        <v>8</v>
      </c>
      <c r="J1224">
        <v>2001</v>
      </c>
      <c r="K1224" t="s">
        <v>33</v>
      </c>
      <c r="L1224">
        <v>1</v>
      </c>
      <c r="M1224">
        <v>1.8166666666666671</v>
      </c>
      <c r="N1224">
        <v>1.8166666666666671</v>
      </c>
      <c r="O1224">
        <v>1</v>
      </c>
      <c r="P1224">
        <v>1.8166666666666671</v>
      </c>
      <c r="Q1224">
        <v>1</v>
      </c>
      <c r="R1224" t="s">
        <v>57</v>
      </c>
    </row>
    <row r="1225" spans="1:18" hidden="1" x14ac:dyDescent="0.3">
      <c r="A1225" s="76">
        <v>1223</v>
      </c>
      <c r="B1225">
        <v>522</v>
      </c>
      <c r="C1225" t="s">
        <v>435</v>
      </c>
      <c r="D1225" t="s">
        <v>101</v>
      </c>
      <c r="E1225" t="s">
        <v>38</v>
      </c>
      <c r="F1225">
        <v>7.52</v>
      </c>
      <c r="G1225" s="77">
        <v>42981</v>
      </c>
      <c r="H1225" s="77">
        <v>42981</v>
      </c>
      <c r="I1225">
        <v>8</v>
      </c>
      <c r="J1225">
        <v>2001</v>
      </c>
      <c r="K1225" t="s">
        <v>33</v>
      </c>
      <c r="L1225">
        <v>1</v>
      </c>
      <c r="M1225">
        <v>1.8166666666666671</v>
      </c>
      <c r="N1225">
        <v>1.8166666666666671</v>
      </c>
      <c r="O1225">
        <v>1</v>
      </c>
      <c r="P1225">
        <v>1.8166666666666671</v>
      </c>
      <c r="Q1225">
        <v>1</v>
      </c>
      <c r="R1225" t="s">
        <v>29</v>
      </c>
    </row>
    <row r="1226" spans="1:18" hidden="1" x14ac:dyDescent="0.3">
      <c r="A1226" s="76">
        <v>1224</v>
      </c>
      <c r="B1226">
        <v>522</v>
      </c>
      <c r="C1226" t="s">
        <v>435</v>
      </c>
      <c r="D1226" t="s">
        <v>101</v>
      </c>
      <c r="E1226" t="s">
        <v>38</v>
      </c>
      <c r="F1226">
        <v>7.52</v>
      </c>
      <c r="G1226" s="77">
        <v>42981</v>
      </c>
      <c r="H1226" s="77">
        <v>42981</v>
      </c>
      <c r="I1226">
        <v>8</v>
      </c>
      <c r="J1226">
        <v>2001</v>
      </c>
      <c r="K1226" t="s">
        <v>33</v>
      </c>
      <c r="L1226">
        <v>1</v>
      </c>
      <c r="M1226">
        <v>1.8166666666666671</v>
      </c>
      <c r="N1226">
        <v>1.8166666666666671</v>
      </c>
      <c r="O1226">
        <v>1</v>
      </c>
      <c r="P1226">
        <v>1.8166666666666671</v>
      </c>
      <c r="Q1226">
        <v>1</v>
      </c>
      <c r="R1226" t="s">
        <v>42</v>
      </c>
    </row>
    <row r="1227" spans="1:18" hidden="1" x14ac:dyDescent="0.3">
      <c r="A1227" s="76">
        <v>1225</v>
      </c>
      <c r="B1227">
        <v>783</v>
      </c>
      <c r="C1227" t="s">
        <v>436</v>
      </c>
      <c r="D1227" t="s">
        <v>32</v>
      </c>
      <c r="E1227" t="s">
        <v>38</v>
      </c>
      <c r="F1227">
        <v>6.52</v>
      </c>
      <c r="G1227" s="77">
        <v>44794</v>
      </c>
      <c r="H1227" s="77">
        <v>44817</v>
      </c>
      <c r="I1227">
        <v>6</v>
      </c>
      <c r="J1227">
        <v>2000</v>
      </c>
      <c r="K1227" t="s">
        <v>25</v>
      </c>
      <c r="L1227">
        <v>13</v>
      </c>
      <c r="M1227">
        <v>0.40055555555555561</v>
      </c>
      <c r="N1227">
        <v>5.2072222222222226</v>
      </c>
      <c r="O1227">
        <v>24</v>
      </c>
      <c r="P1227">
        <v>0.2169675925925926</v>
      </c>
      <c r="Q1227">
        <v>0.54166666666666663</v>
      </c>
      <c r="R1227" t="s">
        <v>36</v>
      </c>
    </row>
    <row r="1228" spans="1:18" hidden="1" x14ac:dyDescent="0.3">
      <c r="A1228" s="76">
        <v>1226</v>
      </c>
      <c r="B1228">
        <v>783</v>
      </c>
      <c r="C1228" t="s">
        <v>436</v>
      </c>
      <c r="D1228" t="s">
        <v>32</v>
      </c>
      <c r="E1228" t="s">
        <v>38</v>
      </c>
      <c r="F1228">
        <v>6.52</v>
      </c>
      <c r="G1228" s="77">
        <v>44794</v>
      </c>
      <c r="H1228" s="77">
        <v>44817</v>
      </c>
      <c r="I1228">
        <v>6</v>
      </c>
      <c r="J1228">
        <v>2000</v>
      </c>
      <c r="K1228" t="s">
        <v>25</v>
      </c>
      <c r="L1228">
        <v>13</v>
      </c>
      <c r="M1228">
        <v>0.40055555555555561</v>
      </c>
      <c r="N1228">
        <v>5.2072222222222226</v>
      </c>
      <c r="O1228">
        <v>24</v>
      </c>
      <c r="P1228">
        <v>0.2169675925925926</v>
      </c>
      <c r="Q1228">
        <v>0.54166666666666663</v>
      </c>
      <c r="R1228" t="s">
        <v>67</v>
      </c>
    </row>
    <row r="1229" spans="1:18" hidden="1" x14ac:dyDescent="0.3">
      <c r="A1229" s="76">
        <v>1227</v>
      </c>
      <c r="B1229">
        <v>783</v>
      </c>
      <c r="C1229" t="s">
        <v>436</v>
      </c>
      <c r="D1229" t="s">
        <v>32</v>
      </c>
      <c r="E1229" t="s">
        <v>38</v>
      </c>
      <c r="F1229">
        <v>6.52</v>
      </c>
      <c r="G1229" s="77">
        <v>44794</v>
      </c>
      <c r="H1229" s="77">
        <v>44817</v>
      </c>
      <c r="I1229">
        <v>6</v>
      </c>
      <c r="J1229">
        <v>2000</v>
      </c>
      <c r="K1229" t="s">
        <v>25</v>
      </c>
      <c r="L1229">
        <v>13</v>
      </c>
      <c r="M1229">
        <v>0.40055555555555561</v>
      </c>
      <c r="N1229">
        <v>5.2072222222222226</v>
      </c>
      <c r="O1229">
        <v>24</v>
      </c>
      <c r="P1229">
        <v>0.2169675925925926</v>
      </c>
      <c r="Q1229">
        <v>0.54166666666666663</v>
      </c>
      <c r="R1229" t="s">
        <v>72</v>
      </c>
    </row>
    <row r="1230" spans="1:18" hidden="1" x14ac:dyDescent="0.3">
      <c r="A1230" s="76">
        <v>1228</v>
      </c>
      <c r="B1230">
        <v>783</v>
      </c>
      <c r="C1230" t="s">
        <v>436</v>
      </c>
      <c r="D1230" t="s">
        <v>32</v>
      </c>
      <c r="E1230" t="s">
        <v>38</v>
      </c>
      <c r="F1230">
        <v>6.52</v>
      </c>
      <c r="G1230" s="77">
        <v>44794</v>
      </c>
      <c r="H1230" s="77">
        <v>44817</v>
      </c>
      <c r="I1230">
        <v>6</v>
      </c>
      <c r="J1230">
        <v>2000</v>
      </c>
      <c r="K1230" t="s">
        <v>25</v>
      </c>
      <c r="L1230">
        <v>13</v>
      </c>
      <c r="M1230">
        <v>0.40055555555555561</v>
      </c>
      <c r="N1230">
        <v>5.2072222222222226</v>
      </c>
      <c r="O1230">
        <v>24</v>
      </c>
      <c r="P1230">
        <v>0.2169675925925926</v>
      </c>
      <c r="Q1230">
        <v>0.54166666666666663</v>
      </c>
      <c r="R1230" t="s">
        <v>42</v>
      </c>
    </row>
    <row r="1231" spans="1:18" hidden="1" x14ac:dyDescent="0.3">
      <c r="A1231" s="76">
        <v>1229</v>
      </c>
      <c r="B1231">
        <v>38778</v>
      </c>
      <c r="C1231" t="s">
        <v>437</v>
      </c>
      <c r="D1231" t="s">
        <v>32</v>
      </c>
      <c r="E1231" t="s">
        <v>38</v>
      </c>
      <c r="F1231">
        <v>6.73</v>
      </c>
      <c r="G1231" s="77">
        <v>43659</v>
      </c>
      <c r="H1231" s="77">
        <v>43662</v>
      </c>
      <c r="I1231">
        <v>6</v>
      </c>
      <c r="J1231">
        <v>2019</v>
      </c>
      <c r="K1231" t="s">
        <v>33</v>
      </c>
      <c r="L1231">
        <v>12</v>
      </c>
      <c r="M1231">
        <v>0.20666666666666669</v>
      </c>
      <c r="N1231">
        <v>2.48</v>
      </c>
      <c r="O1231">
        <v>4</v>
      </c>
      <c r="P1231">
        <v>0.62</v>
      </c>
      <c r="Q1231">
        <v>3</v>
      </c>
      <c r="R1231" t="s">
        <v>36</v>
      </c>
    </row>
    <row r="1232" spans="1:18" hidden="1" x14ac:dyDescent="0.3">
      <c r="A1232" s="76">
        <v>1230</v>
      </c>
      <c r="B1232">
        <v>38778</v>
      </c>
      <c r="C1232" t="s">
        <v>437</v>
      </c>
      <c r="D1232" t="s">
        <v>32</v>
      </c>
      <c r="E1232" t="s">
        <v>38</v>
      </c>
      <c r="F1232">
        <v>6.73</v>
      </c>
      <c r="G1232" s="77">
        <v>43659</v>
      </c>
      <c r="H1232" s="77">
        <v>43662</v>
      </c>
      <c r="I1232">
        <v>6</v>
      </c>
      <c r="J1232">
        <v>2019</v>
      </c>
      <c r="K1232" t="s">
        <v>33</v>
      </c>
      <c r="L1232">
        <v>12</v>
      </c>
      <c r="M1232">
        <v>0.20666666666666669</v>
      </c>
      <c r="N1232">
        <v>2.48</v>
      </c>
      <c r="O1232">
        <v>4</v>
      </c>
      <c r="P1232">
        <v>0.62</v>
      </c>
      <c r="Q1232">
        <v>3</v>
      </c>
      <c r="R1232" t="s">
        <v>72</v>
      </c>
    </row>
    <row r="1233" spans="1:18" hidden="1" x14ac:dyDescent="0.3">
      <c r="A1233" s="76">
        <v>1231</v>
      </c>
      <c r="B1233">
        <v>38778</v>
      </c>
      <c r="C1233" t="s">
        <v>437</v>
      </c>
      <c r="D1233" t="s">
        <v>32</v>
      </c>
      <c r="E1233" t="s">
        <v>38</v>
      </c>
      <c r="F1233">
        <v>6.73</v>
      </c>
      <c r="G1233" s="77">
        <v>43659</v>
      </c>
      <c r="H1233" s="77">
        <v>43662</v>
      </c>
      <c r="I1233">
        <v>6</v>
      </c>
      <c r="J1233">
        <v>2019</v>
      </c>
      <c r="K1233" t="s">
        <v>33</v>
      </c>
      <c r="L1233">
        <v>12</v>
      </c>
      <c r="M1233">
        <v>0.20666666666666669</v>
      </c>
      <c r="N1233">
        <v>2.48</v>
      </c>
      <c r="O1233">
        <v>4</v>
      </c>
      <c r="P1233">
        <v>0.62</v>
      </c>
      <c r="Q1233">
        <v>3</v>
      </c>
      <c r="R1233" t="s">
        <v>57</v>
      </c>
    </row>
    <row r="1234" spans="1:18" hidden="1" x14ac:dyDescent="0.3">
      <c r="A1234" s="76">
        <v>1232</v>
      </c>
      <c r="B1234">
        <v>38778</v>
      </c>
      <c r="C1234" t="s">
        <v>437</v>
      </c>
      <c r="D1234" t="s">
        <v>32</v>
      </c>
      <c r="E1234" t="s">
        <v>38</v>
      </c>
      <c r="F1234">
        <v>6.73</v>
      </c>
      <c r="G1234" s="77">
        <v>43659</v>
      </c>
      <c r="H1234" s="77">
        <v>43662</v>
      </c>
      <c r="I1234">
        <v>6</v>
      </c>
      <c r="J1234">
        <v>2019</v>
      </c>
      <c r="K1234" t="s">
        <v>33</v>
      </c>
      <c r="L1234">
        <v>12</v>
      </c>
      <c r="M1234">
        <v>0.20666666666666669</v>
      </c>
      <c r="N1234">
        <v>2.48</v>
      </c>
      <c r="O1234">
        <v>4</v>
      </c>
      <c r="P1234">
        <v>0.62</v>
      </c>
      <c r="Q1234">
        <v>3</v>
      </c>
      <c r="R1234" t="s">
        <v>48</v>
      </c>
    </row>
    <row r="1235" spans="1:18" hidden="1" x14ac:dyDescent="0.3">
      <c r="A1235" s="76">
        <v>1233</v>
      </c>
      <c r="B1235">
        <v>38778</v>
      </c>
      <c r="C1235" t="s">
        <v>437</v>
      </c>
      <c r="D1235" t="s">
        <v>32</v>
      </c>
      <c r="E1235" t="s">
        <v>38</v>
      </c>
      <c r="F1235">
        <v>6.73</v>
      </c>
      <c r="G1235" s="77">
        <v>43659</v>
      </c>
      <c r="H1235" s="77">
        <v>43662</v>
      </c>
      <c r="I1235">
        <v>6</v>
      </c>
      <c r="J1235">
        <v>2019</v>
      </c>
      <c r="K1235" t="s">
        <v>33</v>
      </c>
      <c r="L1235">
        <v>12</v>
      </c>
      <c r="M1235">
        <v>0.20666666666666669</v>
      </c>
      <c r="N1235">
        <v>2.48</v>
      </c>
      <c r="O1235">
        <v>4</v>
      </c>
      <c r="P1235">
        <v>0.62</v>
      </c>
      <c r="Q1235">
        <v>3</v>
      </c>
      <c r="R1235" t="s">
        <v>42</v>
      </c>
    </row>
    <row r="1236" spans="1:18" hidden="1" x14ac:dyDescent="0.3">
      <c r="A1236" s="76">
        <v>1234</v>
      </c>
      <c r="B1236">
        <v>42044</v>
      </c>
      <c r="C1236" t="s">
        <v>438</v>
      </c>
      <c r="D1236" t="s">
        <v>19</v>
      </c>
      <c r="E1236" t="s">
        <v>78</v>
      </c>
      <c r="F1236">
        <v>6.11</v>
      </c>
      <c r="G1236" s="77">
        <v>44366</v>
      </c>
      <c r="H1236" s="77">
        <v>44366</v>
      </c>
      <c r="I1236">
        <v>4</v>
      </c>
      <c r="J1236">
        <v>2020</v>
      </c>
      <c r="K1236" t="s">
        <v>33</v>
      </c>
      <c r="L1236">
        <v>4</v>
      </c>
      <c r="M1236">
        <v>3.0555555555555551E-2</v>
      </c>
      <c r="N1236">
        <v>0.1222222222222222</v>
      </c>
      <c r="O1236">
        <v>1</v>
      </c>
      <c r="P1236">
        <v>0.1222222222222222</v>
      </c>
      <c r="Q1236">
        <v>4</v>
      </c>
      <c r="R1236" t="s">
        <v>91</v>
      </c>
    </row>
    <row r="1237" spans="1:18" hidden="1" x14ac:dyDescent="0.3">
      <c r="A1237" s="76">
        <v>1235</v>
      </c>
      <c r="B1237">
        <v>42044</v>
      </c>
      <c r="C1237" t="s">
        <v>438</v>
      </c>
      <c r="D1237" t="s">
        <v>19</v>
      </c>
      <c r="E1237" t="s">
        <v>78</v>
      </c>
      <c r="F1237">
        <v>6.11</v>
      </c>
      <c r="G1237" s="77">
        <v>44366</v>
      </c>
      <c r="H1237" s="77">
        <v>44366</v>
      </c>
      <c r="I1237">
        <v>4</v>
      </c>
      <c r="J1237">
        <v>2020</v>
      </c>
      <c r="K1237" t="s">
        <v>33</v>
      </c>
      <c r="L1237">
        <v>4</v>
      </c>
      <c r="M1237">
        <v>3.0555555555555551E-2</v>
      </c>
      <c r="N1237">
        <v>0.1222222222222222</v>
      </c>
      <c r="O1237">
        <v>1</v>
      </c>
      <c r="P1237">
        <v>0.1222222222222222</v>
      </c>
      <c r="Q1237">
        <v>4</v>
      </c>
      <c r="R1237" t="s">
        <v>212</v>
      </c>
    </row>
    <row r="1238" spans="1:18" hidden="1" x14ac:dyDescent="0.3">
      <c r="A1238" s="76">
        <v>1236</v>
      </c>
      <c r="B1238">
        <v>42044</v>
      </c>
      <c r="C1238" t="s">
        <v>438</v>
      </c>
      <c r="D1238" t="s">
        <v>19</v>
      </c>
      <c r="E1238" t="s">
        <v>78</v>
      </c>
      <c r="F1238">
        <v>6.11</v>
      </c>
      <c r="G1238" s="77">
        <v>44366</v>
      </c>
      <c r="H1238" s="77">
        <v>44366</v>
      </c>
      <c r="I1238">
        <v>4</v>
      </c>
      <c r="J1238">
        <v>2020</v>
      </c>
      <c r="K1238" t="s">
        <v>33</v>
      </c>
      <c r="L1238">
        <v>4</v>
      </c>
      <c r="M1238">
        <v>3.0555555555555551E-2</v>
      </c>
      <c r="N1238">
        <v>0.1222222222222222</v>
      </c>
      <c r="O1238">
        <v>1</v>
      </c>
      <c r="P1238">
        <v>0.1222222222222222</v>
      </c>
      <c r="Q1238">
        <v>4</v>
      </c>
      <c r="R1238" t="s">
        <v>22</v>
      </c>
    </row>
    <row r="1239" spans="1:18" hidden="1" x14ac:dyDescent="0.3">
      <c r="A1239" s="76">
        <v>1237</v>
      </c>
      <c r="B1239">
        <v>42044</v>
      </c>
      <c r="C1239" t="s">
        <v>438</v>
      </c>
      <c r="D1239" t="s">
        <v>19</v>
      </c>
      <c r="E1239" t="s">
        <v>78</v>
      </c>
      <c r="F1239">
        <v>6.11</v>
      </c>
      <c r="G1239" s="77">
        <v>44366</v>
      </c>
      <c r="H1239" s="77">
        <v>44366</v>
      </c>
      <c r="I1239">
        <v>4</v>
      </c>
      <c r="J1239">
        <v>2020</v>
      </c>
      <c r="K1239" t="s">
        <v>33</v>
      </c>
      <c r="L1239">
        <v>4</v>
      </c>
      <c r="M1239">
        <v>3.0555555555555551E-2</v>
      </c>
      <c r="N1239">
        <v>0.1222222222222222</v>
      </c>
      <c r="O1239">
        <v>1</v>
      </c>
      <c r="P1239">
        <v>0.1222222222222222</v>
      </c>
      <c r="Q1239">
        <v>4</v>
      </c>
      <c r="R1239" t="s">
        <v>80</v>
      </c>
    </row>
    <row r="1240" spans="1:18" hidden="1" x14ac:dyDescent="0.3">
      <c r="A1240" s="76">
        <v>1238</v>
      </c>
      <c r="B1240">
        <v>38935</v>
      </c>
      <c r="C1240" t="s">
        <v>439</v>
      </c>
      <c r="D1240" t="s">
        <v>19</v>
      </c>
      <c r="E1240" t="s">
        <v>20</v>
      </c>
      <c r="F1240">
        <v>6.46</v>
      </c>
      <c r="G1240" s="77">
        <v>43723</v>
      </c>
      <c r="H1240" s="77">
        <v>43727</v>
      </c>
      <c r="I1240">
        <v>4</v>
      </c>
      <c r="J1240">
        <v>2019</v>
      </c>
      <c r="K1240" t="s">
        <v>33</v>
      </c>
      <c r="L1240">
        <v>12</v>
      </c>
      <c r="M1240">
        <v>6.6666666666666666E-2</v>
      </c>
      <c r="N1240">
        <v>0.8</v>
      </c>
      <c r="O1240">
        <v>5</v>
      </c>
      <c r="P1240">
        <v>0.16</v>
      </c>
      <c r="Q1240">
        <v>2.4</v>
      </c>
      <c r="R1240" t="s">
        <v>72</v>
      </c>
    </row>
    <row r="1241" spans="1:18" hidden="1" x14ac:dyDescent="0.3">
      <c r="A1241" s="76">
        <v>1239</v>
      </c>
      <c r="B1241">
        <v>38935</v>
      </c>
      <c r="C1241" t="s">
        <v>439</v>
      </c>
      <c r="D1241" t="s">
        <v>19</v>
      </c>
      <c r="E1241" t="s">
        <v>20</v>
      </c>
      <c r="F1241">
        <v>6.46</v>
      </c>
      <c r="G1241" s="77">
        <v>43723</v>
      </c>
      <c r="H1241" s="77">
        <v>43727</v>
      </c>
      <c r="I1241">
        <v>4</v>
      </c>
      <c r="J1241">
        <v>2019</v>
      </c>
      <c r="K1241" t="s">
        <v>33</v>
      </c>
      <c r="L1241">
        <v>12</v>
      </c>
      <c r="M1241">
        <v>6.6666666666666666E-2</v>
      </c>
      <c r="N1241">
        <v>0.8</v>
      </c>
      <c r="O1241">
        <v>5</v>
      </c>
      <c r="P1241">
        <v>0.16</v>
      </c>
      <c r="Q1241">
        <v>2.4</v>
      </c>
      <c r="R1241" t="s">
        <v>48</v>
      </c>
    </row>
    <row r="1242" spans="1:18" hidden="1" x14ac:dyDescent="0.3">
      <c r="A1242" s="76">
        <v>1240</v>
      </c>
      <c r="B1242">
        <v>40176</v>
      </c>
      <c r="C1242" t="s">
        <v>440</v>
      </c>
      <c r="D1242" t="s">
        <v>24</v>
      </c>
      <c r="E1242" t="s">
        <v>20</v>
      </c>
      <c r="F1242">
        <v>6.46</v>
      </c>
      <c r="G1242" s="77">
        <v>44098</v>
      </c>
      <c r="H1242" s="77">
        <v>44098</v>
      </c>
      <c r="I1242">
        <v>5</v>
      </c>
      <c r="J1242">
        <v>2019</v>
      </c>
      <c r="K1242" t="s">
        <v>21</v>
      </c>
      <c r="L1242">
        <v>1</v>
      </c>
      <c r="M1242">
        <v>6.9722222222222227E-2</v>
      </c>
      <c r="N1242">
        <v>6.9722222222222227E-2</v>
      </c>
      <c r="O1242">
        <v>1</v>
      </c>
      <c r="P1242">
        <v>6.9722222222222227E-2</v>
      </c>
      <c r="Q1242">
        <v>1</v>
      </c>
      <c r="R1242" t="s">
        <v>72</v>
      </c>
    </row>
    <row r="1243" spans="1:18" hidden="1" x14ac:dyDescent="0.3">
      <c r="A1243" s="76">
        <v>1241</v>
      </c>
      <c r="B1243">
        <v>40176</v>
      </c>
      <c r="C1243" t="s">
        <v>440</v>
      </c>
      <c r="D1243" t="s">
        <v>24</v>
      </c>
      <c r="E1243" t="s">
        <v>20</v>
      </c>
      <c r="F1243">
        <v>6.46</v>
      </c>
      <c r="G1243" s="77">
        <v>44098</v>
      </c>
      <c r="H1243" s="77">
        <v>44098</v>
      </c>
      <c r="I1243">
        <v>5</v>
      </c>
      <c r="J1243">
        <v>2019</v>
      </c>
      <c r="K1243" t="s">
        <v>21</v>
      </c>
      <c r="L1243">
        <v>1</v>
      </c>
      <c r="M1243">
        <v>6.9722222222222227E-2</v>
      </c>
      <c r="N1243">
        <v>6.9722222222222227E-2</v>
      </c>
      <c r="O1243">
        <v>1</v>
      </c>
      <c r="P1243">
        <v>6.9722222222222227E-2</v>
      </c>
      <c r="Q1243">
        <v>1</v>
      </c>
      <c r="R1243" t="s">
        <v>48</v>
      </c>
    </row>
    <row r="1244" spans="1:18" hidden="1" x14ac:dyDescent="0.3">
      <c r="A1244" s="76">
        <v>1242</v>
      </c>
      <c r="B1244">
        <v>43755</v>
      </c>
      <c r="C1244" t="s">
        <v>441</v>
      </c>
      <c r="D1244" t="s">
        <v>101</v>
      </c>
      <c r="E1244" t="s">
        <v>47</v>
      </c>
      <c r="F1244">
        <v>6.78</v>
      </c>
      <c r="G1244" s="77">
        <v>45031</v>
      </c>
      <c r="H1244" s="77">
        <v>45031</v>
      </c>
      <c r="I1244">
        <v>5</v>
      </c>
      <c r="J1244">
        <v>2021</v>
      </c>
      <c r="K1244" t="s">
        <v>21</v>
      </c>
      <c r="L1244">
        <v>1</v>
      </c>
      <c r="M1244">
        <v>1.752777777777778</v>
      </c>
      <c r="N1244">
        <v>1.752777777777778</v>
      </c>
      <c r="O1244">
        <v>1</v>
      </c>
      <c r="P1244">
        <v>1.752777777777778</v>
      </c>
      <c r="Q1244">
        <v>1</v>
      </c>
      <c r="R1244" t="s">
        <v>71</v>
      </c>
    </row>
    <row r="1245" spans="1:18" hidden="1" x14ac:dyDescent="0.3">
      <c r="A1245" s="76">
        <v>1243</v>
      </c>
      <c r="B1245">
        <v>43755</v>
      </c>
      <c r="C1245" t="s">
        <v>441</v>
      </c>
      <c r="D1245" t="s">
        <v>101</v>
      </c>
      <c r="E1245" t="s">
        <v>47</v>
      </c>
      <c r="F1245">
        <v>6.78</v>
      </c>
      <c r="G1245" s="77">
        <v>45031</v>
      </c>
      <c r="H1245" s="77">
        <v>45031</v>
      </c>
      <c r="I1245">
        <v>5</v>
      </c>
      <c r="J1245">
        <v>2021</v>
      </c>
      <c r="K1245" t="s">
        <v>21</v>
      </c>
      <c r="L1245">
        <v>1</v>
      </c>
      <c r="M1245">
        <v>1.752777777777778</v>
      </c>
      <c r="N1245">
        <v>1.752777777777778</v>
      </c>
      <c r="O1245">
        <v>1</v>
      </c>
      <c r="P1245">
        <v>1.752777777777778</v>
      </c>
      <c r="Q1245">
        <v>1</v>
      </c>
      <c r="R1245" t="s">
        <v>40</v>
      </c>
    </row>
    <row r="1246" spans="1:18" hidden="1" x14ac:dyDescent="0.3">
      <c r="A1246" s="76">
        <v>1244</v>
      </c>
      <c r="B1246">
        <v>38098</v>
      </c>
      <c r="C1246" t="s">
        <v>442</v>
      </c>
      <c r="D1246" t="s">
        <v>32</v>
      </c>
      <c r="E1246" t="s">
        <v>38</v>
      </c>
      <c r="F1246">
        <v>7.22</v>
      </c>
      <c r="G1246" s="77">
        <v>43838</v>
      </c>
      <c r="H1246" s="77">
        <v>43851</v>
      </c>
      <c r="I1246">
        <v>7</v>
      </c>
      <c r="J1246">
        <v>2019</v>
      </c>
      <c r="K1246" t="s">
        <v>33</v>
      </c>
      <c r="L1246">
        <v>24</v>
      </c>
      <c r="M1246">
        <v>0.3972222222222222</v>
      </c>
      <c r="N1246">
        <v>9.5333333333333332</v>
      </c>
      <c r="O1246">
        <v>14</v>
      </c>
      <c r="P1246">
        <v>0.68095238095238098</v>
      </c>
      <c r="Q1246">
        <v>1.714285714285714</v>
      </c>
      <c r="R1246" t="s">
        <v>40</v>
      </c>
    </row>
    <row r="1247" spans="1:18" hidden="1" x14ac:dyDescent="0.3">
      <c r="A1247" s="76">
        <v>1245</v>
      </c>
      <c r="B1247">
        <v>38098</v>
      </c>
      <c r="C1247" t="s">
        <v>442</v>
      </c>
      <c r="D1247" t="s">
        <v>32</v>
      </c>
      <c r="E1247" t="s">
        <v>38</v>
      </c>
      <c r="F1247">
        <v>7.22</v>
      </c>
      <c r="G1247" s="77">
        <v>43838</v>
      </c>
      <c r="H1247" s="77">
        <v>43851</v>
      </c>
      <c r="I1247">
        <v>7</v>
      </c>
      <c r="J1247">
        <v>2019</v>
      </c>
      <c r="K1247" t="s">
        <v>33</v>
      </c>
      <c r="L1247">
        <v>24</v>
      </c>
      <c r="M1247">
        <v>0.3972222222222222</v>
      </c>
      <c r="N1247">
        <v>9.5333333333333332</v>
      </c>
      <c r="O1247">
        <v>14</v>
      </c>
      <c r="P1247">
        <v>0.68095238095238098</v>
      </c>
      <c r="Q1247">
        <v>1.714285714285714</v>
      </c>
      <c r="R1247" t="s">
        <v>57</v>
      </c>
    </row>
    <row r="1248" spans="1:18" hidden="1" x14ac:dyDescent="0.3">
      <c r="A1248" s="76">
        <v>1246</v>
      </c>
      <c r="B1248">
        <v>38098</v>
      </c>
      <c r="C1248" t="s">
        <v>442</v>
      </c>
      <c r="D1248" t="s">
        <v>32</v>
      </c>
      <c r="E1248" t="s">
        <v>38</v>
      </c>
      <c r="F1248">
        <v>7.22</v>
      </c>
      <c r="G1248" s="77">
        <v>43838</v>
      </c>
      <c r="H1248" s="77">
        <v>43851</v>
      </c>
      <c r="I1248">
        <v>7</v>
      </c>
      <c r="J1248">
        <v>2019</v>
      </c>
      <c r="K1248" t="s">
        <v>33</v>
      </c>
      <c r="L1248">
        <v>24</v>
      </c>
      <c r="M1248">
        <v>0.3972222222222222</v>
      </c>
      <c r="N1248">
        <v>9.5333333333333332</v>
      </c>
      <c r="O1248">
        <v>14</v>
      </c>
      <c r="P1248">
        <v>0.68095238095238098</v>
      </c>
      <c r="Q1248">
        <v>1.714285714285714</v>
      </c>
      <c r="R1248" t="s">
        <v>48</v>
      </c>
    </row>
    <row r="1249" spans="1:18" hidden="1" x14ac:dyDescent="0.3">
      <c r="A1249" s="76">
        <v>1247</v>
      </c>
      <c r="B1249">
        <v>38098</v>
      </c>
      <c r="C1249" t="s">
        <v>442</v>
      </c>
      <c r="D1249" t="s">
        <v>32</v>
      </c>
      <c r="E1249" t="s">
        <v>38</v>
      </c>
      <c r="F1249">
        <v>7.22</v>
      </c>
      <c r="G1249" s="77">
        <v>43838</v>
      </c>
      <c r="H1249" s="77">
        <v>43851</v>
      </c>
      <c r="I1249">
        <v>7</v>
      </c>
      <c r="J1249">
        <v>2019</v>
      </c>
      <c r="K1249" t="s">
        <v>33</v>
      </c>
      <c r="L1249">
        <v>24</v>
      </c>
      <c r="M1249">
        <v>0.3972222222222222</v>
      </c>
      <c r="N1249">
        <v>9.5333333333333332</v>
      </c>
      <c r="O1249">
        <v>14</v>
      </c>
      <c r="P1249">
        <v>0.68095238095238098</v>
      </c>
      <c r="Q1249">
        <v>1.714285714285714</v>
      </c>
      <c r="R1249" t="s">
        <v>42</v>
      </c>
    </row>
    <row r="1250" spans="1:18" hidden="1" x14ac:dyDescent="0.3">
      <c r="A1250" s="76">
        <v>1248</v>
      </c>
      <c r="B1250">
        <v>38098</v>
      </c>
      <c r="C1250" t="s">
        <v>442</v>
      </c>
      <c r="D1250" t="s">
        <v>32</v>
      </c>
      <c r="E1250" t="s">
        <v>38</v>
      </c>
      <c r="F1250">
        <v>7.22</v>
      </c>
      <c r="G1250" s="77">
        <v>43838</v>
      </c>
      <c r="H1250" s="77">
        <v>43851</v>
      </c>
      <c r="I1250">
        <v>7</v>
      </c>
      <c r="J1250">
        <v>2019</v>
      </c>
      <c r="K1250" t="s">
        <v>33</v>
      </c>
      <c r="L1250">
        <v>24</v>
      </c>
      <c r="M1250">
        <v>0.3972222222222222</v>
      </c>
      <c r="N1250">
        <v>9.5333333333333332</v>
      </c>
      <c r="O1250">
        <v>14</v>
      </c>
      <c r="P1250">
        <v>0.68095238095238098</v>
      </c>
      <c r="Q1250">
        <v>1.714285714285714</v>
      </c>
      <c r="R1250" t="s">
        <v>49</v>
      </c>
    </row>
    <row r="1251" spans="1:18" hidden="1" x14ac:dyDescent="0.3">
      <c r="A1251" s="76">
        <v>1249</v>
      </c>
      <c r="B1251">
        <v>38098</v>
      </c>
      <c r="C1251" t="s">
        <v>442</v>
      </c>
      <c r="D1251" t="s">
        <v>32</v>
      </c>
      <c r="E1251" t="s">
        <v>38</v>
      </c>
      <c r="F1251">
        <v>7.22</v>
      </c>
      <c r="G1251" s="77">
        <v>43838</v>
      </c>
      <c r="H1251" s="77">
        <v>43851</v>
      </c>
      <c r="I1251">
        <v>7</v>
      </c>
      <c r="J1251">
        <v>2019</v>
      </c>
      <c r="K1251" t="s">
        <v>33</v>
      </c>
      <c r="L1251">
        <v>24</v>
      </c>
      <c r="M1251">
        <v>0.3972222222222222</v>
      </c>
      <c r="N1251">
        <v>9.5333333333333332</v>
      </c>
      <c r="O1251">
        <v>14</v>
      </c>
      <c r="P1251">
        <v>0.68095238095238098</v>
      </c>
      <c r="Q1251">
        <v>1.714285714285714</v>
      </c>
      <c r="R1251" t="s">
        <v>50</v>
      </c>
    </row>
    <row r="1252" spans="1:18" hidden="1" x14ac:dyDescent="0.3">
      <c r="A1252" s="76">
        <v>1250</v>
      </c>
      <c r="B1252">
        <v>32182</v>
      </c>
      <c r="C1252" t="s">
        <v>443</v>
      </c>
      <c r="D1252" t="s">
        <v>32</v>
      </c>
      <c r="E1252" t="s">
        <v>78</v>
      </c>
      <c r="F1252">
        <v>8.49</v>
      </c>
      <c r="G1252" s="77">
        <v>43904</v>
      </c>
      <c r="H1252" s="77">
        <v>43913</v>
      </c>
      <c r="I1252">
        <v>9</v>
      </c>
      <c r="J1252">
        <v>2016</v>
      </c>
      <c r="K1252" t="s">
        <v>21</v>
      </c>
      <c r="L1252">
        <v>12</v>
      </c>
      <c r="M1252">
        <v>0.4</v>
      </c>
      <c r="N1252">
        <v>4.8000000000000007</v>
      </c>
      <c r="O1252">
        <v>10</v>
      </c>
      <c r="P1252">
        <v>0.48000000000000009</v>
      </c>
      <c r="Q1252">
        <v>1.2</v>
      </c>
      <c r="R1252" t="s">
        <v>39</v>
      </c>
    </row>
    <row r="1253" spans="1:18" hidden="1" x14ac:dyDescent="0.3">
      <c r="A1253" s="76">
        <v>1251</v>
      </c>
      <c r="B1253">
        <v>32182</v>
      </c>
      <c r="C1253" t="s">
        <v>443</v>
      </c>
      <c r="D1253" t="s">
        <v>32</v>
      </c>
      <c r="E1253" t="s">
        <v>78</v>
      </c>
      <c r="F1253">
        <v>8.49</v>
      </c>
      <c r="G1253" s="77">
        <v>43904</v>
      </c>
      <c r="H1253" s="77">
        <v>43913</v>
      </c>
      <c r="I1253">
        <v>9</v>
      </c>
      <c r="J1253">
        <v>2016</v>
      </c>
      <c r="K1253" t="s">
        <v>21</v>
      </c>
      <c r="L1253">
        <v>12</v>
      </c>
      <c r="M1253">
        <v>0.4</v>
      </c>
      <c r="N1253">
        <v>4.8000000000000007</v>
      </c>
      <c r="O1253">
        <v>10</v>
      </c>
      <c r="P1253">
        <v>0.48000000000000009</v>
      </c>
      <c r="Q1253">
        <v>1.2</v>
      </c>
      <c r="R1253" t="s">
        <v>36</v>
      </c>
    </row>
    <row r="1254" spans="1:18" hidden="1" x14ac:dyDescent="0.3">
      <c r="A1254" s="76">
        <v>1252</v>
      </c>
      <c r="B1254">
        <v>32182</v>
      </c>
      <c r="C1254" t="s">
        <v>443</v>
      </c>
      <c r="D1254" t="s">
        <v>32</v>
      </c>
      <c r="E1254" t="s">
        <v>78</v>
      </c>
      <c r="F1254">
        <v>8.49</v>
      </c>
      <c r="G1254" s="77">
        <v>43904</v>
      </c>
      <c r="H1254" s="77">
        <v>43913</v>
      </c>
      <c r="I1254">
        <v>9</v>
      </c>
      <c r="J1254">
        <v>2016</v>
      </c>
      <c r="K1254" t="s">
        <v>21</v>
      </c>
      <c r="L1254">
        <v>12</v>
      </c>
      <c r="M1254">
        <v>0.4</v>
      </c>
      <c r="N1254">
        <v>4.8000000000000007</v>
      </c>
      <c r="O1254">
        <v>10</v>
      </c>
      <c r="P1254">
        <v>0.48000000000000009</v>
      </c>
      <c r="Q1254">
        <v>1.2</v>
      </c>
      <c r="R1254" t="s">
        <v>146</v>
      </c>
    </row>
    <row r="1255" spans="1:18" hidden="1" x14ac:dyDescent="0.3">
      <c r="A1255" s="76">
        <v>1253</v>
      </c>
      <c r="B1255">
        <v>32182</v>
      </c>
      <c r="C1255" t="s">
        <v>443</v>
      </c>
      <c r="D1255" t="s">
        <v>32</v>
      </c>
      <c r="E1255" t="s">
        <v>78</v>
      </c>
      <c r="F1255">
        <v>8.49</v>
      </c>
      <c r="G1255" s="77">
        <v>43904</v>
      </c>
      <c r="H1255" s="77">
        <v>43913</v>
      </c>
      <c r="I1255">
        <v>9</v>
      </c>
      <c r="J1255">
        <v>2016</v>
      </c>
      <c r="K1255" t="s">
        <v>21</v>
      </c>
      <c r="L1255">
        <v>12</v>
      </c>
      <c r="M1255">
        <v>0.4</v>
      </c>
      <c r="N1255">
        <v>4.8000000000000007</v>
      </c>
      <c r="O1255">
        <v>10</v>
      </c>
      <c r="P1255">
        <v>0.48000000000000009</v>
      </c>
      <c r="Q1255">
        <v>1.2</v>
      </c>
      <c r="R1255" t="s">
        <v>119</v>
      </c>
    </row>
    <row r="1256" spans="1:18" hidden="1" x14ac:dyDescent="0.3">
      <c r="A1256" s="76">
        <v>1254</v>
      </c>
      <c r="B1256">
        <v>37510</v>
      </c>
      <c r="C1256" t="s">
        <v>444</v>
      </c>
      <c r="D1256" t="s">
        <v>32</v>
      </c>
      <c r="E1256" t="s">
        <v>78</v>
      </c>
      <c r="F1256">
        <v>8.8000000000000007</v>
      </c>
      <c r="G1256" s="77">
        <v>43917</v>
      </c>
      <c r="H1256" s="77">
        <v>43926</v>
      </c>
      <c r="I1256">
        <v>9</v>
      </c>
      <c r="J1256">
        <v>2019</v>
      </c>
      <c r="K1256" t="s">
        <v>25</v>
      </c>
      <c r="L1256">
        <v>13</v>
      </c>
      <c r="M1256">
        <v>0.40277777777777779</v>
      </c>
      <c r="N1256">
        <v>5.2361111111111116</v>
      </c>
      <c r="O1256">
        <v>10</v>
      </c>
      <c r="P1256">
        <v>0.52361111111111114</v>
      </c>
      <c r="Q1256">
        <v>1.3</v>
      </c>
      <c r="R1256" t="s">
        <v>39</v>
      </c>
    </row>
    <row r="1257" spans="1:18" hidden="1" x14ac:dyDescent="0.3">
      <c r="A1257" s="76">
        <v>1255</v>
      </c>
      <c r="B1257">
        <v>37510</v>
      </c>
      <c r="C1257" t="s">
        <v>444</v>
      </c>
      <c r="D1257" t="s">
        <v>32</v>
      </c>
      <c r="E1257" t="s">
        <v>78</v>
      </c>
      <c r="F1257">
        <v>8.8000000000000007</v>
      </c>
      <c r="G1257" s="77">
        <v>43917</v>
      </c>
      <c r="H1257" s="77">
        <v>43926</v>
      </c>
      <c r="I1257">
        <v>9</v>
      </c>
      <c r="J1257">
        <v>2019</v>
      </c>
      <c r="K1257" t="s">
        <v>25</v>
      </c>
      <c r="L1257">
        <v>13</v>
      </c>
      <c r="M1257">
        <v>0.40277777777777779</v>
      </c>
      <c r="N1257">
        <v>5.2361111111111116</v>
      </c>
      <c r="O1257">
        <v>10</v>
      </c>
      <c r="P1257">
        <v>0.52361111111111114</v>
      </c>
      <c r="Q1257">
        <v>1.3</v>
      </c>
      <c r="R1257" t="s">
        <v>36</v>
      </c>
    </row>
    <row r="1258" spans="1:18" hidden="1" x14ac:dyDescent="0.3">
      <c r="A1258" s="76">
        <v>1256</v>
      </c>
      <c r="B1258">
        <v>37510</v>
      </c>
      <c r="C1258" t="s">
        <v>444</v>
      </c>
      <c r="D1258" t="s">
        <v>32</v>
      </c>
      <c r="E1258" t="s">
        <v>78</v>
      </c>
      <c r="F1258">
        <v>8.8000000000000007</v>
      </c>
      <c r="G1258" s="77">
        <v>43917</v>
      </c>
      <c r="H1258" s="77">
        <v>43926</v>
      </c>
      <c r="I1258">
        <v>9</v>
      </c>
      <c r="J1258">
        <v>2019</v>
      </c>
      <c r="K1258" t="s">
        <v>25</v>
      </c>
      <c r="L1258">
        <v>13</v>
      </c>
      <c r="M1258">
        <v>0.40277777777777779</v>
      </c>
      <c r="N1258">
        <v>5.2361111111111116</v>
      </c>
      <c r="O1258">
        <v>10</v>
      </c>
      <c r="P1258">
        <v>0.52361111111111114</v>
      </c>
      <c r="Q1258">
        <v>1.3</v>
      </c>
      <c r="R1258" t="s">
        <v>146</v>
      </c>
    </row>
    <row r="1259" spans="1:18" hidden="1" x14ac:dyDescent="0.3">
      <c r="A1259" s="76">
        <v>1257</v>
      </c>
      <c r="B1259">
        <v>37510</v>
      </c>
      <c r="C1259" t="s">
        <v>444</v>
      </c>
      <c r="D1259" t="s">
        <v>32</v>
      </c>
      <c r="E1259" t="s">
        <v>78</v>
      </c>
      <c r="F1259">
        <v>8.8000000000000007</v>
      </c>
      <c r="G1259" s="77">
        <v>43917</v>
      </c>
      <c r="H1259" s="77">
        <v>43926</v>
      </c>
      <c r="I1259">
        <v>9</v>
      </c>
      <c r="J1259">
        <v>2019</v>
      </c>
      <c r="K1259" t="s">
        <v>25</v>
      </c>
      <c r="L1259">
        <v>13</v>
      </c>
      <c r="M1259">
        <v>0.40277777777777779</v>
      </c>
      <c r="N1259">
        <v>5.2361111111111116</v>
      </c>
      <c r="O1259">
        <v>10</v>
      </c>
      <c r="P1259">
        <v>0.52361111111111114</v>
      </c>
      <c r="Q1259">
        <v>1.3</v>
      </c>
      <c r="R1259" t="s">
        <v>119</v>
      </c>
    </row>
    <row r="1260" spans="1:18" hidden="1" x14ac:dyDescent="0.3">
      <c r="A1260" s="76">
        <v>1258</v>
      </c>
      <c r="B1260">
        <v>39651</v>
      </c>
      <c r="C1260" t="s">
        <v>445</v>
      </c>
      <c r="D1260" t="s">
        <v>66</v>
      </c>
      <c r="E1260" t="s">
        <v>20</v>
      </c>
      <c r="F1260">
        <v>7.64</v>
      </c>
      <c r="G1260" s="77">
        <v>43940</v>
      </c>
      <c r="H1260" s="77">
        <v>43940</v>
      </c>
      <c r="I1260">
        <v>7</v>
      </c>
      <c r="J1260">
        <v>2019</v>
      </c>
      <c r="K1260" t="s">
        <v>21</v>
      </c>
      <c r="L1260">
        <v>1</v>
      </c>
      <c r="M1260">
        <v>0.40555555555555561</v>
      </c>
      <c r="N1260">
        <v>0.40555555555555561</v>
      </c>
      <c r="O1260">
        <v>1</v>
      </c>
      <c r="P1260">
        <v>0.40555555555555561</v>
      </c>
      <c r="Q1260">
        <v>1</v>
      </c>
      <c r="R1260" t="s">
        <v>39</v>
      </c>
    </row>
    <row r="1261" spans="1:18" hidden="1" x14ac:dyDescent="0.3">
      <c r="A1261" s="76">
        <v>1259</v>
      </c>
      <c r="B1261">
        <v>39651</v>
      </c>
      <c r="C1261" t="s">
        <v>445</v>
      </c>
      <c r="D1261" t="s">
        <v>66</v>
      </c>
      <c r="E1261" t="s">
        <v>20</v>
      </c>
      <c r="F1261">
        <v>7.64</v>
      </c>
      <c r="G1261" s="77">
        <v>43940</v>
      </c>
      <c r="H1261" s="77">
        <v>43940</v>
      </c>
      <c r="I1261">
        <v>7</v>
      </c>
      <c r="J1261">
        <v>2019</v>
      </c>
      <c r="K1261" t="s">
        <v>21</v>
      </c>
      <c r="L1261">
        <v>1</v>
      </c>
      <c r="M1261">
        <v>0.40555555555555561</v>
      </c>
      <c r="N1261">
        <v>0.40555555555555561</v>
      </c>
      <c r="O1261">
        <v>1</v>
      </c>
      <c r="P1261">
        <v>0.40555555555555561</v>
      </c>
      <c r="Q1261">
        <v>1</v>
      </c>
      <c r="R1261" t="s">
        <v>36</v>
      </c>
    </row>
    <row r="1262" spans="1:18" hidden="1" x14ac:dyDescent="0.3">
      <c r="A1262" s="76">
        <v>1260</v>
      </c>
      <c r="B1262">
        <v>39651</v>
      </c>
      <c r="C1262" t="s">
        <v>445</v>
      </c>
      <c r="D1262" t="s">
        <v>66</v>
      </c>
      <c r="E1262" t="s">
        <v>20</v>
      </c>
      <c r="F1262">
        <v>7.64</v>
      </c>
      <c r="G1262" s="77">
        <v>43940</v>
      </c>
      <c r="H1262" s="77">
        <v>43940</v>
      </c>
      <c r="I1262">
        <v>7</v>
      </c>
      <c r="J1262">
        <v>2019</v>
      </c>
      <c r="K1262" t="s">
        <v>21</v>
      </c>
      <c r="L1262">
        <v>1</v>
      </c>
      <c r="M1262">
        <v>0.40555555555555561</v>
      </c>
      <c r="N1262">
        <v>0.40555555555555561</v>
      </c>
      <c r="O1262">
        <v>1</v>
      </c>
      <c r="P1262">
        <v>0.40555555555555561</v>
      </c>
      <c r="Q1262">
        <v>1</v>
      </c>
      <c r="R1262" t="s">
        <v>146</v>
      </c>
    </row>
    <row r="1263" spans="1:18" hidden="1" x14ac:dyDescent="0.3">
      <c r="A1263" s="76">
        <v>1261</v>
      </c>
      <c r="B1263">
        <v>39651</v>
      </c>
      <c r="C1263" t="s">
        <v>445</v>
      </c>
      <c r="D1263" t="s">
        <v>66</v>
      </c>
      <c r="E1263" t="s">
        <v>20</v>
      </c>
      <c r="F1263">
        <v>7.64</v>
      </c>
      <c r="G1263" s="77">
        <v>43940</v>
      </c>
      <c r="H1263" s="77">
        <v>43940</v>
      </c>
      <c r="I1263">
        <v>7</v>
      </c>
      <c r="J1263">
        <v>2019</v>
      </c>
      <c r="K1263" t="s">
        <v>21</v>
      </c>
      <c r="L1263">
        <v>1</v>
      </c>
      <c r="M1263">
        <v>0.40555555555555561</v>
      </c>
      <c r="N1263">
        <v>0.40555555555555561</v>
      </c>
      <c r="O1263">
        <v>1</v>
      </c>
      <c r="P1263">
        <v>0.40555555555555561</v>
      </c>
      <c r="Q1263">
        <v>1</v>
      </c>
      <c r="R1263" t="s">
        <v>119</v>
      </c>
    </row>
    <row r="1264" spans="1:18" hidden="1" x14ac:dyDescent="0.3">
      <c r="A1264" s="76">
        <v>1262</v>
      </c>
      <c r="B1264">
        <v>36616</v>
      </c>
      <c r="C1264" t="s">
        <v>446</v>
      </c>
      <c r="D1264" t="s">
        <v>24</v>
      </c>
      <c r="E1264" t="s">
        <v>78</v>
      </c>
      <c r="F1264">
        <v>7.36</v>
      </c>
      <c r="G1264" s="77">
        <v>43940</v>
      </c>
      <c r="H1264" s="77">
        <v>43940</v>
      </c>
      <c r="I1264">
        <v>6</v>
      </c>
      <c r="J1264">
        <v>2018</v>
      </c>
      <c r="K1264" t="s">
        <v>25</v>
      </c>
      <c r="L1264">
        <v>1</v>
      </c>
      <c r="M1264">
        <v>1.0086111111111109</v>
      </c>
      <c r="N1264">
        <v>1.0086111111111109</v>
      </c>
      <c r="O1264">
        <v>1</v>
      </c>
      <c r="P1264">
        <v>1.0086111111111109</v>
      </c>
      <c r="Q1264">
        <v>1</v>
      </c>
      <c r="R1264" t="s">
        <v>39</v>
      </c>
    </row>
    <row r="1265" spans="1:18" hidden="1" x14ac:dyDescent="0.3">
      <c r="A1265" s="76">
        <v>1263</v>
      </c>
      <c r="B1265">
        <v>36616</v>
      </c>
      <c r="C1265" t="s">
        <v>446</v>
      </c>
      <c r="D1265" t="s">
        <v>24</v>
      </c>
      <c r="E1265" t="s">
        <v>78</v>
      </c>
      <c r="F1265">
        <v>7.36</v>
      </c>
      <c r="G1265" s="77">
        <v>43940</v>
      </c>
      <c r="H1265" s="77">
        <v>43940</v>
      </c>
      <c r="I1265">
        <v>6</v>
      </c>
      <c r="J1265">
        <v>2018</v>
      </c>
      <c r="K1265" t="s">
        <v>25</v>
      </c>
      <c r="L1265">
        <v>1</v>
      </c>
      <c r="M1265">
        <v>1.0086111111111109</v>
      </c>
      <c r="N1265">
        <v>1.0086111111111109</v>
      </c>
      <c r="O1265">
        <v>1</v>
      </c>
      <c r="P1265">
        <v>1.0086111111111109</v>
      </c>
      <c r="Q1265">
        <v>1</v>
      </c>
      <c r="R1265" t="s">
        <v>36</v>
      </c>
    </row>
    <row r="1266" spans="1:18" hidden="1" x14ac:dyDescent="0.3">
      <c r="A1266" s="76">
        <v>1264</v>
      </c>
      <c r="B1266">
        <v>36616</v>
      </c>
      <c r="C1266" t="s">
        <v>446</v>
      </c>
      <c r="D1266" t="s">
        <v>24</v>
      </c>
      <c r="E1266" t="s">
        <v>78</v>
      </c>
      <c r="F1266">
        <v>7.36</v>
      </c>
      <c r="G1266" s="77">
        <v>43940</v>
      </c>
      <c r="H1266" s="77">
        <v>43940</v>
      </c>
      <c r="I1266">
        <v>6</v>
      </c>
      <c r="J1266">
        <v>2018</v>
      </c>
      <c r="K1266" t="s">
        <v>25</v>
      </c>
      <c r="L1266">
        <v>1</v>
      </c>
      <c r="M1266">
        <v>1.0086111111111109</v>
      </c>
      <c r="N1266">
        <v>1.0086111111111109</v>
      </c>
      <c r="O1266">
        <v>1</v>
      </c>
      <c r="P1266">
        <v>1.0086111111111109</v>
      </c>
      <c r="Q1266">
        <v>1</v>
      </c>
      <c r="R1266" t="s">
        <v>146</v>
      </c>
    </row>
    <row r="1267" spans="1:18" hidden="1" x14ac:dyDescent="0.3">
      <c r="A1267" s="76">
        <v>1265</v>
      </c>
      <c r="B1267">
        <v>36616</v>
      </c>
      <c r="C1267" t="s">
        <v>446</v>
      </c>
      <c r="D1267" t="s">
        <v>24</v>
      </c>
      <c r="E1267" t="s">
        <v>78</v>
      </c>
      <c r="F1267">
        <v>7.36</v>
      </c>
      <c r="G1267" s="77">
        <v>43940</v>
      </c>
      <c r="H1267" s="77">
        <v>43940</v>
      </c>
      <c r="I1267">
        <v>6</v>
      </c>
      <c r="J1267">
        <v>2018</v>
      </c>
      <c r="K1267" t="s">
        <v>25</v>
      </c>
      <c r="L1267">
        <v>1</v>
      </c>
      <c r="M1267">
        <v>1.0086111111111109</v>
      </c>
      <c r="N1267">
        <v>1.0086111111111109</v>
      </c>
      <c r="O1267">
        <v>1</v>
      </c>
      <c r="P1267">
        <v>1.0086111111111109</v>
      </c>
      <c r="Q1267">
        <v>1</v>
      </c>
      <c r="R1267" t="s">
        <v>119</v>
      </c>
    </row>
    <row r="1268" spans="1:18" hidden="1" x14ac:dyDescent="0.3">
      <c r="A1268" s="76">
        <v>1266</v>
      </c>
      <c r="B1268">
        <v>37504</v>
      </c>
      <c r="C1268" t="s">
        <v>447</v>
      </c>
      <c r="D1268" t="s">
        <v>24</v>
      </c>
      <c r="E1268" t="s">
        <v>78</v>
      </c>
      <c r="F1268">
        <v>6.45</v>
      </c>
      <c r="G1268" s="77">
        <v>43940</v>
      </c>
      <c r="H1268" s="77">
        <v>43952</v>
      </c>
      <c r="I1268">
        <v>5</v>
      </c>
      <c r="J1268">
        <v>2016</v>
      </c>
      <c r="K1268" t="s">
        <v>21</v>
      </c>
      <c r="L1268">
        <v>6</v>
      </c>
      <c r="M1268">
        <v>0.1108333333333333</v>
      </c>
      <c r="N1268">
        <v>0.66500000000000004</v>
      </c>
      <c r="O1268">
        <v>13</v>
      </c>
      <c r="P1268">
        <v>5.1153846153846147E-2</v>
      </c>
      <c r="Q1268">
        <v>0.46153846153846162</v>
      </c>
      <c r="R1268" t="s">
        <v>36</v>
      </c>
    </row>
    <row r="1269" spans="1:18" hidden="1" x14ac:dyDescent="0.3">
      <c r="A1269" s="76">
        <v>1267</v>
      </c>
      <c r="B1269">
        <v>51526</v>
      </c>
      <c r="C1269" t="s">
        <v>448</v>
      </c>
      <c r="D1269" t="s">
        <v>85</v>
      </c>
      <c r="E1269" t="s">
        <v>20</v>
      </c>
      <c r="F1269">
        <v>6.39</v>
      </c>
      <c r="G1269" s="77">
        <v>44990</v>
      </c>
      <c r="H1269" s="77">
        <v>44990</v>
      </c>
      <c r="I1269">
        <v>4</v>
      </c>
      <c r="J1269">
        <v>2021</v>
      </c>
      <c r="K1269" t="s">
        <v>25</v>
      </c>
      <c r="L1269">
        <v>1</v>
      </c>
      <c r="M1269">
        <v>5.5555555555555552E-2</v>
      </c>
      <c r="N1269">
        <v>5.5555555555555552E-2</v>
      </c>
      <c r="O1269">
        <v>1</v>
      </c>
      <c r="P1269">
        <v>5.5555555555555552E-2</v>
      </c>
      <c r="Q1269">
        <v>1</v>
      </c>
      <c r="R1269" t="s">
        <v>299</v>
      </c>
    </row>
    <row r="1270" spans="1:18" hidden="1" x14ac:dyDescent="0.3">
      <c r="A1270" s="76">
        <v>1268</v>
      </c>
      <c r="B1270">
        <v>51526</v>
      </c>
      <c r="C1270" t="s">
        <v>448</v>
      </c>
      <c r="D1270" t="s">
        <v>85</v>
      </c>
      <c r="E1270" t="s">
        <v>20</v>
      </c>
      <c r="F1270">
        <v>6.39</v>
      </c>
      <c r="G1270" s="77">
        <v>44990</v>
      </c>
      <c r="H1270" s="77">
        <v>44990</v>
      </c>
      <c r="I1270">
        <v>4</v>
      </c>
      <c r="J1270">
        <v>2021</v>
      </c>
      <c r="K1270" t="s">
        <v>25</v>
      </c>
      <c r="L1270">
        <v>1</v>
      </c>
      <c r="M1270">
        <v>5.5555555555555552E-2</v>
      </c>
      <c r="N1270">
        <v>5.5555555555555552E-2</v>
      </c>
      <c r="O1270">
        <v>1</v>
      </c>
      <c r="P1270">
        <v>5.5555555555555552E-2</v>
      </c>
      <c r="Q1270">
        <v>1</v>
      </c>
      <c r="R1270" t="s">
        <v>53</v>
      </c>
    </row>
    <row r="1271" spans="1:18" hidden="1" x14ac:dyDescent="0.3">
      <c r="A1271" s="76">
        <v>1269</v>
      </c>
      <c r="B1271">
        <v>51526</v>
      </c>
      <c r="C1271" t="s">
        <v>448</v>
      </c>
      <c r="D1271" t="s">
        <v>85</v>
      </c>
      <c r="E1271" t="s">
        <v>20</v>
      </c>
      <c r="F1271">
        <v>6.39</v>
      </c>
      <c r="G1271" s="77">
        <v>44990</v>
      </c>
      <c r="H1271" s="77">
        <v>44990</v>
      </c>
      <c r="I1271">
        <v>4</v>
      </c>
      <c r="J1271">
        <v>2021</v>
      </c>
      <c r="K1271" t="s">
        <v>25</v>
      </c>
      <c r="L1271">
        <v>1</v>
      </c>
      <c r="M1271">
        <v>5.5555555555555552E-2</v>
      </c>
      <c r="N1271">
        <v>5.5555555555555552E-2</v>
      </c>
      <c r="O1271">
        <v>1</v>
      </c>
      <c r="P1271">
        <v>5.5555555555555552E-2</v>
      </c>
      <c r="Q1271">
        <v>1</v>
      </c>
      <c r="R1271" t="s">
        <v>54</v>
      </c>
    </row>
    <row r="1272" spans="1:18" hidden="1" x14ac:dyDescent="0.3">
      <c r="A1272" s="76">
        <v>1270</v>
      </c>
      <c r="B1272">
        <v>15315</v>
      </c>
      <c r="C1272" t="s">
        <v>449</v>
      </c>
      <c r="D1272" t="s">
        <v>32</v>
      </c>
      <c r="E1272" t="s">
        <v>75</v>
      </c>
      <c r="F1272">
        <v>7.45</v>
      </c>
      <c r="G1272" s="77">
        <v>42583</v>
      </c>
      <c r="H1272" s="77">
        <v>42613</v>
      </c>
      <c r="I1272">
        <v>4</v>
      </c>
      <c r="J1272">
        <v>2013</v>
      </c>
      <c r="K1272" t="s">
        <v>25</v>
      </c>
      <c r="L1272">
        <v>10</v>
      </c>
      <c r="M1272">
        <v>0.39444444444444438</v>
      </c>
      <c r="N1272">
        <v>3.9444444444444442</v>
      </c>
      <c r="O1272">
        <v>31</v>
      </c>
      <c r="P1272">
        <v>0.12724014336917561</v>
      </c>
      <c r="Q1272">
        <v>0.32258064516129031</v>
      </c>
      <c r="R1272" t="s">
        <v>39</v>
      </c>
    </row>
    <row r="1273" spans="1:18" hidden="1" x14ac:dyDescent="0.3">
      <c r="A1273" s="76">
        <v>1271</v>
      </c>
      <c r="B1273">
        <v>15315</v>
      </c>
      <c r="C1273" t="s">
        <v>449</v>
      </c>
      <c r="D1273" t="s">
        <v>32</v>
      </c>
      <c r="E1273" t="s">
        <v>75</v>
      </c>
      <c r="F1273">
        <v>7.45</v>
      </c>
      <c r="G1273" s="77">
        <v>42583</v>
      </c>
      <c r="H1273" s="77">
        <v>42613</v>
      </c>
      <c r="I1273">
        <v>4</v>
      </c>
      <c r="J1273">
        <v>2013</v>
      </c>
      <c r="K1273" t="s">
        <v>25</v>
      </c>
      <c r="L1273">
        <v>10</v>
      </c>
      <c r="M1273">
        <v>0.39444444444444438</v>
      </c>
      <c r="N1273">
        <v>3.9444444444444442</v>
      </c>
      <c r="O1273">
        <v>31</v>
      </c>
      <c r="P1273">
        <v>0.12724014336917561</v>
      </c>
      <c r="Q1273">
        <v>0.32258064516129031</v>
      </c>
      <c r="R1273" t="s">
        <v>36</v>
      </c>
    </row>
    <row r="1274" spans="1:18" hidden="1" x14ac:dyDescent="0.3">
      <c r="A1274" s="76">
        <v>1272</v>
      </c>
      <c r="B1274">
        <v>15315</v>
      </c>
      <c r="C1274" t="s">
        <v>449</v>
      </c>
      <c r="D1274" t="s">
        <v>32</v>
      </c>
      <c r="E1274" t="s">
        <v>75</v>
      </c>
      <c r="F1274">
        <v>7.45</v>
      </c>
      <c r="G1274" s="77">
        <v>42583</v>
      </c>
      <c r="H1274" s="77">
        <v>42613</v>
      </c>
      <c r="I1274">
        <v>4</v>
      </c>
      <c r="J1274">
        <v>2013</v>
      </c>
      <c r="K1274" t="s">
        <v>25</v>
      </c>
      <c r="L1274">
        <v>10</v>
      </c>
      <c r="M1274">
        <v>0.39444444444444438</v>
      </c>
      <c r="N1274">
        <v>3.9444444444444442</v>
      </c>
      <c r="O1274">
        <v>31</v>
      </c>
      <c r="P1274">
        <v>0.12724014336917561</v>
      </c>
      <c r="Q1274">
        <v>0.32258064516129031</v>
      </c>
      <c r="R1274" t="s">
        <v>27</v>
      </c>
    </row>
    <row r="1275" spans="1:18" hidden="1" x14ac:dyDescent="0.3">
      <c r="A1275" s="76">
        <v>1273</v>
      </c>
      <c r="B1275">
        <v>15315</v>
      </c>
      <c r="C1275" t="s">
        <v>449</v>
      </c>
      <c r="D1275" t="s">
        <v>32</v>
      </c>
      <c r="E1275" t="s">
        <v>75</v>
      </c>
      <c r="F1275">
        <v>7.45</v>
      </c>
      <c r="G1275" s="77">
        <v>42583</v>
      </c>
      <c r="H1275" s="77">
        <v>42613</v>
      </c>
      <c r="I1275">
        <v>4</v>
      </c>
      <c r="J1275">
        <v>2013</v>
      </c>
      <c r="K1275" t="s">
        <v>25</v>
      </c>
      <c r="L1275">
        <v>10</v>
      </c>
      <c r="M1275">
        <v>0.39444444444444438</v>
      </c>
      <c r="N1275">
        <v>3.9444444444444442</v>
      </c>
      <c r="O1275">
        <v>31</v>
      </c>
      <c r="P1275">
        <v>0.12724014336917561</v>
      </c>
      <c r="Q1275">
        <v>0.32258064516129031</v>
      </c>
      <c r="R1275" t="s">
        <v>41</v>
      </c>
    </row>
    <row r="1276" spans="1:18" hidden="1" x14ac:dyDescent="0.3">
      <c r="A1276" s="76">
        <v>1274</v>
      </c>
      <c r="B1276">
        <v>17074</v>
      </c>
      <c r="C1276" t="s">
        <v>450</v>
      </c>
      <c r="D1276" t="s">
        <v>32</v>
      </c>
      <c r="E1276" t="s">
        <v>75</v>
      </c>
      <c r="F1276">
        <v>8.77</v>
      </c>
      <c r="G1276" s="77">
        <v>42528</v>
      </c>
      <c r="H1276" s="77">
        <v>42533</v>
      </c>
      <c r="I1276">
        <v>9</v>
      </c>
      <c r="J1276">
        <v>2013</v>
      </c>
      <c r="K1276" t="s">
        <v>21</v>
      </c>
      <c r="L1276">
        <v>26</v>
      </c>
      <c r="M1276">
        <v>0.42749999999999999</v>
      </c>
      <c r="N1276">
        <v>11.115</v>
      </c>
      <c r="O1276">
        <v>6</v>
      </c>
      <c r="P1276">
        <v>1.8525</v>
      </c>
      <c r="Q1276">
        <v>4.333333333333333</v>
      </c>
      <c r="R1276" t="s">
        <v>36</v>
      </c>
    </row>
    <row r="1277" spans="1:18" hidden="1" x14ac:dyDescent="0.3">
      <c r="A1277" s="76">
        <v>1275</v>
      </c>
      <c r="B1277">
        <v>17074</v>
      </c>
      <c r="C1277" t="s">
        <v>450</v>
      </c>
      <c r="D1277" t="s">
        <v>32</v>
      </c>
      <c r="E1277" t="s">
        <v>75</v>
      </c>
      <c r="F1277">
        <v>8.77</v>
      </c>
      <c r="G1277" s="77">
        <v>42528</v>
      </c>
      <c r="H1277" s="77">
        <v>42533</v>
      </c>
      <c r="I1277">
        <v>9</v>
      </c>
      <c r="J1277">
        <v>2013</v>
      </c>
      <c r="K1277" t="s">
        <v>21</v>
      </c>
      <c r="L1277">
        <v>26</v>
      </c>
      <c r="M1277">
        <v>0.42749999999999999</v>
      </c>
      <c r="N1277">
        <v>11.115</v>
      </c>
      <c r="O1277">
        <v>6</v>
      </c>
      <c r="P1277">
        <v>1.8525</v>
      </c>
      <c r="Q1277">
        <v>4.333333333333333</v>
      </c>
      <c r="R1277" t="s">
        <v>28</v>
      </c>
    </row>
    <row r="1278" spans="1:18" hidden="1" x14ac:dyDescent="0.3">
      <c r="A1278" s="76">
        <v>1276</v>
      </c>
      <c r="B1278">
        <v>17074</v>
      </c>
      <c r="C1278" t="s">
        <v>450</v>
      </c>
      <c r="D1278" t="s">
        <v>32</v>
      </c>
      <c r="E1278" t="s">
        <v>75</v>
      </c>
      <c r="F1278">
        <v>8.77</v>
      </c>
      <c r="G1278" s="77">
        <v>42528</v>
      </c>
      <c r="H1278" s="77">
        <v>42533</v>
      </c>
      <c r="I1278">
        <v>9</v>
      </c>
      <c r="J1278">
        <v>2013</v>
      </c>
      <c r="K1278" t="s">
        <v>21</v>
      </c>
      <c r="L1278">
        <v>26</v>
      </c>
      <c r="M1278">
        <v>0.42749999999999999</v>
      </c>
      <c r="N1278">
        <v>11.115</v>
      </c>
      <c r="O1278">
        <v>6</v>
      </c>
      <c r="P1278">
        <v>1.8525</v>
      </c>
      <c r="Q1278">
        <v>4.333333333333333</v>
      </c>
      <c r="R1278" t="s">
        <v>57</v>
      </c>
    </row>
    <row r="1279" spans="1:18" hidden="1" x14ac:dyDescent="0.3">
      <c r="A1279" s="76">
        <v>1277</v>
      </c>
      <c r="B1279">
        <v>17074</v>
      </c>
      <c r="C1279" t="s">
        <v>450</v>
      </c>
      <c r="D1279" t="s">
        <v>32</v>
      </c>
      <c r="E1279" t="s">
        <v>75</v>
      </c>
      <c r="F1279">
        <v>8.77</v>
      </c>
      <c r="G1279" s="77">
        <v>42528</v>
      </c>
      <c r="H1279" s="77">
        <v>42533</v>
      </c>
      <c r="I1279">
        <v>9</v>
      </c>
      <c r="J1279">
        <v>2013</v>
      </c>
      <c r="K1279" t="s">
        <v>21</v>
      </c>
      <c r="L1279">
        <v>26</v>
      </c>
      <c r="M1279">
        <v>0.42749999999999999</v>
      </c>
      <c r="N1279">
        <v>11.115</v>
      </c>
      <c r="O1279">
        <v>6</v>
      </c>
      <c r="P1279">
        <v>1.8525</v>
      </c>
      <c r="Q1279">
        <v>4.333333333333333</v>
      </c>
      <c r="R1279" t="s">
        <v>119</v>
      </c>
    </row>
    <row r="1280" spans="1:18" hidden="1" x14ac:dyDescent="0.3">
      <c r="A1280" s="76">
        <v>1278</v>
      </c>
      <c r="B1280">
        <v>17074</v>
      </c>
      <c r="C1280" t="s">
        <v>450</v>
      </c>
      <c r="D1280" t="s">
        <v>32</v>
      </c>
      <c r="E1280" t="s">
        <v>75</v>
      </c>
      <c r="F1280">
        <v>8.77</v>
      </c>
      <c r="G1280" s="77">
        <v>42528</v>
      </c>
      <c r="H1280" s="77">
        <v>42533</v>
      </c>
      <c r="I1280">
        <v>9</v>
      </c>
      <c r="J1280">
        <v>2013</v>
      </c>
      <c r="K1280" t="s">
        <v>21</v>
      </c>
      <c r="L1280">
        <v>26</v>
      </c>
      <c r="M1280">
        <v>0.42749999999999999</v>
      </c>
      <c r="N1280">
        <v>11.115</v>
      </c>
      <c r="O1280">
        <v>6</v>
      </c>
      <c r="P1280">
        <v>1.8525</v>
      </c>
      <c r="Q1280">
        <v>4.333333333333333</v>
      </c>
      <c r="R1280" t="s">
        <v>129</v>
      </c>
    </row>
    <row r="1281" spans="1:18" hidden="1" x14ac:dyDescent="0.3">
      <c r="A1281" s="76">
        <v>1279</v>
      </c>
      <c r="B1281">
        <v>40708</v>
      </c>
      <c r="C1281" t="s">
        <v>451</v>
      </c>
      <c r="D1281" t="s">
        <v>32</v>
      </c>
      <c r="E1281" t="s">
        <v>75</v>
      </c>
      <c r="F1281">
        <v>6.53</v>
      </c>
      <c r="G1281" s="77">
        <v>44279</v>
      </c>
      <c r="H1281" s="77">
        <v>44294</v>
      </c>
      <c r="I1281">
        <v>5</v>
      </c>
      <c r="J1281">
        <v>2020</v>
      </c>
      <c r="K1281" t="s">
        <v>21</v>
      </c>
      <c r="L1281">
        <v>12</v>
      </c>
      <c r="M1281">
        <v>0.4</v>
      </c>
      <c r="N1281">
        <v>4.8000000000000007</v>
      </c>
      <c r="O1281">
        <v>16</v>
      </c>
      <c r="P1281">
        <v>0.3</v>
      </c>
      <c r="Q1281">
        <v>0.75</v>
      </c>
      <c r="R1281" t="s">
        <v>79</v>
      </c>
    </row>
    <row r="1282" spans="1:18" hidden="1" x14ac:dyDescent="0.3">
      <c r="A1282" s="76">
        <v>1280</v>
      </c>
      <c r="B1282">
        <v>40708</v>
      </c>
      <c r="C1282" t="s">
        <v>451</v>
      </c>
      <c r="D1282" t="s">
        <v>32</v>
      </c>
      <c r="E1282" t="s">
        <v>75</v>
      </c>
      <c r="F1282">
        <v>6.53</v>
      </c>
      <c r="G1282" s="77">
        <v>44279</v>
      </c>
      <c r="H1282" s="77">
        <v>44294</v>
      </c>
      <c r="I1282">
        <v>5</v>
      </c>
      <c r="J1282">
        <v>2020</v>
      </c>
      <c r="K1282" t="s">
        <v>21</v>
      </c>
      <c r="L1282">
        <v>12</v>
      </c>
      <c r="M1282">
        <v>0.4</v>
      </c>
      <c r="N1282">
        <v>4.8000000000000007</v>
      </c>
      <c r="O1282">
        <v>16</v>
      </c>
      <c r="P1282">
        <v>0.3</v>
      </c>
      <c r="Q1282">
        <v>0.75</v>
      </c>
      <c r="R1282" t="s">
        <v>36</v>
      </c>
    </row>
    <row r="1283" spans="1:18" hidden="1" x14ac:dyDescent="0.3">
      <c r="A1283" s="76">
        <v>1281</v>
      </c>
      <c r="B1283">
        <v>40708</v>
      </c>
      <c r="C1283" t="s">
        <v>451</v>
      </c>
      <c r="D1283" t="s">
        <v>32</v>
      </c>
      <c r="E1283" t="s">
        <v>75</v>
      </c>
      <c r="F1283">
        <v>6.53</v>
      </c>
      <c r="G1283" s="77">
        <v>44279</v>
      </c>
      <c r="H1283" s="77">
        <v>44294</v>
      </c>
      <c r="I1283">
        <v>5</v>
      </c>
      <c r="J1283">
        <v>2020</v>
      </c>
      <c r="K1283" t="s">
        <v>21</v>
      </c>
      <c r="L1283">
        <v>12</v>
      </c>
      <c r="M1283">
        <v>0.4</v>
      </c>
      <c r="N1283">
        <v>4.8000000000000007</v>
      </c>
      <c r="O1283">
        <v>16</v>
      </c>
      <c r="P1283">
        <v>0.3</v>
      </c>
      <c r="Q1283">
        <v>0.75</v>
      </c>
      <c r="R1283" t="s">
        <v>72</v>
      </c>
    </row>
    <row r="1284" spans="1:18" hidden="1" x14ac:dyDescent="0.3">
      <c r="A1284" s="76">
        <v>1282</v>
      </c>
      <c r="B1284">
        <v>40708</v>
      </c>
      <c r="C1284" t="s">
        <v>451</v>
      </c>
      <c r="D1284" t="s">
        <v>32</v>
      </c>
      <c r="E1284" t="s">
        <v>75</v>
      </c>
      <c r="F1284">
        <v>6.53</v>
      </c>
      <c r="G1284" s="77">
        <v>44279</v>
      </c>
      <c r="H1284" s="77">
        <v>44294</v>
      </c>
      <c r="I1284">
        <v>5</v>
      </c>
      <c r="J1284">
        <v>2020</v>
      </c>
      <c r="K1284" t="s">
        <v>21</v>
      </c>
      <c r="L1284">
        <v>12</v>
      </c>
      <c r="M1284">
        <v>0.4</v>
      </c>
      <c r="N1284">
        <v>4.8000000000000007</v>
      </c>
      <c r="O1284">
        <v>16</v>
      </c>
      <c r="P1284">
        <v>0.3</v>
      </c>
      <c r="Q1284">
        <v>0.75</v>
      </c>
      <c r="R1284" t="s">
        <v>27</v>
      </c>
    </row>
    <row r="1285" spans="1:18" hidden="1" x14ac:dyDescent="0.3">
      <c r="A1285" s="76">
        <v>1283</v>
      </c>
      <c r="B1285">
        <v>40708</v>
      </c>
      <c r="C1285" t="s">
        <v>451</v>
      </c>
      <c r="D1285" t="s">
        <v>32</v>
      </c>
      <c r="E1285" t="s">
        <v>75</v>
      </c>
      <c r="F1285">
        <v>6.53</v>
      </c>
      <c r="G1285" s="77">
        <v>44279</v>
      </c>
      <c r="H1285" s="77">
        <v>44294</v>
      </c>
      <c r="I1285">
        <v>5</v>
      </c>
      <c r="J1285">
        <v>2020</v>
      </c>
      <c r="K1285" t="s">
        <v>21</v>
      </c>
      <c r="L1285">
        <v>12</v>
      </c>
      <c r="M1285">
        <v>0.4</v>
      </c>
      <c r="N1285">
        <v>4.8000000000000007</v>
      </c>
      <c r="O1285">
        <v>16</v>
      </c>
      <c r="P1285">
        <v>0.3</v>
      </c>
      <c r="Q1285">
        <v>0.75</v>
      </c>
      <c r="R1285" t="s">
        <v>289</v>
      </c>
    </row>
    <row r="1286" spans="1:18" hidden="1" x14ac:dyDescent="0.3">
      <c r="A1286" s="76">
        <v>1284</v>
      </c>
      <c r="B1286">
        <v>40708</v>
      </c>
      <c r="C1286" t="s">
        <v>451</v>
      </c>
      <c r="D1286" t="s">
        <v>32</v>
      </c>
      <c r="E1286" t="s">
        <v>75</v>
      </c>
      <c r="F1286">
        <v>6.53</v>
      </c>
      <c r="G1286" s="77">
        <v>44279</v>
      </c>
      <c r="H1286" s="77">
        <v>44294</v>
      </c>
      <c r="I1286">
        <v>5</v>
      </c>
      <c r="J1286">
        <v>2020</v>
      </c>
      <c r="K1286" t="s">
        <v>21</v>
      </c>
      <c r="L1286">
        <v>12</v>
      </c>
      <c r="M1286">
        <v>0.4</v>
      </c>
      <c r="N1286">
        <v>4.8000000000000007</v>
      </c>
      <c r="O1286">
        <v>16</v>
      </c>
      <c r="P1286">
        <v>0.3</v>
      </c>
      <c r="Q1286">
        <v>0.75</v>
      </c>
      <c r="R1286" t="s">
        <v>57</v>
      </c>
    </row>
    <row r="1287" spans="1:18" hidden="1" x14ac:dyDescent="0.3">
      <c r="A1287" s="76">
        <v>1285</v>
      </c>
      <c r="B1287">
        <v>37487</v>
      </c>
      <c r="C1287" t="s">
        <v>452</v>
      </c>
      <c r="D1287" t="s">
        <v>32</v>
      </c>
      <c r="E1287" t="s">
        <v>38</v>
      </c>
      <c r="F1287">
        <v>6.71</v>
      </c>
      <c r="G1287" s="77">
        <v>44349</v>
      </c>
      <c r="H1287" s="77">
        <v>44352</v>
      </c>
      <c r="I1287">
        <v>5</v>
      </c>
      <c r="J1287">
        <v>2018</v>
      </c>
      <c r="K1287" t="s">
        <v>21</v>
      </c>
      <c r="L1287">
        <v>12</v>
      </c>
      <c r="M1287">
        <v>0.39861111111111108</v>
      </c>
      <c r="N1287">
        <v>4.7833333333333332</v>
      </c>
      <c r="O1287">
        <v>4</v>
      </c>
      <c r="P1287">
        <v>1.1958333333333331</v>
      </c>
      <c r="Q1287">
        <v>3</v>
      </c>
      <c r="R1287" t="s">
        <v>28</v>
      </c>
    </row>
    <row r="1288" spans="1:18" hidden="1" x14ac:dyDescent="0.3">
      <c r="A1288" s="76">
        <v>1286</v>
      </c>
      <c r="B1288">
        <v>37487</v>
      </c>
      <c r="C1288" t="s">
        <v>452</v>
      </c>
      <c r="D1288" t="s">
        <v>32</v>
      </c>
      <c r="E1288" t="s">
        <v>38</v>
      </c>
      <c r="F1288">
        <v>6.71</v>
      </c>
      <c r="G1288" s="77">
        <v>44349</v>
      </c>
      <c r="H1288" s="77">
        <v>44352</v>
      </c>
      <c r="I1288">
        <v>5</v>
      </c>
      <c r="J1288">
        <v>2018</v>
      </c>
      <c r="K1288" t="s">
        <v>21</v>
      </c>
      <c r="L1288">
        <v>12</v>
      </c>
      <c r="M1288">
        <v>0.39861111111111108</v>
      </c>
      <c r="N1288">
        <v>4.7833333333333332</v>
      </c>
      <c r="O1288">
        <v>4</v>
      </c>
      <c r="P1288">
        <v>1.1958333333333331</v>
      </c>
      <c r="Q1288">
        <v>3</v>
      </c>
      <c r="R1288" t="s">
        <v>134</v>
      </c>
    </row>
    <row r="1289" spans="1:18" hidden="1" x14ac:dyDescent="0.3">
      <c r="A1289" s="76">
        <v>1287</v>
      </c>
      <c r="B1289">
        <v>37487</v>
      </c>
      <c r="C1289" t="s">
        <v>452</v>
      </c>
      <c r="D1289" t="s">
        <v>32</v>
      </c>
      <c r="E1289" t="s">
        <v>38</v>
      </c>
      <c r="F1289">
        <v>6.71</v>
      </c>
      <c r="G1289" s="77">
        <v>44349</v>
      </c>
      <c r="H1289" s="77">
        <v>44352</v>
      </c>
      <c r="I1289">
        <v>5</v>
      </c>
      <c r="J1289">
        <v>2018</v>
      </c>
      <c r="K1289" t="s">
        <v>21</v>
      </c>
      <c r="L1289">
        <v>12</v>
      </c>
      <c r="M1289">
        <v>0.39861111111111108</v>
      </c>
      <c r="N1289">
        <v>4.7833333333333332</v>
      </c>
      <c r="O1289">
        <v>4</v>
      </c>
      <c r="P1289">
        <v>1.1958333333333331</v>
      </c>
      <c r="Q1289">
        <v>3</v>
      </c>
      <c r="R1289" t="s">
        <v>42</v>
      </c>
    </row>
    <row r="1290" spans="1:18" hidden="1" x14ac:dyDescent="0.3">
      <c r="A1290" s="76">
        <v>1288</v>
      </c>
      <c r="B1290">
        <v>37487</v>
      </c>
      <c r="C1290" t="s">
        <v>452</v>
      </c>
      <c r="D1290" t="s">
        <v>32</v>
      </c>
      <c r="E1290" t="s">
        <v>38</v>
      </c>
      <c r="F1290">
        <v>6.71</v>
      </c>
      <c r="G1290" s="77">
        <v>44349</v>
      </c>
      <c r="H1290" s="77">
        <v>44352</v>
      </c>
      <c r="I1290">
        <v>5</v>
      </c>
      <c r="J1290">
        <v>2018</v>
      </c>
      <c r="K1290" t="s">
        <v>21</v>
      </c>
      <c r="L1290">
        <v>12</v>
      </c>
      <c r="M1290">
        <v>0.39861111111111108</v>
      </c>
      <c r="N1290">
        <v>4.7833333333333332</v>
      </c>
      <c r="O1290">
        <v>4</v>
      </c>
      <c r="P1290">
        <v>1.1958333333333331</v>
      </c>
      <c r="Q1290">
        <v>3</v>
      </c>
      <c r="R1290" t="s">
        <v>119</v>
      </c>
    </row>
    <row r="1291" spans="1:18" hidden="1" x14ac:dyDescent="0.3">
      <c r="A1291" s="76">
        <v>1289</v>
      </c>
      <c r="B1291">
        <v>39948</v>
      </c>
      <c r="C1291" t="s">
        <v>453</v>
      </c>
      <c r="D1291" t="s">
        <v>32</v>
      </c>
      <c r="E1291" t="s">
        <v>38</v>
      </c>
      <c r="F1291">
        <v>6.9</v>
      </c>
      <c r="G1291" s="77">
        <v>44354</v>
      </c>
      <c r="H1291" s="77">
        <v>44357</v>
      </c>
      <c r="I1291">
        <v>4</v>
      </c>
      <c r="J1291">
        <v>2020</v>
      </c>
      <c r="K1291" t="s">
        <v>21</v>
      </c>
      <c r="L1291">
        <v>12</v>
      </c>
      <c r="M1291">
        <v>0.3888888888888889</v>
      </c>
      <c r="N1291">
        <v>4.666666666666667</v>
      </c>
      <c r="O1291">
        <v>4</v>
      </c>
      <c r="P1291">
        <v>1.166666666666667</v>
      </c>
      <c r="Q1291">
        <v>3</v>
      </c>
      <c r="R1291" t="s">
        <v>28</v>
      </c>
    </row>
    <row r="1292" spans="1:18" hidden="1" x14ac:dyDescent="0.3">
      <c r="A1292" s="76">
        <v>1290</v>
      </c>
      <c r="B1292">
        <v>39948</v>
      </c>
      <c r="C1292" t="s">
        <v>453</v>
      </c>
      <c r="D1292" t="s">
        <v>32</v>
      </c>
      <c r="E1292" t="s">
        <v>38</v>
      </c>
      <c r="F1292">
        <v>6.9</v>
      </c>
      <c r="G1292" s="77">
        <v>44354</v>
      </c>
      <c r="H1292" s="77">
        <v>44357</v>
      </c>
      <c r="I1292">
        <v>4</v>
      </c>
      <c r="J1292">
        <v>2020</v>
      </c>
      <c r="K1292" t="s">
        <v>21</v>
      </c>
      <c r="L1292">
        <v>12</v>
      </c>
      <c r="M1292">
        <v>0.3888888888888889</v>
      </c>
      <c r="N1292">
        <v>4.666666666666667</v>
      </c>
      <c r="O1292">
        <v>4</v>
      </c>
      <c r="P1292">
        <v>1.166666666666667</v>
      </c>
      <c r="Q1292">
        <v>3</v>
      </c>
      <c r="R1292" t="s">
        <v>134</v>
      </c>
    </row>
    <row r="1293" spans="1:18" hidden="1" x14ac:dyDescent="0.3">
      <c r="A1293" s="76">
        <v>1291</v>
      </c>
      <c r="B1293">
        <v>39948</v>
      </c>
      <c r="C1293" t="s">
        <v>453</v>
      </c>
      <c r="D1293" t="s">
        <v>32</v>
      </c>
      <c r="E1293" t="s">
        <v>38</v>
      </c>
      <c r="F1293">
        <v>6.9</v>
      </c>
      <c r="G1293" s="77">
        <v>44354</v>
      </c>
      <c r="H1293" s="77">
        <v>44357</v>
      </c>
      <c r="I1293">
        <v>4</v>
      </c>
      <c r="J1293">
        <v>2020</v>
      </c>
      <c r="K1293" t="s">
        <v>21</v>
      </c>
      <c r="L1293">
        <v>12</v>
      </c>
      <c r="M1293">
        <v>0.3888888888888889</v>
      </c>
      <c r="N1293">
        <v>4.666666666666667</v>
      </c>
      <c r="O1293">
        <v>4</v>
      </c>
      <c r="P1293">
        <v>1.166666666666667</v>
      </c>
      <c r="Q1293">
        <v>3</v>
      </c>
      <c r="R1293" t="s">
        <v>42</v>
      </c>
    </row>
    <row r="1294" spans="1:18" hidden="1" x14ac:dyDescent="0.3">
      <c r="A1294" s="76">
        <v>1292</v>
      </c>
      <c r="B1294">
        <v>39948</v>
      </c>
      <c r="C1294" t="s">
        <v>453</v>
      </c>
      <c r="D1294" t="s">
        <v>32</v>
      </c>
      <c r="E1294" t="s">
        <v>38</v>
      </c>
      <c r="F1294">
        <v>6.9</v>
      </c>
      <c r="G1294" s="77">
        <v>44354</v>
      </c>
      <c r="H1294" s="77">
        <v>44357</v>
      </c>
      <c r="I1294">
        <v>4</v>
      </c>
      <c r="J1294">
        <v>2020</v>
      </c>
      <c r="K1294" t="s">
        <v>21</v>
      </c>
      <c r="L1294">
        <v>12</v>
      </c>
      <c r="M1294">
        <v>0.3888888888888889</v>
      </c>
      <c r="N1294">
        <v>4.666666666666667</v>
      </c>
      <c r="O1294">
        <v>4</v>
      </c>
      <c r="P1294">
        <v>1.166666666666667</v>
      </c>
      <c r="Q1294">
        <v>3</v>
      </c>
      <c r="R1294" t="s">
        <v>119</v>
      </c>
    </row>
    <row r="1295" spans="1:18" hidden="1" x14ac:dyDescent="0.3">
      <c r="A1295" s="76">
        <v>1293</v>
      </c>
      <c r="B1295">
        <v>1174</v>
      </c>
      <c r="C1295" t="s">
        <v>454</v>
      </c>
      <c r="D1295" t="s">
        <v>66</v>
      </c>
      <c r="E1295" t="s">
        <v>20</v>
      </c>
      <c r="F1295">
        <v>6.77</v>
      </c>
      <c r="G1295" s="77">
        <v>43525</v>
      </c>
      <c r="H1295" s="77">
        <v>43525</v>
      </c>
      <c r="I1295">
        <v>6</v>
      </c>
      <c r="J1295">
        <v>2003</v>
      </c>
      <c r="K1295" t="s">
        <v>25</v>
      </c>
      <c r="L1295">
        <v>1</v>
      </c>
      <c r="M1295">
        <v>0.90527777777777774</v>
      </c>
      <c r="N1295">
        <v>0.90527777777777774</v>
      </c>
      <c r="O1295">
        <v>1</v>
      </c>
      <c r="P1295">
        <v>0.90527777777777774</v>
      </c>
      <c r="Q1295">
        <v>1</v>
      </c>
      <c r="R1295" t="s">
        <v>27</v>
      </c>
    </row>
    <row r="1296" spans="1:18" hidden="1" x14ac:dyDescent="0.3">
      <c r="A1296" s="76">
        <v>1294</v>
      </c>
      <c r="B1296">
        <v>1174</v>
      </c>
      <c r="C1296" t="s">
        <v>454</v>
      </c>
      <c r="D1296" t="s">
        <v>66</v>
      </c>
      <c r="E1296" t="s">
        <v>20</v>
      </c>
      <c r="F1296">
        <v>6.77</v>
      </c>
      <c r="G1296" s="77">
        <v>43525</v>
      </c>
      <c r="H1296" s="77">
        <v>43525</v>
      </c>
      <c r="I1296">
        <v>6</v>
      </c>
      <c r="J1296">
        <v>2003</v>
      </c>
      <c r="K1296" t="s">
        <v>25</v>
      </c>
      <c r="L1296">
        <v>1</v>
      </c>
      <c r="M1296">
        <v>0.90527777777777774</v>
      </c>
      <c r="N1296">
        <v>0.90527777777777774</v>
      </c>
      <c r="O1296">
        <v>1</v>
      </c>
      <c r="P1296">
        <v>0.90527777777777774</v>
      </c>
      <c r="Q1296">
        <v>1</v>
      </c>
      <c r="R1296" t="s">
        <v>57</v>
      </c>
    </row>
    <row r="1297" spans="1:18" hidden="1" x14ac:dyDescent="0.3">
      <c r="A1297" s="76">
        <v>1295</v>
      </c>
      <c r="B1297">
        <v>1135</v>
      </c>
      <c r="C1297" t="s">
        <v>455</v>
      </c>
      <c r="D1297" t="s">
        <v>66</v>
      </c>
      <c r="E1297" t="s">
        <v>20</v>
      </c>
      <c r="F1297">
        <v>6.95</v>
      </c>
      <c r="G1297" s="77">
        <v>43556</v>
      </c>
      <c r="H1297" s="77">
        <v>43556</v>
      </c>
      <c r="I1297">
        <v>6</v>
      </c>
      <c r="J1297">
        <v>2005</v>
      </c>
      <c r="K1297" t="s">
        <v>33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 t="s">
        <v>39</v>
      </c>
    </row>
    <row r="1298" spans="1:18" hidden="1" x14ac:dyDescent="0.3">
      <c r="A1298" s="76">
        <v>1296</v>
      </c>
      <c r="B1298">
        <v>1135</v>
      </c>
      <c r="C1298" t="s">
        <v>455</v>
      </c>
      <c r="D1298" t="s">
        <v>66</v>
      </c>
      <c r="E1298" t="s">
        <v>20</v>
      </c>
      <c r="F1298">
        <v>6.95</v>
      </c>
      <c r="G1298" s="77">
        <v>43556</v>
      </c>
      <c r="H1298" s="77">
        <v>43556</v>
      </c>
      <c r="I1298">
        <v>6</v>
      </c>
      <c r="J1298">
        <v>2005</v>
      </c>
      <c r="K1298" t="s">
        <v>33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 t="s">
        <v>27</v>
      </c>
    </row>
    <row r="1299" spans="1:18" hidden="1" x14ac:dyDescent="0.3">
      <c r="A1299" s="76">
        <v>1297</v>
      </c>
      <c r="B1299">
        <v>1135</v>
      </c>
      <c r="C1299" t="s">
        <v>455</v>
      </c>
      <c r="D1299" t="s">
        <v>66</v>
      </c>
      <c r="E1299" t="s">
        <v>20</v>
      </c>
      <c r="F1299">
        <v>6.95</v>
      </c>
      <c r="G1299" s="77">
        <v>43556</v>
      </c>
      <c r="H1299" s="77">
        <v>43556</v>
      </c>
      <c r="I1299">
        <v>6</v>
      </c>
      <c r="J1299">
        <v>2005</v>
      </c>
      <c r="K1299" t="s">
        <v>33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 t="s">
        <v>146</v>
      </c>
    </row>
    <row r="1300" spans="1:18" hidden="1" x14ac:dyDescent="0.3">
      <c r="A1300" s="76">
        <v>1298</v>
      </c>
      <c r="B1300">
        <v>40483</v>
      </c>
      <c r="C1300" t="s">
        <v>456</v>
      </c>
      <c r="D1300" t="s">
        <v>32</v>
      </c>
      <c r="E1300" t="s">
        <v>78</v>
      </c>
      <c r="F1300">
        <v>6.95</v>
      </c>
      <c r="G1300" s="77">
        <v>44099</v>
      </c>
      <c r="H1300" s="77">
        <v>44102</v>
      </c>
      <c r="I1300">
        <v>7</v>
      </c>
      <c r="J1300">
        <v>2020</v>
      </c>
      <c r="K1300" t="s">
        <v>25</v>
      </c>
      <c r="L1300">
        <v>12</v>
      </c>
      <c r="M1300">
        <v>0.39416666666666672</v>
      </c>
      <c r="N1300">
        <v>4.7300000000000004</v>
      </c>
      <c r="O1300">
        <v>4</v>
      </c>
      <c r="P1300">
        <v>1.1825000000000001</v>
      </c>
      <c r="Q1300">
        <v>3</v>
      </c>
      <c r="R1300" t="s">
        <v>79</v>
      </c>
    </row>
    <row r="1301" spans="1:18" hidden="1" x14ac:dyDescent="0.3">
      <c r="A1301" s="76">
        <v>1299</v>
      </c>
      <c r="B1301">
        <v>40483</v>
      </c>
      <c r="C1301" t="s">
        <v>456</v>
      </c>
      <c r="D1301" t="s">
        <v>32</v>
      </c>
      <c r="E1301" t="s">
        <v>78</v>
      </c>
      <c r="F1301">
        <v>6.95</v>
      </c>
      <c r="G1301" s="77">
        <v>44099</v>
      </c>
      <c r="H1301" s="77">
        <v>44102</v>
      </c>
      <c r="I1301">
        <v>7</v>
      </c>
      <c r="J1301">
        <v>2020</v>
      </c>
      <c r="K1301" t="s">
        <v>25</v>
      </c>
      <c r="L1301">
        <v>12</v>
      </c>
      <c r="M1301">
        <v>0.39416666666666672</v>
      </c>
      <c r="N1301">
        <v>4.7300000000000004</v>
      </c>
      <c r="O1301">
        <v>4</v>
      </c>
      <c r="P1301">
        <v>1.1825000000000001</v>
      </c>
      <c r="Q1301">
        <v>3</v>
      </c>
      <c r="R1301" t="s">
        <v>36</v>
      </c>
    </row>
    <row r="1302" spans="1:18" hidden="1" x14ac:dyDescent="0.3">
      <c r="A1302" s="76">
        <v>1300</v>
      </c>
      <c r="B1302">
        <v>40483</v>
      </c>
      <c r="C1302" t="s">
        <v>456</v>
      </c>
      <c r="D1302" t="s">
        <v>32</v>
      </c>
      <c r="E1302" t="s">
        <v>78</v>
      </c>
      <c r="F1302">
        <v>6.95</v>
      </c>
      <c r="G1302" s="77">
        <v>44099</v>
      </c>
      <c r="H1302" s="77">
        <v>44102</v>
      </c>
      <c r="I1302">
        <v>7</v>
      </c>
      <c r="J1302">
        <v>2020</v>
      </c>
      <c r="K1302" t="s">
        <v>25</v>
      </c>
      <c r="L1302">
        <v>12</v>
      </c>
      <c r="M1302">
        <v>0.39416666666666672</v>
      </c>
      <c r="N1302">
        <v>4.7300000000000004</v>
      </c>
      <c r="O1302">
        <v>4</v>
      </c>
      <c r="P1302">
        <v>1.1825000000000001</v>
      </c>
      <c r="Q1302">
        <v>3</v>
      </c>
      <c r="R1302" t="s">
        <v>72</v>
      </c>
    </row>
    <row r="1303" spans="1:18" hidden="1" x14ac:dyDescent="0.3">
      <c r="A1303" s="76">
        <v>1301</v>
      </c>
      <c r="B1303">
        <v>40483</v>
      </c>
      <c r="C1303" t="s">
        <v>456</v>
      </c>
      <c r="D1303" t="s">
        <v>32</v>
      </c>
      <c r="E1303" t="s">
        <v>78</v>
      </c>
      <c r="F1303">
        <v>6.95</v>
      </c>
      <c r="G1303" s="77">
        <v>44099</v>
      </c>
      <c r="H1303" s="77">
        <v>44102</v>
      </c>
      <c r="I1303">
        <v>7</v>
      </c>
      <c r="J1303">
        <v>2020</v>
      </c>
      <c r="K1303" t="s">
        <v>25</v>
      </c>
      <c r="L1303">
        <v>12</v>
      </c>
      <c r="M1303">
        <v>0.39416666666666672</v>
      </c>
      <c r="N1303">
        <v>4.7300000000000004</v>
      </c>
      <c r="O1303">
        <v>4</v>
      </c>
      <c r="P1303">
        <v>1.1825000000000001</v>
      </c>
      <c r="Q1303">
        <v>3</v>
      </c>
      <c r="R1303" t="s">
        <v>48</v>
      </c>
    </row>
    <row r="1304" spans="1:18" hidden="1" x14ac:dyDescent="0.3">
      <c r="A1304" s="76">
        <v>1302</v>
      </c>
      <c r="B1304">
        <v>41008</v>
      </c>
      <c r="C1304" t="s">
        <v>457</v>
      </c>
      <c r="D1304" t="s">
        <v>24</v>
      </c>
      <c r="E1304" t="s">
        <v>78</v>
      </c>
      <c r="F1304">
        <v>6.47</v>
      </c>
      <c r="G1304" s="77">
        <v>44104</v>
      </c>
      <c r="H1304" s="77">
        <v>44104</v>
      </c>
      <c r="I1304">
        <v>6</v>
      </c>
      <c r="J1304">
        <v>2020</v>
      </c>
      <c r="K1304" t="s">
        <v>21</v>
      </c>
      <c r="L1304">
        <v>1</v>
      </c>
      <c r="M1304">
        <v>0.1072222222222222</v>
      </c>
      <c r="N1304">
        <v>0.1072222222222222</v>
      </c>
      <c r="O1304">
        <v>1</v>
      </c>
      <c r="P1304">
        <v>0.1072222222222222</v>
      </c>
      <c r="Q1304">
        <v>1</v>
      </c>
      <c r="R1304" t="s">
        <v>36</v>
      </c>
    </row>
    <row r="1305" spans="1:18" hidden="1" x14ac:dyDescent="0.3">
      <c r="A1305" s="76">
        <v>1303</v>
      </c>
      <c r="B1305">
        <v>41008</v>
      </c>
      <c r="C1305" t="s">
        <v>457</v>
      </c>
      <c r="D1305" t="s">
        <v>24</v>
      </c>
      <c r="E1305" t="s">
        <v>78</v>
      </c>
      <c r="F1305">
        <v>6.47</v>
      </c>
      <c r="G1305" s="77">
        <v>44104</v>
      </c>
      <c r="H1305" s="77">
        <v>44104</v>
      </c>
      <c r="I1305">
        <v>6</v>
      </c>
      <c r="J1305">
        <v>2020</v>
      </c>
      <c r="K1305" t="s">
        <v>21</v>
      </c>
      <c r="L1305">
        <v>1</v>
      </c>
      <c r="M1305">
        <v>0.1072222222222222</v>
      </c>
      <c r="N1305">
        <v>0.1072222222222222</v>
      </c>
      <c r="O1305">
        <v>1</v>
      </c>
      <c r="P1305">
        <v>0.1072222222222222</v>
      </c>
      <c r="Q1305">
        <v>1</v>
      </c>
      <c r="R1305" t="s">
        <v>48</v>
      </c>
    </row>
    <row r="1306" spans="1:18" hidden="1" x14ac:dyDescent="0.3">
      <c r="A1306" s="76">
        <v>1304</v>
      </c>
      <c r="B1306">
        <v>38663</v>
      </c>
      <c r="C1306" t="s">
        <v>458</v>
      </c>
      <c r="D1306" t="s">
        <v>19</v>
      </c>
      <c r="E1306" t="s">
        <v>38</v>
      </c>
      <c r="F1306">
        <v>6.46</v>
      </c>
      <c r="G1306" s="77">
        <v>44104</v>
      </c>
      <c r="H1306" s="77">
        <v>44108</v>
      </c>
      <c r="I1306">
        <v>6</v>
      </c>
      <c r="J1306">
        <v>2020</v>
      </c>
      <c r="K1306" t="s">
        <v>25</v>
      </c>
      <c r="L1306">
        <v>12</v>
      </c>
      <c r="M1306">
        <v>0.46666666666666667</v>
      </c>
      <c r="N1306">
        <v>5.6</v>
      </c>
      <c r="O1306">
        <v>5</v>
      </c>
      <c r="P1306">
        <v>1.1200000000000001</v>
      </c>
      <c r="Q1306">
        <v>2.4</v>
      </c>
      <c r="R1306" t="s">
        <v>39</v>
      </c>
    </row>
    <row r="1307" spans="1:18" hidden="1" x14ac:dyDescent="0.3">
      <c r="A1307" s="76">
        <v>1305</v>
      </c>
      <c r="B1307">
        <v>38663</v>
      </c>
      <c r="C1307" t="s">
        <v>458</v>
      </c>
      <c r="D1307" t="s">
        <v>19</v>
      </c>
      <c r="E1307" t="s">
        <v>38</v>
      </c>
      <c r="F1307">
        <v>6.46</v>
      </c>
      <c r="G1307" s="77">
        <v>44104</v>
      </c>
      <c r="H1307" s="77">
        <v>44108</v>
      </c>
      <c r="I1307">
        <v>6</v>
      </c>
      <c r="J1307">
        <v>2020</v>
      </c>
      <c r="K1307" t="s">
        <v>25</v>
      </c>
      <c r="L1307">
        <v>12</v>
      </c>
      <c r="M1307">
        <v>0.46666666666666667</v>
      </c>
      <c r="N1307">
        <v>5.6</v>
      </c>
      <c r="O1307">
        <v>5</v>
      </c>
      <c r="P1307">
        <v>1.1200000000000001</v>
      </c>
      <c r="Q1307">
        <v>2.4</v>
      </c>
      <c r="R1307" t="s">
        <v>40</v>
      </c>
    </row>
    <row r="1308" spans="1:18" hidden="1" x14ac:dyDescent="0.3">
      <c r="A1308" s="76">
        <v>1306</v>
      </c>
      <c r="B1308">
        <v>38663</v>
      </c>
      <c r="C1308" t="s">
        <v>458</v>
      </c>
      <c r="D1308" t="s">
        <v>19</v>
      </c>
      <c r="E1308" t="s">
        <v>38</v>
      </c>
      <c r="F1308">
        <v>6.46</v>
      </c>
      <c r="G1308" s="77">
        <v>44104</v>
      </c>
      <c r="H1308" s="77">
        <v>44108</v>
      </c>
      <c r="I1308">
        <v>6</v>
      </c>
      <c r="J1308">
        <v>2020</v>
      </c>
      <c r="K1308" t="s">
        <v>25</v>
      </c>
      <c r="L1308">
        <v>12</v>
      </c>
      <c r="M1308">
        <v>0.46666666666666667</v>
      </c>
      <c r="N1308">
        <v>5.6</v>
      </c>
      <c r="O1308">
        <v>5</v>
      </c>
      <c r="P1308">
        <v>1.1200000000000001</v>
      </c>
      <c r="Q1308">
        <v>2.4</v>
      </c>
      <c r="R1308" t="s">
        <v>29</v>
      </c>
    </row>
    <row r="1309" spans="1:18" hidden="1" x14ac:dyDescent="0.3">
      <c r="A1309" s="76">
        <v>1307</v>
      </c>
      <c r="B1309">
        <v>50078</v>
      </c>
      <c r="C1309" t="s">
        <v>459</v>
      </c>
      <c r="D1309" t="s">
        <v>85</v>
      </c>
      <c r="E1309" t="s">
        <v>20</v>
      </c>
      <c r="F1309">
        <v>6.65</v>
      </c>
      <c r="G1309" s="77">
        <v>44991</v>
      </c>
      <c r="H1309" s="77">
        <v>44991</v>
      </c>
      <c r="I1309">
        <v>7</v>
      </c>
      <c r="J1309">
        <v>2021</v>
      </c>
      <c r="K1309" t="s">
        <v>25</v>
      </c>
      <c r="L1309">
        <v>1</v>
      </c>
      <c r="M1309">
        <v>6.6944444444444445E-2</v>
      </c>
      <c r="N1309">
        <v>6.6944444444444445E-2</v>
      </c>
      <c r="O1309">
        <v>1</v>
      </c>
      <c r="P1309">
        <v>6.6944444444444445E-2</v>
      </c>
      <c r="Q1309">
        <v>1</v>
      </c>
      <c r="R1309" t="s">
        <v>54</v>
      </c>
    </row>
    <row r="1310" spans="1:18" hidden="1" x14ac:dyDescent="0.3">
      <c r="A1310" s="76">
        <v>1308</v>
      </c>
      <c r="B1310">
        <v>37926</v>
      </c>
      <c r="C1310" t="s">
        <v>460</v>
      </c>
      <c r="D1310" t="s">
        <v>32</v>
      </c>
      <c r="E1310" t="s">
        <v>78</v>
      </c>
      <c r="F1310">
        <v>6.88</v>
      </c>
      <c r="G1310" s="77">
        <v>43819</v>
      </c>
      <c r="H1310" s="77">
        <v>43824</v>
      </c>
      <c r="I1310">
        <v>7</v>
      </c>
      <c r="J1310">
        <v>2019</v>
      </c>
      <c r="K1310" t="s">
        <v>21</v>
      </c>
      <c r="L1310">
        <v>12</v>
      </c>
      <c r="M1310">
        <v>0.39555555555555549</v>
      </c>
      <c r="N1310">
        <v>4.7466666666666661</v>
      </c>
      <c r="O1310">
        <v>6</v>
      </c>
      <c r="P1310">
        <v>0.79111111111111099</v>
      </c>
      <c r="Q1310">
        <v>2</v>
      </c>
      <c r="R1310" t="s">
        <v>36</v>
      </c>
    </row>
    <row r="1311" spans="1:18" hidden="1" x14ac:dyDescent="0.3">
      <c r="A1311" s="76">
        <v>1309</v>
      </c>
      <c r="B1311">
        <v>37926</v>
      </c>
      <c r="C1311" t="s">
        <v>460</v>
      </c>
      <c r="D1311" t="s">
        <v>32</v>
      </c>
      <c r="E1311" t="s">
        <v>78</v>
      </c>
      <c r="F1311">
        <v>6.88</v>
      </c>
      <c r="G1311" s="77">
        <v>43819</v>
      </c>
      <c r="H1311" s="77">
        <v>43824</v>
      </c>
      <c r="I1311">
        <v>7</v>
      </c>
      <c r="J1311">
        <v>2019</v>
      </c>
      <c r="K1311" t="s">
        <v>21</v>
      </c>
      <c r="L1311">
        <v>12</v>
      </c>
      <c r="M1311">
        <v>0.39555555555555549</v>
      </c>
      <c r="N1311">
        <v>4.7466666666666661</v>
      </c>
      <c r="O1311">
        <v>6</v>
      </c>
      <c r="P1311">
        <v>0.79111111111111099</v>
      </c>
      <c r="Q1311">
        <v>2</v>
      </c>
      <c r="R1311" t="s">
        <v>40</v>
      </c>
    </row>
    <row r="1312" spans="1:18" hidden="1" x14ac:dyDescent="0.3">
      <c r="A1312" s="76">
        <v>1310</v>
      </c>
      <c r="B1312">
        <v>37926</v>
      </c>
      <c r="C1312" t="s">
        <v>460</v>
      </c>
      <c r="D1312" t="s">
        <v>32</v>
      </c>
      <c r="E1312" t="s">
        <v>78</v>
      </c>
      <c r="F1312">
        <v>6.88</v>
      </c>
      <c r="G1312" s="77">
        <v>43819</v>
      </c>
      <c r="H1312" s="77">
        <v>43824</v>
      </c>
      <c r="I1312">
        <v>7</v>
      </c>
      <c r="J1312">
        <v>2019</v>
      </c>
      <c r="K1312" t="s">
        <v>21</v>
      </c>
      <c r="L1312">
        <v>12</v>
      </c>
      <c r="M1312">
        <v>0.39555555555555549</v>
      </c>
      <c r="N1312">
        <v>4.7466666666666661</v>
      </c>
      <c r="O1312">
        <v>6</v>
      </c>
      <c r="P1312">
        <v>0.79111111111111099</v>
      </c>
      <c r="Q1312">
        <v>2</v>
      </c>
      <c r="R1312" t="s">
        <v>30</v>
      </c>
    </row>
    <row r="1313" spans="1:18" hidden="1" x14ac:dyDescent="0.3">
      <c r="A1313" s="76">
        <v>1311</v>
      </c>
      <c r="B1313">
        <v>40460</v>
      </c>
      <c r="C1313" t="s">
        <v>461</v>
      </c>
      <c r="D1313" t="s">
        <v>66</v>
      </c>
      <c r="E1313" t="s">
        <v>78</v>
      </c>
      <c r="F1313">
        <v>6.82</v>
      </c>
      <c r="G1313" s="77">
        <v>44158</v>
      </c>
      <c r="H1313" s="77">
        <v>44158</v>
      </c>
      <c r="I1313">
        <v>6</v>
      </c>
      <c r="J1313">
        <v>2020</v>
      </c>
      <c r="K1313" t="s">
        <v>25</v>
      </c>
      <c r="L1313">
        <v>1</v>
      </c>
      <c r="M1313">
        <v>0.41138888888888892</v>
      </c>
      <c r="N1313">
        <v>0.41138888888888892</v>
      </c>
      <c r="O1313">
        <v>1</v>
      </c>
      <c r="P1313">
        <v>0.41138888888888892</v>
      </c>
      <c r="Q1313">
        <v>1</v>
      </c>
      <c r="R1313" t="s">
        <v>36</v>
      </c>
    </row>
    <row r="1314" spans="1:18" hidden="1" x14ac:dyDescent="0.3">
      <c r="A1314" s="76">
        <v>1312</v>
      </c>
      <c r="B1314">
        <v>40460</v>
      </c>
      <c r="C1314" t="s">
        <v>461</v>
      </c>
      <c r="D1314" t="s">
        <v>66</v>
      </c>
      <c r="E1314" t="s">
        <v>78</v>
      </c>
      <c r="F1314">
        <v>6.82</v>
      </c>
      <c r="G1314" s="77">
        <v>44158</v>
      </c>
      <c r="H1314" s="77">
        <v>44158</v>
      </c>
      <c r="I1314">
        <v>6</v>
      </c>
      <c r="J1314">
        <v>2020</v>
      </c>
      <c r="K1314" t="s">
        <v>25</v>
      </c>
      <c r="L1314">
        <v>1</v>
      </c>
      <c r="M1314">
        <v>0.41138888888888892</v>
      </c>
      <c r="N1314">
        <v>0.41138888888888892</v>
      </c>
      <c r="O1314">
        <v>1</v>
      </c>
      <c r="P1314">
        <v>0.41138888888888892</v>
      </c>
      <c r="Q1314">
        <v>1</v>
      </c>
      <c r="R1314" t="s">
        <v>40</v>
      </c>
    </row>
    <row r="1315" spans="1:18" hidden="1" x14ac:dyDescent="0.3">
      <c r="A1315" s="76">
        <v>1313</v>
      </c>
      <c r="B1315">
        <v>40460</v>
      </c>
      <c r="C1315" t="s">
        <v>461</v>
      </c>
      <c r="D1315" t="s">
        <v>66</v>
      </c>
      <c r="E1315" t="s">
        <v>78</v>
      </c>
      <c r="F1315">
        <v>6.82</v>
      </c>
      <c r="G1315" s="77">
        <v>44158</v>
      </c>
      <c r="H1315" s="77">
        <v>44158</v>
      </c>
      <c r="I1315">
        <v>6</v>
      </c>
      <c r="J1315">
        <v>2020</v>
      </c>
      <c r="K1315" t="s">
        <v>25</v>
      </c>
      <c r="L1315">
        <v>1</v>
      </c>
      <c r="M1315">
        <v>0.41138888888888892</v>
      </c>
      <c r="N1315">
        <v>0.41138888888888892</v>
      </c>
      <c r="O1315">
        <v>1</v>
      </c>
      <c r="P1315">
        <v>0.41138888888888892</v>
      </c>
      <c r="Q1315">
        <v>1</v>
      </c>
      <c r="R1315" t="s">
        <v>30</v>
      </c>
    </row>
    <row r="1316" spans="1:18" hidden="1" x14ac:dyDescent="0.3">
      <c r="A1316" s="76">
        <v>1314</v>
      </c>
      <c r="B1316">
        <v>41168</v>
      </c>
      <c r="C1316" t="s">
        <v>462</v>
      </c>
      <c r="D1316" t="s">
        <v>101</v>
      </c>
      <c r="E1316" t="s">
        <v>20</v>
      </c>
      <c r="F1316">
        <v>7.34</v>
      </c>
      <c r="G1316" s="77">
        <v>44410</v>
      </c>
      <c r="H1316" s="77">
        <v>44410</v>
      </c>
      <c r="I1316">
        <v>8</v>
      </c>
      <c r="J1316">
        <v>2020</v>
      </c>
      <c r="K1316" t="s">
        <v>33</v>
      </c>
      <c r="L1316">
        <v>1</v>
      </c>
      <c r="M1316">
        <v>1.740833333333333</v>
      </c>
      <c r="N1316">
        <v>1.740833333333333</v>
      </c>
      <c r="O1316">
        <v>1</v>
      </c>
      <c r="P1316">
        <v>1.740833333333333</v>
      </c>
      <c r="Q1316">
        <v>1</v>
      </c>
      <c r="R1316" t="s">
        <v>71</v>
      </c>
    </row>
    <row r="1317" spans="1:18" hidden="1" x14ac:dyDescent="0.3">
      <c r="A1317" s="76">
        <v>1315</v>
      </c>
      <c r="B1317">
        <v>41168</v>
      </c>
      <c r="C1317" t="s">
        <v>462</v>
      </c>
      <c r="D1317" t="s">
        <v>101</v>
      </c>
      <c r="E1317" t="s">
        <v>20</v>
      </c>
      <c r="F1317">
        <v>7.34</v>
      </c>
      <c r="G1317" s="77">
        <v>44410</v>
      </c>
      <c r="H1317" s="77">
        <v>44410</v>
      </c>
      <c r="I1317">
        <v>8</v>
      </c>
      <c r="J1317">
        <v>2020</v>
      </c>
      <c r="K1317" t="s">
        <v>33</v>
      </c>
      <c r="L1317">
        <v>1</v>
      </c>
      <c r="M1317">
        <v>1.740833333333333</v>
      </c>
      <c r="N1317">
        <v>1.740833333333333</v>
      </c>
      <c r="O1317">
        <v>1</v>
      </c>
      <c r="P1317">
        <v>1.740833333333333</v>
      </c>
      <c r="Q1317">
        <v>1</v>
      </c>
      <c r="R1317" t="s">
        <v>36</v>
      </c>
    </row>
    <row r="1318" spans="1:18" hidden="1" x14ac:dyDescent="0.3">
      <c r="A1318" s="76">
        <v>1316</v>
      </c>
      <c r="B1318">
        <v>41168</v>
      </c>
      <c r="C1318" t="s">
        <v>462</v>
      </c>
      <c r="D1318" t="s">
        <v>101</v>
      </c>
      <c r="E1318" t="s">
        <v>20</v>
      </c>
      <c r="F1318">
        <v>7.34</v>
      </c>
      <c r="G1318" s="77">
        <v>44410</v>
      </c>
      <c r="H1318" s="77">
        <v>44410</v>
      </c>
      <c r="I1318">
        <v>8</v>
      </c>
      <c r="J1318">
        <v>2020</v>
      </c>
      <c r="K1318" t="s">
        <v>33</v>
      </c>
      <c r="L1318">
        <v>1</v>
      </c>
      <c r="M1318">
        <v>1.740833333333333</v>
      </c>
      <c r="N1318">
        <v>1.740833333333333</v>
      </c>
      <c r="O1318">
        <v>1</v>
      </c>
      <c r="P1318">
        <v>1.740833333333333</v>
      </c>
      <c r="Q1318">
        <v>1</v>
      </c>
      <c r="R1318" t="s">
        <v>40</v>
      </c>
    </row>
    <row r="1319" spans="1:18" hidden="1" x14ac:dyDescent="0.3">
      <c r="A1319" s="76">
        <v>1317</v>
      </c>
      <c r="B1319">
        <v>41168</v>
      </c>
      <c r="C1319" t="s">
        <v>462</v>
      </c>
      <c r="D1319" t="s">
        <v>101</v>
      </c>
      <c r="E1319" t="s">
        <v>20</v>
      </c>
      <c r="F1319">
        <v>7.34</v>
      </c>
      <c r="G1319" s="77">
        <v>44410</v>
      </c>
      <c r="H1319" s="77">
        <v>44410</v>
      </c>
      <c r="I1319">
        <v>8</v>
      </c>
      <c r="J1319">
        <v>2020</v>
      </c>
      <c r="K1319" t="s">
        <v>33</v>
      </c>
      <c r="L1319">
        <v>1</v>
      </c>
      <c r="M1319">
        <v>1.740833333333333</v>
      </c>
      <c r="N1319">
        <v>1.740833333333333</v>
      </c>
      <c r="O1319">
        <v>1</v>
      </c>
      <c r="P1319">
        <v>1.740833333333333</v>
      </c>
      <c r="Q1319">
        <v>1</v>
      </c>
      <c r="R1319" t="s">
        <v>57</v>
      </c>
    </row>
    <row r="1320" spans="1:18" hidden="1" x14ac:dyDescent="0.3">
      <c r="A1320" s="76">
        <v>1318</v>
      </c>
      <c r="B1320">
        <v>41168</v>
      </c>
      <c r="C1320" t="s">
        <v>462</v>
      </c>
      <c r="D1320" t="s">
        <v>101</v>
      </c>
      <c r="E1320" t="s">
        <v>20</v>
      </c>
      <c r="F1320">
        <v>7.34</v>
      </c>
      <c r="G1320" s="77">
        <v>44410</v>
      </c>
      <c r="H1320" s="77">
        <v>44410</v>
      </c>
      <c r="I1320">
        <v>8</v>
      </c>
      <c r="J1320">
        <v>2020</v>
      </c>
      <c r="K1320" t="s">
        <v>33</v>
      </c>
      <c r="L1320">
        <v>1</v>
      </c>
      <c r="M1320">
        <v>1.740833333333333</v>
      </c>
      <c r="N1320">
        <v>1.740833333333333</v>
      </c>
      <c r="O1320">
        <v>1</v>
      </c>
      <c r="P1320">
        <v>1.740833333333333</v>
      </c>
      <c r="Q1320">
        <v>1</v>
      </c>
      <c r="R1320" t="s">
        <v>48</v>
      </c>
    </row>
    <row r="1321" spans="1:18" hidden="1" x14ac:dyDescent="0.3">
      <c r="A1321" s="76">
        <v>1319</v>
      </c>
      <c r="B1321">
        <v>41168</v>
      </c>
      <c r="C1321" t="s">
        <v>462</v>
      </c>
      <c r="D1321" t="s">
        <v>101</v>
      </c>
      <c r="E1321" t="s">
        <v>20</v>
      </c>
      <c r="F1321">
        <v>7.34</v>
      </c>
      <c r="G1321" s="77">
        <v>44410</v>
      </c>
      <c r="H1321" s="77">
        <v>44410</v>
      </c>
      <c r="I1321">
        <v>8</v>
      </c>
      <c r="J1321">
        <v>2020</v>
      </c>
      <c r="K1321" t="s">
        <v>33</v>
      </c>
      <c r="L1321">
        <v>1</v>
      </c>
      <c r="M1321">
        <v>1.740833333333333</v>
      </c>
      <c r="N1321">
        <v>1.740833333333333</v>
      </c>
      <c r="O1321">
        <v>1</v>
      </c>
      <c r="P1321">
        <v>1.740833333333333</v>
      </c>
      <c r="Q1321">
        <v>1</v>
      </c>
      <c r="R1321" t="s">
        <v>119</v>
      </c>
    </row>
    <row r="1322" spans="1:18" hidden="1" x14ac:dyDescent="0.3">
      <c r="A1322" s="76">
        <v>1320</v>
      </c>
      <c r="B1322">
        <v>40513</v>
      </c>
      <c r="C1322" t="s">
        <v>463</v>
      </c>
      <c r="D1322" t="s">
        <v>32</v>
      </c>
      <c r="E1322" t="s">
        <v>38</v>
      </c>
      <c r="F1322">
        <v>7.35</v>
      </c>
      <c r="G1322" s="77">
        <v>44258</v>
      </c>
      <c r="H1322" s="77">
        <v>44279</v>
      </c>
      <c r="I1322">
        <v>8</v>
      </c>
      <c r="J1322">
        <v>2020</v>
      </c>
      <c r="K1322" t="s">
        <v>33</v>
      </c>
      <c r="L1322">
        <v>12</v>
      </c>
      <c r="M1322">
        <v>0.40472222222222221</v>
      </c>
      <c r="N1322">
        <v>4.8566666666666656</v>
      </c>
      <c r="O1322">
        <v>22</v>
      </c>
      <c r="P1322">
        <v>0.22075757575757571</v>
      </c>
      <c r="Q1322">
        <v>0.54545454545454541</v>
      </c>
      <c r="R1322" t="s">
        <v>91</v>
      </c>
    </row>
    <row r="1323" spans="1:18" hidden="1" x14ac:dyDescent="0.3">
      <c r="A1323" s="76">
        <v>1321</v>
      </c>
      <c r="B1323">
        <v>40513</v>
      </c>
      <c r="C1323" t="s">
        <v>463</v>
      </c>
      <c r="D1323" t="s">
        <v>32</v>
      </c>
      <c r="E1323" t="s">
        <v>38</v>
      </c>
      <c r="F1323">
        <v>7.35</v>
      </c>
      <c r="G1323" s="77">
        <v>44258</v>
      </c>
      <c r="H1323" s="77">
        <v>44279</v>
      </c>
      <c r="I1323">
        <v>8</v>
      </c>
      <c r="J1323">
        <v>2020</v>
      </c>
      <c r="K1323" t="s">
        <v>33</v>
      </c>
      <c r="L1323">
        <v>12</v>
      </c>
      <c r="M1323">
        <v>0.40472222222222221</v>
      </c>
      <c r="N1323">
        <v>4.8566666666666656</v>
      </c>
      <c r="O1323">
        <v>22</v>
      </c>
      <c r="P1323">
        <v>0.22075757575757571</v>
      </c>
      <c r="Q1323">
        <v>0.54545454545454541</v>
      </c>
      <c r="R1323" t="s">
        <v>36</v>
      </c>
    </row>
    <row r="1324" spans="1:18" hidden="1" x14ac:dyDescent="0.3">
      <c r="A1324" s="76">
        <v>1322</v>
      </c>
      <c r="B1324">
        <v>40513</v>
      </c>
      <c r="C1324" t="s">
        <v>463</v>
      </c>
      <c r="D1324" t="s">
        <v>32</v>
      </c>
      <c r="E1324" t="s">
        <v>38</v>
      </c>
      <c r="F1324">
        <v>7.35</v>
      </c>
      <c r="G1324" s="77">
        <v>44258</v>
      </c>
      <c r="H1324" s="77">
        <v>44279</v>
      </c>
      <c r="I1324">
        <v>8</v>
      </c>
      <c r="J1324">
        <v>2020</v>
      </c>
      <c r="K1324" t="s">
        <v>33</v>
      </c>
      <c r="L1324">
        <v>12</v>
      </c>
      <c r="M1324">
        <v>0.40472222222222221</v>
      </c>
      <c r="N1324">
        <v>4.8566666666666656</v>
      </c>
      <c r="O1324">
        <v>22</v>
      </c>
      <c r="P1324">
        <v>0.22075757575757571</v>
      </c>
      <c r="Q1324">
        <v>0.54545454545454541</v>
      </c>
      <c r="R1324" t="s">
        <v>40</v>
      </c>
    </row>
    <row r="1325" spans="1:18" hidden="1" x14ac:dyDescent="0.3">
      <c r="A1325" s="76">
        <v>1323</v>
      </c>
      <c r="B1325">
        <v>40513</v>
      </c>
      <c r="C1325" t="s">
        <v>463</v>
      </c>
      <c r="D1325" t="s">
        <v>32</v>
      </c>
      <c r="E1325" t="s">
        <v>38</v>
      </c>
      <c r="F1325">
        <v>7.35</v>
      </c>
      <c r="G1325" s="77">
        <v>44258</v>
      </c>
      <c r="H1325" s="77">
        <v>44279</v>
      </c>
      <c r="I1325">
        <v>8</v>
      </c>
      <c r="J1325">
        <v>2020</v>
      </c>
      <c r="K1325" t="s">
        <v>33</v>
      </c>
      <c r="L1325">
        <v>12</v>
      </c>
      <c r="M1325">
        <v>0.40472222222222221</v>
      </c>
      <c r="N1325">
        <v>4.8566666666666656</v>
      </c>
      <c r="O1325">
        <v>22</v>
      </c>
      <c r="P1325">
        <v>0.22075757575757571</v>
      </c>
      <c r="Q1325">
        <v>0.54545454545454541</v>
      </c>
      <c r="R1325" t="s">
        <v>82</v>
      </c>
    </row>
    <row r="1326" spans="1:18" hidden="1" x14ac:dyDescent="0.3">
      <c r="A1326" s="76">
        <v>1324</v>
      </c>
      <c r="B1326">
        <v>40513</v>
      </c>
      <c r="C1326" t="s">
        <v>463</v>
      </c>
      <c r="D1326" t="s">
        <v>32</v>
      </c>
      <c r="E1326" t="s">
        <v>38</v>
      </c>
      <c r="F1326">
        <v>7.35</v>
      </c>
      <c r="G1326" s="77">
        <v>44258</v>
      </c>
      <c r="H1326" s="77">
        <v>44279</v>
      </c>
      <c r="I1326">
        <v>8</v>
      </c>
      <c r="J1326">
        <v>2020</v>
      </c>
      <c r="K1326" t="s">
        <v>33</v>
      </c>
      <c r="L1326">
        <v>12</v>
      </c>
      <c r="M1326">
        <v>0.40472222222222221</v>
      </c>
      <c r="N1326">
        <v>4.8566666666666656</v>
      </c>
      <c r="O1326">
        <v>22</v>
      </c>
      <c r="P1326">
        <v>0.22075757575757571</v>
      </c>
      <c r="Q1326">
        <v>0.54545454545454541</v>
      </c>
      <c r="R1326" t="s">
        <v>221</v>
      </c>
    </row>
    <row r="1327" spans="1:18" hidden="1" x14ac:dyDescent="0.3">
      <c r="A1327" s="76">
        <v>1325</v>
      </c>
      <c r="B1327">
        <v>38397</v>
      </c>
      <c r="C1327" t="s">
        <v>464</v>
      </c>
      <c r="D1327" t="s">
        <v>32</v>
      </c>
      <c r="E1327" t="s">
        <v>38</v>
      </c>
      <c r="F1327">
        <v>6.51</v>
      </c>
      <c r="G1327" s="77">
        <v>43645</v>
      </c>
      <c r="H1327" s="77">
        <v>43711</v>
      </c>
      <c r="I1327">
        <v>4</v>
      </c>
      <c r="J1327">
        <v>2019</v>
      </c>
      <c r="K1327" t="s">
        <v>33</v>
      </c>
      <c r="L1327">
        <v>12</v>
      </c>
      <c r="M1327">
        <v>0.19166666666666671</v>
      </c>
      <c r="N1327">
        <v>2.2999999999999998</v>
      </c>
      <c r="O1327">
        <v>67</v>
      </c>
      <c r="P1327">
        <v>3.4328358208955218E-2</v>
      </c>
      <c r="Q1327">
        <v>0.17910447761194029</v>
      </c>
      <c r="R1327" t="s">
        <v>36</v>
      </c>
    </row>
    <row r="1328" spans="1:18" hidden="1" x14ac:dyDescent="0.3">
      <c r="A1328" s="76">
        <v>1326</v>
      </c>
      <c r="B1328">
        <v>38397</v>
      </c>
      <c r="C1328" t="s">
        <v>464</v>
      </c>
      <c r="D1328" t="s">
        <v>32</v>
      </c>
      <c r="E1328" t="s">
        <v>38</v>
      </c>
      <c r="F1328">
        <v>6.51</v>
      </c>
      <c r="G1328" s="77">
        <v>43645</v>
      </c>
      <c r="H1328" s="77">
        <v>43711</v>
      </c>
      <c r="I1328">
        <v>4</v>
      </c>
      <c r="J1328">
        <v>2019</v>
      </c>
      <c r="K1328" t="s">
        <v>33</v>
      </c>
      <c r="L1328">
        <v>12</v>
      </c>
      <c r="M1328">
        <v>0.19166666666666671</v>
      </c>
      <c r="N1328">
        <v>2.2999999999999998</v>
      </c>
      <c r="O1328">
        <v>67</v>
      </c>
      <c r="P1328">
        <v>3.4328358208955218E-2</v>
      </c>
      <c r="Q1328">
        <v>0.17910447761194029</v>
      </c>
      <c r="R1328" t="s">
        <v>72</v>
      </c>
    </row>
    <row r="1329" spans="1:18" hidden="1" x14ac:dyDescent="0.3">
      <c r="A1329" s="76">
        <v>1327</v>
      </c>
      <c r="B1329">
        <v>38397</v>
      </c>
      <c r="C1329" t="s">
        <v>464</v>
      </c>
      <c r="D1329" t="s">
        <v>32</v>
      </c>
      <c r="E1329" t="s">
        <v>38</v>
      </c>
      <c r="F1329">
        <v>6.51</v>
      </c>
      <c r="G1329" s="77">
        <v>43645</v>
      </c>
      <c r="H1329" s="77">
        <v>43711</v>
      </c>
      <c r="I1329">
        <v>4</v>
      </c>
      <c r="J1329">
        <v>2019</v>
      </c>
      <c r="K1329" t="s">
        <v>33</v>
      </c>
      <c r="L1329">
        <v>12</v>
      </c>
      <c r="M1329">
        <v>0.19166666666666671</v>
      </c>
      <c r="N1329">
        <v>2.2999999999999998</v>
      </c>
      <c r="O1329">
        <v>67</v>
      </c>
      <c r="P1329">
        <v>3.4328358208955218E-2</v>
      </c>
      <c r="Q1329">
        <v>0.17910447761194029</v>
      </c>
      <c r="R1329" t="s">
        <v>48</v>
      </c>
    </row>
    <row r="1330" spans="1:18" hidden="1" x14ac:dyDescent="0.3">
      <c r="A1330" s="76">
        <v>1328</v>
      </c>
      <c r="B1330">
        <v>38397</v>
      </c>
      <c r="C1330" t="s">
        <v>464</v>
      </c>
      <c r="D1330" t="s">
        <v>32</v>
      </c>
      <c r="E1330" t="s">
        <v>38</v>
      </c>
      <c r="F1330">
        <v>6.51</v>
      </c>
      <c r="G1330" s="77">
        <v>43645</v>
      </c>
      <c r="H1330" s="77">
        <v>43711</v>
      </c>
      <c r="I1330">
        <v>4</v>
      </c>
      <c r="J1330">
        <v>2019</v>
      </c>
      <c r="K1330" t="s">
        <v>33</v>
      </c>
      <c r="L1330">
        <v>12</v>
      </c>
      <c r="M1330">
        <v>0.19166666666666671</v>
      </c>
      <c r="N1330">
        <v>2.2999999999999998</v>
      </c>
      <c r="O1330">
        <v>67</v>
      </c>
      <c r="P1330">
        <v>3.4328358208955218E-2</v>
      </c>
      <c r="Q1330">
        <v>0.17910447761194029</v>
      </c>
      <c r="R1330" t="s">
        <v>82</v>
      </c>
    </row>
    <row r="1331" spans="1:18" hidden="1" x14ac:dyDescent="0.3">
      <c r="A1331" s="76">
        <v>1329</v>
      </c>
      <c r="B1331">
        <v>39689</v>
      </c>
      <c r="C1331" t="s">
        <v>465</v>
      </c>
      <c r="D1331" t="s">
        <v>24</v>
      </c>
      <c r="E1331" t="s">
        <v>38</v>
      </c>
      <c r="F1331">
        <v>6.86</v>
      </c>
      <c r="G1331" s="77">
        <v>43982</v>
      </c>
      <c r="H1331" s="77">
        <v>43982</v>
      </c>
      <c r="I1331">
        <v>4</v>
      </c>
      <c r="J1331">
        <v>2019</v>
      </c>
      <c r="K1331" t="s">
        <v>35</v>
      </c>
      <c r="L1331">
        <v>1</v>
      </c>
      <c r="M1331">
        <v>0.19944444444444451</v>
      </c>
      <c r="N1331">
        <v>0.19944444444444451</v>
      </c>
      <c r="O1331">
        <v>1</v>
      </c>
      <c r="P1331">
        <v>0.19944444444444451</v>
      </c>
      <c r="Q1331">
        <v>1</v>
      </c>
      <c r="R1331" t="s">
        <v>36</v>
      </c>
    </row>
    <row r="1332" spans="1:18" hidden="1" x14ac:dyDescent="0.3">
      <c r="A1332" s="76">
        <v>1330</v>
      </c>
      <c r="B1332">
        <v>39689</v>
      </c>
      <c r="C1332" t="s">
        <v>465</v>
      </c>
      <c r="D1332" t="s">
        <v>24</v>
      </c>
      <c r="E1332" t="s">
        <v>38</v>
      </c>
      <c r="F1332">
        <v>6.86</v>
      </c>
      <c r="G1332" s="77">
        <v>43982</v>
      </c>
      <c r="H1332" s="77">
        <v>43982</v>
      </c>
      <c r="I1332">
        <v>4</v>
      </c>
      <c r="J1332">
        <v>2019</v>
      </c>
      <c r="K1332" t="s">
        <v>35</v>
      </c>
      <c r="L1332">
        <v>1</v>
      </c>
      <c r="M1332">
        <v>0.19944444444444451</v>
      </c>
      <c r="N1332">
        <v>0.19944444444444451</v>
      </c>
      <c r="O1332">
        <v>1</v>
      </c>
      <c r="P1332">
        <v>0.19944444444444451</v>
      </c>
      <c r="Q1332">
        <v>1</v>
      </c>
      <c r="R1332" t="s">
        <v>72</v>
      </c>
    </row>
    <row r="1333" spans="1:18" hidden="1" x14ac:dyDescent="0.3">
      <c r="A1333" s="76">
        <v>1331</v>
      </c>
      <c r="B1333">
        <v>39689</v>
      </c>
      <c r="C1333" t="s">
        <v>465</v>
      </c>
      <c r="D1333" t="s">
        <v>24</v>
      </c>
      <c r="E1333" t="s">
        <v>38</v>
      </c>
      <c r="F1333">
        <v>6.86</v>
      </c>
      <c r="G1333" s="77">
        <v>43982</v>
      </c>
      <c r="H1333" s="77">
        <v>43982</v>
      </c>
      <c r="I1333">
        <v>4</v>
      </c>
      <c r="J1333">
        <v>2019</v>
      </c>
      <c r="K1333" t="s">
        <v>35</v>
      </c>
      <c r="L1333">
        <v>1</v>
      </c>
      <c r="M1333">
        <v>0.19944444444444451</v>
      </c>
      <c r="N1333">
        <v>0.19944444444444451</v>
      </c>
      <c r="O1333">
        <v>1</v>
      </c>
      <c r="P1333">
        <v>0.19944444444444451</v>
      </c>
      <c r="Q1333">
        <v>1</v>
      </c>
      <c r="R1333" t="s">
        <v>48</v>
      </c>
    </row>
    <row r="1334" spans="1:18" hidden="1" x14ac:dyDescent="0.3">
      <c r="A1334" s="76">
        <v>1332</v>
      </c>
      <c r="B1334">
        <v>39689</v>
      </c>
      <c r="C1334" t="s">
        <v>465</v>
      </c>
      <c r="D1334" t="s">
        <v>24</v>
      </c>
      <c r="E1334" t="s">
        <v>38</v>
      </c>
      <c r="F1334">
        <v>6.86</v>
      </c>
      <c r="G1334" s="77">
        <v>43982</v>
      </c>
      <c r="H1334" s="77">
        <v>43982</v>
      </c>
      <c r="I1334">
        <v>4</v>
      </c>
      <c r="J1334">
        <v>2019</v>
      </c>
      <c r="K1334" t="s">
        <v>35</v>
      </c>
      <c r="L1334">
        <v>1</v>
      </c>
      <c r="M1334">
        <v>0.19944444444444451</v>
      </c>
      <c r="N1334">
        <v>0.19944444444444451</v>
      </c>
      <c r="O1334">
        <v>1</v>
      </c>
      <c r="P1334">
        <v>0.19944444444444451</v>
      </c>
      <c r="Q1334">
        <v>1</v>
      </c>
      <c r="R1334" t="s">
        <v>82</v>
      </c>
    </row>
    <row r="1335" spans="1:18" hidden="1" x14ac:dyDescent="0.3">
      <c r="A1335" s="76">
        <v>1333</v>
      </c>
      <c r="B1335">
        <v>20</v>
      </c>
      <c r="C1335" t="s">
        <v>466</v>
      </c>
      <c r="D1335" t="s">
        <v>32</v>
      </c>
      <c r="E1335" t="s">
        <v>38</v>
      </c>
      <c r="F1335">
        <v>7.98</v>
      </c>
      <c r="G1335" s="77">
        <v>42736</v>
      </c>
      <c r="H1335" s="77">
        <v>42810</v>
      </c>
      <c r="I1335">
        <v>8</v>
      </c>
      <c r="J1335">
        <v>2002</v>
      </c>
      <c r="K1335" t="s">
        <v>35</v>
      </c>
      <c r="L1335">
        <v>220</v>
      </c>
      <c r="M1335">
        <v>0.39</v>
      </c>
      <c r="N1335">
        <v>85.8</v>
      </c>
      <c r="O1335">
        <v>75</v>
      </c>
      <c r="P1335">
        <v>1.1439999999999999</v>
      </c>
      <c r="Q1335">
        <v>2.9333333333333331</v>
      </c>
      <c r="R1335" t="s">
        <v>39</v>
      </c>
    </row>
    <row r="1336" spans="1:18" hidden="1" x14ac:dyDescent="0.3">
      <c r="A1336" s="76">
        <v>1334</v>
      </c>
      <c r="B1336">
        <v>20</v>
      </c>
      <c r="C1336" t="s">
        <v>466</v>
      </c>
      <c r="D1336" t="s">
        <v>32</v>
      </c>
      <c r="E1336" t="s">
        <v>38</v>
      </c>
      <c r="F1336">
        <v>7.98</v>
      </c>
      <c r="G1336" s="77">
        <v>42736</v>
      </c>
      <c r="H1336" s="77">
        <v>42810</v>
      </c>
      <c r="I1336">
        <v>8</v>
      </c>
      <c r="J1336">
        <v>2002</v>
      </c>
      <c r="K1336" t="s">
        <v>35</v>
      </c>
      <c r="L1336">
        <v>220</v>
      </c>
      <c r="M1336">
        <v>0.39</v>
      </c>
      <c r="N1336">
        <v>85.8</v>
      </c>
      <c r="O1336">
        <v>75</v>
      </c>
      <c r="P1336">
        <v>1.1439999999999999</v>
      </c>
      <c r="Q1336">
        <v>2.9333333333333331</v>
      </c>
      <c r="R1336" t="s">
        <v>26</v>
      </c>
    </row>
    <row r="1337" spans="1:18" hidden="1" x14ac:dyDescent="0.3">
      <c r="A1337" s="76">
        <v>1335</v>
      </c>
      <c r="B1337">
        <v>20</v>
      </c>
      <c r="C1337" t="s">
        <v>466</v>
      </c>
      <c r="D1337" t="s">
        <v>32</v>
      </c>
      <c r="E1337" t="s">
        <v>38</v>
      </c>
      <c r="F1337">
        <v>7.98</v>
      </c>
      <c r="G1337" s="77">
        <v>42736</v>
      </c>
      <c r="H1337" s="77">
        <v>42810</v>
      </c>
      <c r="I1337">
        <v>8</v>
      </c>
      <c r="J1337">
        <v>2002</v>
      </c>
      <c r="K1337" t="s">
        <v>35</v>
      </c>
      <c r="L1337">
        <v>220</v>
      </c>
      <c r="M1337">
        <v>0.39</v>
      </c>
      <c r="N1337">
        <v>85.8</v>
      </c>
      <c r="O1337">
        <v>75</v>
      </c>
      <c r="P1337">
        <v>1.1439999999999999</v>
      </c>
      <c r="Q1337">
        <v>2.9333333333333331</v>
      </c>
      <c r="R1337" t="s">
        <v>27</v>
      </c>
    </row>
    <row r="1338" spans="1:18" hidden="1" x14ac:dyDescent="0.3">
      <c r="A1338" s="76">
        <v>1336</v>
      </c>
      <c r="B1338">
        <v>20</v>
      </c>
      <c r="C1338" t="s">
        <v>466</v>
      </c>
      <c r="D1338" t="s">
        <v>32</v>
      </c>
      <c r="E1338" t="s">
        <v>38</v>
      </c>
      <c r="F1338">
        <v>7.98</v>
      </c>
      <c r="G1338" s="77">
        <v>42736</v>
      </c>
      <c r="H1338" s="77">
        <v>42810</v>
      </c>
      <c r="I1338">
        <v>8</v>
      </c>
      <c r="J1338">
        <v>2002</v>
      </c>
      <c r="K1338" t="s">
        <v>35</v>
      </c>
      <c r="L1338">
        <v>220</v>
      </c>
      <c r="M1338">
        <v>0.39</v>
      </c>
      <c r="N1338">
        <v>85.8</v>
      </c>
      <c r="O1338">
        <v>75</v>
      </c>
      <c r="P1338">
        <v>1.1439999999999999</v>
      </c>
      <c r="Q1338">
        <v>2.9333333333333331</v>
      </c>
      <c r="R1338" t="s">
        <v>214</v>
      </c>
    </row>
    <row r="1339" spans="1:18" hidden="1" x14ac:dyDescent="0.3">
      <c r="A1339" s="76">
        <v>1337</v>
      </c>
      <c r="B1339">
        <v>20</v>
      </c>
      <c r="C1339" t="s">
        <v>466</v>
      </c>
      <c r="D1339" t="s">
        <v>32</v>
      </c>
      <c r="E1339" t="s">
        <v>38</v>
      </c>
      <c r="F1339">
        <v>7.98</v>
      </c>
      <c r="G1339" s="77">
        <v>42736</v>
      </c>
      <c r="H1339" s="77">
        <v>42810</v>
      </c>
      <c r="I1339">
        <v>8</v>
      </c>
      <c r="J1339">
        <v>2002</v>
      </c>
      <c r="K1339" t="s">
        <v>35</v>
      </c>
      <c r="L1339">
        <v>220</v>
      </c>
      <c r="M1339">
        <v>0.39</v>
      </c>
      <c r="N1339">
        <v>85.8</v>
      </c>
      <c r="O1339">
        <v>75</v>
      </c>
      <c r="P1339">
        <v>1.1439999999999999</v>
      </c>
      <c r="Q1339">
        <v>2.9333333333333331</v>
      </c>
      <c r="R1339" t="s">
        <v>42</v>
      </c>
    </row>
    <row r="1340" spans="1:18" hidden="1" x14ac:dyDescent="0.3">
      <c r="A1340" s="76">
        <v>1338</v>
      </c>
      <c r="B1340">
        <v>1735</v>
      </c>
      <c r="C1340" t="s">
        <v>467</v>
      </c>
      <c r="D1340" t="s">
        <v>32</v>
      </c>
      <c r="E1340" t="s">
        <v>38</v>
      </c>
      <c r="F1340">
        <v>8.26</v>
      </c>
      <c r="G1340" s="77">
        <v>43525</v>
      </c>
      <c r="H1340" s="77">
        <v>43860</v>
      </c>
      <c r="I1340">
        <v>9</v>
      </c>
      <c r="J1340">
        <v>2007</v>
      </c>
      <c r="K1340" t="s">
        <v>25</v>
      </c>
      <c r="L1340">
        <v>500</v>
      </c>
      <c r="M1340">
        <v>0.38583333333333331</v>
      </c>
      <c r="N1340">
        <v>192.91666666666671</v>
      </c>
      <c r="O1340">
        <v>336</v>
      </c>
      <c r="P1340">
        <v>0.57415674603174605</v>
      </c>
      <c r="Q1340">
        <v>1.4880952380952379</v>
      </c>
      <c r="R1340" t="s">
        <v>39</v>
      </c>
    </row>
    <row r="1341" spans="1:18" hidden="1" x14ac:dyDescent="0.3">
      <c r="A1341" s="76">
        <v>1339</v>
      </c>
      <c r="B1341">
        <v>1735</v>
      </c>
      <c r="C1341" t="s">
        <v>467</v>
      </c>
      <c r="D1341" t="s">
        <v>32</v>
      </c>
      <c r="E1341" t="s">
        <v>38</v>
      </c>
      <c r="F1341">
        <v>8.26</v>
      </c>
      <c r="G1341" s="77">
        <v>43525</v>
      </c>
      <c r="H1341" s="77">
        <v>43860</v>
      </c>
      <c r="I1341">
        <v>9</v>
      </c>
      <c r="J1341">
        <v>2007</v>
      </c>
      <c r="K1341" t="s">
        <v>25</v>
      </c>
      <c r="L1341">
        <v>500</v>
      </c>
      <c r="M1341">
        <v>0.38583333333333331</v>
      </c>
      <c r="N1341">
        <v>192.91666666666671</v>
      </c>
      <c r="O1341">
        <v>336</v>
      </c>
      <c r="P1341">
        <v>0.57415674603174605</v>
      </c>
      <c r="Q1341">
        <v>1.4880952380952379</v>
      </c>
      <c r="R1341" t="s">
        <v>26</v>
      </c>
    </row>
    <row r="1342" spans="1:18" hidden="1" x14ac:dyDescent="0.3">
      <c r="A1342" s="76">
        <v>1340</v>
      </c>
      <c r="B1342">
        <v>1735</v>
      </c>
      <c r="C1342" t="s">
        <v>467</v>
      </c>
      <c r="D1342" t="s">
        <v>32</v>
      </c>
      <c r="E1342" t="s">
        <v>38</v>
      </c>
      <c r="F1342">
        <v>8.26</v>
      </c>
      <c r="G1342" s="77">
        <v>43525</v>
      </c>
      <c r="H1342" s="77">
        <v>43860</v>
      </c>
      <c r="I1342">
        <v>9</v>
      </c>
      <c r="J1342">
        <v>2007</v>
      </c>
      <c r="K1342" t="s">
        <v>25</v>
      </c>
      <c r="L1342">
        <v>500</v>
      </c>
      <c r="M1342">
        <v>0.38583333333333331</v>
      </c>
      <c r="N1342">
        <v>192.91666666666671</v>
      </c>
      <c r="O1342">
        <v>336</v>
      </c>
      <c r="P1342">
        <v>0.57415674603174605</v>
      </c>
      <c r="Q1342">
        <v>1.4880952380952379</v>
      </c>
      <c r="R1342" t="s">
        <v>27</v>
      </c>
    </row>
    <row r="1343" spans="1:18" hidden="1" x14ac:dyDescent="0.3">
      <c r="A1343" s="76">
        <v>1341</v>
      </c>
      <c r="B1343">
        <v>1735</v>
      </c>
      <c r="C1343" t="s">
        <v>467</v>
      </c>
      <c r="D1343" t="s">
        <v>32</v>
      </c>
      <c r="E1343" t="s">
        <v>38</v>
      </c>
      <c r="F1343">
        <v>8.26</v>
      </c>
      <c r="G1343" s="77">
        <v>43525</v>
      </c>
      <c r="H1343" s="77">
        <v>43860</v>
      </c>
      <c r="I1343">
        <v>9</v>
      </c>
      <c r="J1343">
        <v>2007</v>
      </c>
      <c r="K1343" t="s">
        <v>25</v>
      </c>
      <c r="L1343">
        <v>500</v>
      </c>
      <c r="M1343">
        <v>0.38583333333333331</v>
      </c>
      <c r="N1343">
        <v>192.91666666666671</v>
      </c>
      <c r="O1343">
        <v>336</v>
      </c>
      <c r="P1343">
        <v>0.57415674603174605</v>
      </c>
      <c r="Q1343">
        <v>1.4880952380952379</v>
      </c>
      <c r="R1343" t="s">
        <v>214</v>
      </c>
    </row>
    <row r="1344" spans="1:18" hidden="1" x14ac:dyDescent="0.3">
      <c r="A1344" s="76">
        <v>1342</v>
      </c>
      <c r="B1344">
        <v>1735</v>
      </c>
      <c r="C1344" t="s">
        <v>467</v>
      </c>
      <c r="D1344" t="s">
        <v>32</v>
      </c>
      <c r="E1344" t="s">
        <v>38</v>
      </c>
      <c r="F1344">
        <v>8.26</v>
      </c>
      <c r="G1344" s="77">
        <v>43525</v>
      </c>
      <c r="H1344" s="77">
        <v>43860</v>
      </c>
      <c r="I1344">
        <v>9</v>
      </c>
      <c r="J1344">
        <v>2007</v>
      </c>
      <c r="K1344" t="s">
        <v>25</v>
      </c>
      <c r="L1344">
        <v>500</v>
      </c>
      <c r="M1344">
        <v>0.38583333333333331</v>
      </c>
      <c r="N1344">
        <v>192.91666666666671</v>
      </c>
      <c r="O1344">
        <v>336</v>
      </c>
      <c r="P1344">
        <v>0.57415674603174605</v>
      </c>
      <c r="Q1344">
        <v>1.4880952380952379</v>
      </c>
      <c r="R1344" t="s">
        <v>42</v>
      </c>
    </row>
    <row r="1345" spans="1:18" hidden="1" x14ac:dyDescent="0.3">
      <c r="A1345" s="76">
        <v>1343</v>
      </c>
      <c r="B1345">
        <v>13667</v>
      </c>
      <c r="C1345" t="s">
        <v>468</v>
      </c>
      <c r="D1345" t="s">
        <v>101</v>
      </c>
      <c r="E1345" t="s">
        <v>38</v>
      </c>
      <c r="F1345">
        <v>7.68</v>
      </c>
      <c r="G1345" s="77">
        <v>43792</v>
      </c>
      <c r="H1345" s="77">
        <v>43792</v>
      </c>
      <c r="I1345">
        <v>7</v>
      </c>
      <c r="J1345">
        <v>2012</v>
      </c>
      <c r="K1345" t="s">
        <v>21</v>
      </c>
      <c r="L1345">
        <v>1</v>
      </c>
      <c r="M1345">
        <v>1.832222222222222</v>
      </c>
      <c r="N1345">
        <v>1.832222222222222</v>
      </c>
      <c r="O1345">
        <v>1</v>
      </c>
      <c r="P1345">
        <v>1.832222222222222</v>
      </c>
      <c r="Q1345">
        <v>1</v>
      </c>
      <c r="R1345" t="s">
        <v>39</v>
      </c>
    </row>
    <row r="1346" spans="1:18" hidden="1" x14ac:dyDescent="0.3">
      <c r="A1346" s="76">
        <v>1344</v>
      </c>
      <c r="B1346">
        <v>13667</v>
      </c>
      <c r="C1346" t="s">
        <v>468</v>
      </c>
      <c r="D1346" t="s">
        <v>101</v>
      </c>
      <c r="E1346" t="s">
        <v>38</v>
      </c>
      <c r="F1346">
        <v>7.68</v>
      </c>
      <c r="G1346" s="77">
        <v>43792</v>
      </c>
      <c r="H1346" s="77">
        <v>43792</v>
      </c>
      <c r="I1346">
        <v>7</v>
      </c>
      <c r="J1346">
        <v>2012</v>
      </c>
      <c r="K1346" t="s">
        <v>21</v>
      </c>
      <c r="L1346">
        <v>1</v>
      </c>
      <c r="M1346">
        <v>1.832222222222222</v>
      </c>
      <c r="N1346">
        <v>1.832222222222222</v>
      </c>
      <c r="O1346">
        <v>1</v>
      </c>
      <c r="P1346">
        <v>1.832222222222222</v>
      </c>
      <c r="Q1346">
        <v>1</v>
      </c>
      <c r="R1346" t="s">
        <v>26</v>
      </c>
    </row>
    <row r="1347" spans="1:18" hidden="1" x14ac:dyDescent="0.3">
      <c r="A1347" s="76">
        <v>1345</v>
      </c>
      <c r="B1347">
        <v>13667</v>
      </c>
      <c r="C1347" t="s">
        <v>468</v>
      </c>
      <c r="D1347" t="s">
        <v>101</v>
      </c>
      <c r="E1347" t="s">
        <v>38</v>
      </c>
      <c r="F1347">
        <v>7.68</v>
      </c>
      <c r="G1347" s="77">
        <v>43792</v>
      </c>
      <c r="H1347" s="77">
        <v>43792</v>
      </c>
      <c r="I1347">
        <v>7</v>
      </c>
      <c r="J1347">
        <v>2012</v>
      </c>
      <c r="K1347" t="s">
        <v>21</v>
      </c>
      <c r="L1347">
        <v>1</v>
      </c>
      <c r="M1347">
        <v>1.832222222222222</v>
      </c>
      <c r="N1347">
        <v>1.832222222222222</v>
      </c>
      <c r="O1347">
        <v>1</v>
      </c>
      <c r="P1347">
        <v>1.832222222222222</v>
      </c>
      <c r="Q1347">
        <v>1</v>
      </c>
      <c r="R1347" t="s">
        <v>27</v>
      </c>
    </row>
    <row r="1348" spans="1:18" hidden="1" x14ac:dyDescent="0.3">
      <c r="A1348" s="76">
        <v>1346</v>
      </c>
      <c r="B1348">
        <v>13667</v>
      </c>
      <c r="C1348" t="s">
        <v>468</v>
      </c>
      <c r="D1348" t="s">
        <v>101</v>
      </c>
      <c r="E1348" t="s">
        <v>38</v>
      </c>
      <c r="F1348">
        <v>7.68</v>
      </c>
      <c r="G1348" s="77">
        <v>43792</v>
      </c>
      <c r="H1348" s="77">
        <v>43792</v>
      </c>
      <c r="I1348">
        <v>7</v>
      </c>
      <c r="J1348">
        <v>2012</v>
      </c>
      <c r="K1348" t="s">
        <v>21</v>
      </c>
      <c r="L1348">
        <v>1</v>
      </c>
      <c r="M1348">
        <v>1.832222222222222</v>
      </c>
      <c r="N1348">
        <v>1.832222222222222</v>
      </c>
      <c r="O1348">
        <v>1</v>
      </c>
      <c r="P1348">
        <v>1.832222222222222</v>
      </c>
      <c r="Q1348">
        <v>1</v>
      </c>
      <c r="R1348" t="s">
        <v>41</v>
      </c>
    </row>
    <row r="1349" spans="1:18" hidden="1" x14ac:dyDescent="0.3">
      <c r="A1349" s="76">
        <v>1347</v>
      </c>
      <c r="B1349">
        <v>13667</v>
      </c>
      <c r="C1349" t="s">
        <v>468</v>
      </c>
      <c r="D1349" t="s">
        <v>101</v>
      </c>
      <c r="E1349" t="s">
        <v>38</v>
      </c>
      <c r="F1349">
        <v>7.68</v>
      </c>
      <c r="G1349" s="77">
        <v>43792</v>
      </c>
      <c r="H1349" s="77">
        <v>43792</v>
      </c>
      <c r="I1349">
        <v>7</v>
      </c>
      <c r="J1349">
        <v>2012</v>
      </c>
      <c r="K1349" t="s">
        <v>21</v>
      </c>
      <c r="L1349">
        <v>1</v>
      </c>
      <c r="M1349">
        <v>1.832222222222222</v>
      </c>
      <c r="N1349">
        <v>1.832222222222222</v>
      </c>
      <c r="O1349">
        <v>1</v>
      </c>
      <c r="P1349">
        <v>1.832222222222222</v>
      </c>
      <c r="Q1349">
        <v>1</v>
      </c>
      <c r="R1349" t="s">
        <v>42</v>
      </c>
    </row>
    <row r="1350" spans="1:18" hidden="1" x14ac:dyDescent="0.3">
      <c r="A1350" s="76">
        <v>1348</v>
      </c>
      <c r="B1350">
        <v>49581</v>
      </c>
      <c r="C1350" t="s">
        <v>469</v>
      </c>
      <c r="D1350" t="s">
        <v>24</v>
      </c>
      <c r="E1350" t="s">
        <v>20</v>
      </c>
      <c r="F1350">
        <v>6.5</v>
      </c>
      <c r="G1350" s="77">
        <v>44903</v>
      </c>
      <c r="H1350" s="77">
        <v>44903</v>
      </c>
      <c r="I1350">
        <v>6</v>
      </c>
      <c r="J1350">
        <v>2021</v>
      </c>
      <c r="K1350" t="s">
        <v>21</v>
      </c>
      <c r="L1350">
        <v>1</v>
      </c>
      <c r="M1350">
        <v>3.4166666666666658E-2</v>
      </c>
      <c r="N1350">
        <v>3.4166666666666658E-2</v>
      </c>
      <c r="O1350">
        <v>1</v>
      </c>
      <c r="P1350">
        <v>3.4166666666666658E-2</v>
      </c>
      <c r="Q1350">
        <v>1</v>
      </c>
      <c r="R1350" t="s">
        <v>49</v>
      </c>
    </row>
    <row r="1351" spans="1:18" hidden="1" x14ac:dyDescent="0.3">
      <c r="A1351" s="76">
        <v>1349</v>
      </c>
      <c r="B1351">
        <v>41535</v>
      </c>
      <c r="C1351" t="s">
        <v>470</v>
      </c>
      <c r="D1351" t="s">
        <v>85</v>
      </c>
      <c r="E1351" t="s">
        <v>20</v>
      </c>
      <c r="F1351">
        <v>6.32</v>
      </c>
      <c r="G1351" s="77">
        <v>44034</v>
      </c>
      <c r="H1351" s="77">
        <v>44034</v>
      </c>
      <c r="I1351">
        <v>6</v>
      </c>
      <c r="J1351">
        <v>2019</v>
      </c>
      <c r="K1351" t="s">
        <v>21</v>
      </c>
      <c r="L1351">
        <v>1</v>
      </c>
      <c r="M1351">
        <v>5.4722222222222221E-2</v>
      </c>
      <c r="N1351">
        <v>5.4722222222222221E-2</v>
      </c>
      <c r="O1351">
        <v>1</v>
      </c>
      <c r="P1351">
        <v>5.4722222222222221E-2</v>
      </c>
      <c r="Q1351">
        <v>1</v>
      </c>
      <c r="R1351" t="s">
        <v>54</v>
      </c>
    </row>
    <row r="1352" spans="1:18" hidden="1" x14ac:dyDescent="0.3">
      <c r="A1352" s="76">
        <v>1350</v>
      </c>
      <c r="B1352">
        <v>40738</v>
      </c>
      <c r="C1352" t="s">
        <v>471</v>
      </c>
      <c r="D1352" t="s">
        <v>32</v>
      </c>
      <c r="E1352" t="s">
        <v>20</v>
      </c>
      <c r="F1352">
        <v>5.86</v>
      </c>
      <c r="G1352" s="77">
        <v>44050</v>
      </c>
      <c r="H1352" s="77">
        <v>44064</v>
      </c>
      <c r="I1352">
        <v>6</v>
      </c>
      <c r="J1352">
        <v>2020</v>
      </c>
      <c r="K1352" t="s">
        <v>25</v>
      </c>
      <c r="L1352">
        <v>12</v>
      </c>
      <c r="M1352">
        <v>6.6666666666666666E-2</v>
      </c>
      <c r="N1352">
        <v>0.8</v>
      </c>
      <c r="O1352">
        <v>15</v>
      </c>
      <c r="P1352">
        <v>5.3333333333333337E-2</v>
      </c>
      <c r="Q1352">
        <v>0.8</v>
      </c>
      <c r="R1352" t="s">
        <v>40</v>
      </c>
    </row>
    <row r="1353" spans="1:18" hidden="1" x14ac:dyDescent="0.3">
      <c r="A1353" s="76">
        <v>1351</v>
      </c>
      <c r="B1353">
        <v>40738</v>
      </c>
      <c r="C1353" t="s">
        <v>471</v>
      </c>
      <c r="D1353" t="s">
        <v>32</v>
      </c>
      <c r="E1353" t="s">
        <v>20</v>
      </c>
      <c r="F1353">
        <v>5.86</v>
      </c>
      <c r="G1353" s="77">
        <v>44050</v>
      </c>
      <c r="H1353" s="77">
        <v>44064</v>
      </c>
      <c r="I1353">
        <v>6</v>
      </c>
      <c r="J1353">
        <v>2020</v>
      </c>
      <c r="K1353" t="s">
        <v>25</v>
      </c>
      <c r="L1353">
        <v>12</v>
      </c>
      <c r="M1353">
        <v>6.6666666666666666E-2</v>
      </c>
      <c r="N1353">
        <v>0.8</v>
      </c>
      <c r="O1353">
        <v>15</v>
      </c>
      <c r="P1353">
        <v>5.3333333333333337E-2</v>
      </c>
      <c r="Q1353">
        <v>0.8</v>
      </c>
      <c r="R1353" t="s">
        <v>22</v>
      </c>
    </row>
    <row r="1354" spans="1:18" hidden="1" x14ac:dyDescent="0.3">
      <c r="A1354" s="76">
        <v>1352</v>
      </c>
      <c r="B1354">
        <v>48864</v>
      </c>
      <c r="C1354" t="s">
        <v>472</v>
      </c>
      <c r="D1354" t="s">
        <v>19</v>
      </c>
      <c r="E1354" t="s">
        <v>20</v>
      </c>
      <c r="F1354">
        <v>6.07</v>
      </c>
      <c r="G1354" s="77">
        <v>44731</v>
      </c>
      <c r="H1354" s="77">
        <v>44731</v>
      </c>
      <c r="I1354">
        <v>5</v>
      </c>
      <c r="J1354">
        <v>2021</v>
      </c>
      <c r="K1354" t="s">
        <v>33</v>
      </c>
      <c r="L1354">
        <v>1</v>
      </c>
      <c r="M1354">
        <v>6.9722222222222227E-2</v>
      </c>
      <c r="N1354">
        <v>6.9722222222222227E-2</v>
      </c>
      <c r="O1354">
        <v>1</v>
      </c>
      <c r="P1354">
        <v>6.9722222222222227E-2</v>
      </c>
      <c r="Q1354">
        <v>1</v>
      </c>
      <c r="R1354" t="s">
        <v>54</v>
      </c>
    </row>
    <row r="1355" spans="1:18" hidden="1" x14ac:dyDescent="0.3">
      <c r="A1355" s="76">
        <v>1353</v>
      </c>
      <c r="B1355">
        <v>48864</v>
      </c>
      <c r="C1355" t="s">
        <v>472</v>
      </c>
      <c r="D1355" t="s">
        <v>19</v>
      </c>
      <c r="E1355" t="s">
        <v>20</v>
      </c>
      <c r="F1355">
        <v>6.07</v>
      </c>
      <c r="G1355" s="77">
        <v>44731</v>
      </c>
      <c r="H1355" s="77">
        <v>44731</v>
      </c>
      <c r="I1355">
        <v>5</v>
      </c>
      <c r="J1355">
        <v>2021</v>
      </c>
      <c r="K1355" t="s">
        <v>33</v>
      </c>
      <c r="L1355">
        <v>1</v>
      </c>
      <c r="M1355">
        <v>6.9722222222222227E-2</v>
      </c>
      <c r="N1355">
        <v>6.9722222222222227E-2</v>
      </c>
      <c r="O1355">
        <v>1</v>
      </c>
      <c r="P1355">
        <v>6.9722222222222227E-2</v>
      </c>
      <c r="Q1355">
        <v>1</v>
      </c>
      <c r="R1355" t="s">
        <v>22</v>
      </c>
    </row>
    <row r="1356" spans="1:18" hidden="1" x14ac:dyDescent="0.3">
      <c r="A1356" s="76">
        <v>1354</v>
      </c>
      <c r="B1356">
        <v>15689</v>
      </c>
      <c r="C1356" t="s">
        <v>473</v>
      </c>
      <c r="D1356" t="s">
        <v>32</v>
      </c>
      <c r="E1356" t="s">
        <v>75</v>
      </c>
      <c r="F1356">
        <v>7.93</v>
      </c>
      <c r="G1356" s="78"/>
      <c r="H1356" s="78"/>
      <c r="I1356">
        <v>9</v>
      </c>
      <c r="J1356">
        <v>2012</v>
      </c>
      <c r="K1356" t="s">
        <v>35</v>
      </c>
      <c r="L1356">
        <v>4</v>
      </c>
      <c r="M1356">
        <v>0.41444444444444439</v>
      </c>
      <c r="N1356">
        <v>1.657777777777778</v>
      </c>
      <c r="O1356"/>
      <c r="P1356"/>
      <c r="Q1356"/>
      <c r="R1356" t="s">
        <v>36</v>
      </c>
    </row>
    <row r="1357" spans="1:18" hidden="1" x14ac:dyDescent="0.3">
      <c r="A1357" s="76">
        <v>1355</v>
      </c>
      <c r="B1357">
        <v>15689</v>
      </c>
      <c r="C1357" t="s">
        <v>473</v>
      </c>
      <c r="D1357" t="s">
        <v>32</v>
      </c>
      <c r="E1357" t="s">
        <v>75</v>
      </c>
      <c r="F1357">
        <v>7.93</v>
      </c>
      <c r="G1357" s="78"/>
      <c r="H1357" s="78"/>
      <c r="I1357">
        <v>9</v>
      </c>
      <c r="J1357">
        <v>2012</v>
      </c>
      <c r="K1357" t="s">
        <v>35</v>
      </c>
      <c r="L1357">
        <v>4</v>
      </c>
      <c r="M1357">
        <v>0.41444444444444439</v>
      </c>
      <c r="N1357">
        <v>1.657777777777778</v>
      </c>
      <c r="O1357"/>
      <c r="P1357"/>
      <c r="Q1357"/>
      <c r="R1357" t="s">
        <v>72</v>
      </c>
    </row>
    <row r="1358" spans="1:18" hidden="1" x14ac:dyDescent="0.3">
      <c r="A1358" s="76">
        <v>1356</v>
      </c>
      <c r="B1358">
        <v>15689</v>
      </c>
      <c r="C1358" t="s">
        <v>473</v>
      </c>
      <c r="D1358" t="s">
        <v>32</v>
      </c>
      <c r="E1358" t="s">
        <v>75</v>
      </c>
      <c r="F1358">
        <v>7.93</v>
      </c>
      <c r="G1358" s="78"/>
      <c r="H1358" s="78"/>
      <c r="I1358">
        <v>9</v>
      </c>
      <c r="J1358">
        <v>2012</v>
      </c>
      <c r="K1358" t="s">
        <v>35</v>
      </c>
      <c r="L1358">
        <v>4</v>
      </c>
      <c r="M1358">
        <v>0.41444444444444439</v>
      </c>
      <c r="N1358">
        <v>1.657777777777778</v>
      </c>
      <c r="O1358"/>
      <c r="P1358"/>
      <c r="Q1358"/>
      <c r="R1358" t="s">
        <v>57</v>
      </c>
    </row>
    <row r="1359" spans="1:18" hidden="1" x14ac:dyDescent="0.3">
      <c r="A1359" s="76">
        <v>1357</v>
      </c>
      <c r="B1359">
        <v>15689</v>
      </c>
      <c r="C1359" t="s">
        <v>473</v>
      </c>
      <c r="D1359" t="s">
        <v>32</v>
      </c>
      <c r="E1359" t="s">
        <v>75</v>
      </c>
      <c r="F1359">
        <v>7.93</v>
      </c>
      <c r="G1359" s="78"/>
      <c r="H1359" s="78"/>
      <c r="I1359">
        <v>9</v>
      </c>
      <c r="J1359">
        <v>2012</v>
      </c>
      <c r="K1359" t="s">
        <v>35</v>
      </c>
      <c r="L1359">
        <v>4</v>
      </c>
      <c r="M1359">
        <v>0.41444444444444439</v>
      </c>
      <c r="N1359">
        <v>1.657777777777778</v>
      </c>
      <c r="O1359"/>
      <c r="P1359"/>
      <c r="Q1359"/>
      <c r="R1359" t="s">
        <v>119</v>
      </c>
    </row>
    <row r="1360" spans="1:18" hidden="1" x14ac:dyDescent="0.3">
      <c r="A1360" s="76">
        <v>1358</v>
      </c>
      <c r="B1360">
        <v>38924</v>
      </c>
      <c r="C1360" t="s">
        <v>474</v>
      </c>
      <c r="D1360" t="s">
        <v>32</v>
      </c>
      <c r="E1360" t="s">
        <v>353</v>
      </c>
      <c r="F1360">
        <v>6.74</v>
      </c>
      <c r="G1360" s="77">
        <v>44154</v>
      </c>
      <c r="H1360" s="77">
        <v>44166</v>
      </c>
      <c r="I1360">
        <v>3</v>
      </c>
      <c r="J1360">
        <v>2020</v>
      </c>
      <c r="K1360" t="s">
        <v>25</v>
      </c>
      <c r="L1360">
        <v>12</v>
      </c>
      <c r="M1360">
        <v>0.38944444444444443</v>
      </c>
      <c r="N1360">
        <v>4.6733333333333329</v>
      </c>
      <c r="O1360">
        <v>13</v>
      </c>
      <c r="P1360">
        <v>0.35948717948717951</v>
      </c>
      <c r="Q1360">
        <v>0.92307692307692313</v>
      </c>
      <c r="R1360" t="s">
        <v>79</v>
      </c>
    </row>
    <row r="1361" spans="1:18" hidden="1" x14ac:dyDescent="0.3">
      <c r="A1361" s="76">
        <v>1359</v>
      </c>
      <c r="B1361">
        <v>38924</v>
      </c>
      <c r="C1361" t="s">
        <v>474</v>
      </c>
      <c r="D1361" t="s">
        <v>32</v>
      </c>
      <c r="E1361" t="s">
        <v>353</v>
      </c>
      <c r="F1361">
        <v>6.74</v>
      </c>
      <c r="G1361" s="77">
        <v>44154</v>
      </c>
      <c r="H1361" s="77">
        <v>44166</v>
      </c>
      <c r="I1361">
        <v>3</v>
      </c>
      <c r="J1361">
        <v>2020</v>
      </c>
      <c r="K1361" t="s">
        <v>25</v>
      </c>
      <c r="L1361">
        <v>12</v>
      </c>
      <c r="M1361">
        <v>0.38944444444444443</v>
      </c>
      <c r="N1361">
        <v>4.6733333333333329</v>
      </c>
      <c r="O1361">
        <v>13</v>
      </c>
      <c r="P1361">
        <v>0.35948717948717951</v>
      </c>
      <c r="Q1361">
        <v>0.92307692307692313</v>
      </c>
      <c r="R1361" t="s">
        <v>36</v>
      </c>
    </row>
    <row r="1362" spans="1:18" hidden="1" x14ac:dyDescent="0.3">
      <c r="A1362" s="76">
        <v>1360</v>
      </c>
      <c r="B1362">
        <v>38924</v>
      </c>
      <c r="C1362" t="s">
        <v>474</v>
      </c>
      <c r="D1362" t="s">
        <v>32</v>
      </c>
      <c r="E1362" t="s">
        <v>353</v>
      </c>
      <c r="F1362">
        <v>6.74</v>
      </c>
      <c r="G1362" s="77">
        <v>44154</v>
      </c>
      <c r="H1362" s="77">
        <v>44166</v>
      </c>
      <c r="I1362">
        <v>3</v>
      </c>
      <c r="J1362">
        <v>2020</v>
      </c>
      <c r="K1362" t="s">
        <v>25</v>
      </c>
      <c r="L1362">
        <v>12</v>
      </c>
      <c r="M1362">
        <v>0.38944444444444443</v>
      </c>
      <c r="N1362">
        <v>4.6733333333333329</v>
      </c>
      <c r="O1362">
        <v>13</v>
      </c>
      <c r="P1362">
        <v>0.35948717948717951</v>
      </c>
      <c r="Q1362">
        <v>0.92307692307692313</v>
      </c>
      <c r="R1362" t="s">
        <v>22</v>
      </c>
    </row>
    <row r="1363" spans="1:18" hidden="1" x14ac:dyDescent="0.3">
      <c r="A1363" s="76">
        <v>1361</v>
      </c>
      <c r="B1363">
        <v>800</v>
      </c>
      <c r="C1363" t="s">
        <v>475</v>
      </c>
      <c r="D1363" t="s">
        <v>32</v>
      </c>
      <c r="E1363" t="s">
        <v>20</v>
      </c>
      <c r="F1363">
        <v>6.86</v>
      </c>
      <c r="G1363" s="77">
        <v>43837</v>
      </c>
      <c r="H1363" s="77">
        <v>43845</v>
      </c>
      <c r="I1363">
        <v>7</v>
      </c>
      <c r="J1363">
        <v>2000</v>
      </c>
      <c r="K1363" t="s">
        <v>33</v>
      </c>
      <c r="L1363">
        <v>13</v>
      </c>
      <c r="M1363">
        <v>0.3913888888888889</v>
      </c>
      <c r="N1363">
        <v>5.088055555555556</v>
      </c>
      <c r="O1363">
        <v>9</v>
      </c>
      <c r="P1363">
        <v>0.56533950617283957</v>
      </c>
      <c r="Q1363">
        <v>1.444444444444444</v>
      </c>
      <c r="R1363" t="s">
        <v>36</v>
      </c>
    </row>
    <row r="1364" spans="1:18" hidden="1" x14ac:dyDescent="0.3">
      <c r="A1364" s="76">
        <v>1362</v>
      </c>
      <c r="B1364">
        <v>800</v>
      </c>
      <c r="C1364" t="s">
        <v>475</v>
      </c>
      <c r="D1364" t="s">
        <v>32</v>
      </c>
      <c r="E1364" t="s">
        <v>20</v>
      </c>
      <c r="F1364">
        <v>6.86</v>
      </c>
      <c r="G1364" s="77">
        <v>43837</v>
      </c>
      <c r="H1364" s="77">
        <v>43845</v>
      </c>
      <c r="I1364">
        <v>7</v>
      </c>
      <c r="J1364">
        <v>2000</v>
      </c>
      <c r="K1364" t="s">
        <v>33</v>
      </c>
      <c r="L1364">
        <v>13</v>
      </c>
      <c r="M1364">
        <v>0.3913888888888889</v>
      </c>
      <c r="N1364">
        <v>5.088055555555556</v>
      </c>
      <c r="O1364">
        <v>9</v>
      </c>
      <c r="P1364">
        <v>0.56533950617283957</v>
      </c>
      <c r="Q1364">
        <v>1.444444444444444</v>
      </c>
      <c r="R1364" t="s">
        <v>217</v>
      </c>
    </row>
    <row r="1365" spans="1:18" hidden="1" x14ac:dyDescent="0.3">
      <c r="A1365" s="76">
        <v>1363</v>
      </c>
      <c r="B1365">
        <v>800</v>
      </c>
      <c r="C1365" t="s">
        <v>475</v>
      </c>
      <c r="D1365" t="s">
        <v>32</v>
      </c>
      <c r="E1365" t="s">
        <v>20</v>
      </c>
      <c r="F1365">
        <v>6.86</v>
      </c>
      <c r="G1365" s="77">
        <v>43837</v>
      </c>
      <c r="H1365" s="77">
        <v>43845</v>
      </c>
      <c r="I1365">
        <v>7</v>
      </c>
      <c r="J1365">
        <v>2000</v>
      </c>
      <c r="K1365" t="s">
        <v>33</v>
      </c>
      <c r="L1365">
        <v>13</v>
      </c>
      <c r="M1365">
        <v>0.3913888888888889</v>
      </c>
      <c r="N1365">
        <v>5.088055555555556</v>
      </c>
      <c r="O1365">
        <v>9</v>
      </c>
      <c r="P1365">
        <v>0.56533950617283957</v>
      </c>
      <c r="Q1365">
        <v>1.444444444444444</v>
      </c>
      <c r="R1365" t="s">
        <v>29</v>
      </c>
    </row>
    <row r="1366" spans="1:18" hidden="1" x14ac:dyDescent="0.3">
      <c r="A1366" s="76">
        <v>1364</v>
      </c>
      <c r="B1366">
        <v>800</v>
      </c>
      <c r="C1366" t="s">
        <v>475</v>
      </c>
      <c r="D1366" t="s">
        <v>32</v>
      </c>
      <c r="E1366" t="s">
        <v>20</v>
      </c>
      <c r="F1366">
        <v>6.86</v>
      </c>
      <c r="G1366" s="77">
        <v>43837</v>
      </c>
      <c r="H1366" s="77">
        <v>43845</v>
      </c>
      <c r="I1366">
        <v>7</v>
      </c>
      <c r="J1366">
        <v>2000</v>
      </c>
      <c r="K1366" t="s">
        <v>33</v>
      </c>
      <c r="L1366">
        <v>13</v>
      </c>
      <c r="M1366">
        <v>0.3913888888888889</v>
      </c>
      <c r="N1366">
        <v>5.088055555555556</v>
      </c>
      <c r="O1366">
        <v>9</v>
      </c>
      <c r="P1366">
        <v>0.56533950617283957</v>
      </c>
      <c r="Q1366">
        <v>1.444444444444444</v>
      </c>
      <c r="R1366" t="s">
        <v>22</v>
      </c>
    </row>
    <row r="1367" spans="1:18" hidden="1" x14ac:dyDescent="0.3">
      <c r="A1367" s="76">
        <v>1365</v>
      </c>
      <c r="B1367">
        <v>43767</v>
      </c>
      <c r="C1367" t="s">
        <v>476</v>
      </c>
      <c r="D1367" t="s">
        <v>32</v>
      </c>
      <c r="E1367" t="s">
        <v>52</v>
      </c>
      <c r="F1367">
        <v>6.51</v>
      </c>
      <c r="G1367" s="77">
        <v>44787</v>
      </c>
      <c r="H1367" s="77">
        <v>44791</v>
      </c>
      <c r="I1367">
        <v>6</v>
      </c>
      <c r="J1367">
        <v>2021</v>
      </c>
      <c r="K1367" t="s">
        <v>21</v>
      </c>
      <c r="L1367">
        <v>12</v>
      </c>
      <c r="M1367">
        <v>0.38194444444444442</v>
      </c>
      <c r="N1367">
        <v>4.583333333333333</v>
      </c>
      <c r="O1367">
        <v>5</v>
      </c>
      <c r="P1367">
        <v>0.91666666666666663</v>
      </c>
      <c r="Q1367">
        <v>2.4</v>
      </c>
      <c r="R1367" t="s">
        <v>40</v>
      </c>
    </row>
    <row r="1368" spans="1:18" hidden="1" x14ac:dyDescent="0.3">
      <c r="A1368" s="76">
        <v>1366</v>
      </c>
      <c r="B1368">
        <v>43767</v>
      </c>
      <c r="C1368" t="s">
        <v>476</v>
      </c>
      <c r="D1368" t="s">
        <v>32</v>
      </c>
      <c r="E1368" t="s">
        <v>52</v>
      </c>
      <c r="F1368">
        <v>6.51</v>
      </c>
      <c r="G1368" s="77">
        <v>44787</v>
      </c>
      <c r="H1368" s="77">
        <v>44791</v>
      </c>
      <c r="I1368">
        <v>6</v>
      </c>
      <c r="J1368">
        <v>2021</v>
      </c>
      <c r="K1368" t="s">
        <v>21</v>
      </c>
      <c r="L1368">
        <v>12</v>
      </c>
      <c r="M1368">
        <v>0.38194444444444442</v>
      </c>
      <c r="N1368">
        <v>4.583333333333333</v>
      </c>
      <c r="O1368">
        <v>5</v>
      </c>
      <c r="P1368">
        <v>0.91666666666666663</v>
      </c>
      <c r="Q1368">
        <v>2.4</v>
      </c>
      <c r="R1368" t="s">
        <v>28</v>
      </c>
    </row>
    <row r="1369" spans="1:18" hidden="1" x14ac:dyDescent="0.3">
      <c r="A1369" s="76">
        <v>1367</v>
      </c>
      <c r="B1369">
        <v>43767</v>
      </c>
      <c r="C1369" t="s">
        <v>476</v>
      </c>
      <c r="D1369" t="s">
        <v>32</v>
      </c>
      <c r="E1369" t="s">
        <v>52</v>
      </c>
      <c r="F1369">
        <v>6.51</v>
      </c>
      <c r="G1369" s="77">
        <v>44787</v>
      </c>
      <c r="H1369" s="77">
        <v>44791</v>
      </c>
      <c r="I1369">
        <v>6</v>
      </c>
      <c r="J1369">
        <v>2021</v>
      </c>
      <c r="K1369" t="s">
        <v>21</v>
      </c>
      <c r="L1369">
        <v>12</v>
      </c>
      <c r="M1369">
        <v>0.38194444444444442</v>
      </c>
      <c r="N1369">
        <v>4.583333333333333</v>
      </c>
      <c r="O1369">
        <v>5</v>
      </c>
      <c r="P1369">
        <v>0.91666666666666663</v>
      </c>
      <c r="Q1369">
        <v>2.4</v>
      </c>
      <c r="R1369" t="s">
        <v>63</v>
      </c>
    </row>
    <row r="1370" spans="1:18" hidden="1" x14ac:dyDescent="0.3">
      <c r="A1370" s="76">
        <v>1368</v>
      </c>
      <c r="B1370">
        <v>43767</v>
      </c>
      <c r="C1370" t="s">
        <v>476</v>
      </c>
      <c r="D1370" t="s">
        <v>32</v>
      </c>
      <c r="E1370" t="s">
        <v>52</v>
      </c>
      <c r="F1370">
        <v>6.51</v>
      </c>
      <c r="G1370" s="77">
        <v>44787</v>
      </c>
      <c r="H1370" s="77">
        <v>44791</v>
      </c>
      <c r="I1370">
        <v>6</v>
      </c>
      <c r="J1370">
        <v>2021</v>
      </c>
      <c r="K1370" t="s">
        <v>21</v>
      </c>
      <c r="L1370">
        <v>12</v>
      </c>
      <c r="M1370">
        <v>0.38194444444444442</v>
      </c>
      <c r="N1370">
        <v>4.583333333333333</v>
      </c>
      <c r="O1370">
        <v>5</v>
      </c>
      <c r="P1370">
        <v>0.91666666666666663</v>
      </c>
      <c r="Q1370">
        <v>2.4</v>
      </c>
      <c r="R1370" t="s">
        <v>29</v>
      </c>
    </row>
    <row r="1371" spans="1:18" hidden="1" x14ac:dyDescent="0.3">
      <c r="A1371" s="76">
        <v>1369</v>
      </c>
      <c r="B1371">
        <v>43767</v>
      </c>
      <c r="C1371" t="s">
        <v>476</v>
      </c>
      <c r="D1371" t="s">
        <v>32</v>
      </c>
      <c r="E1371" t="s">
        <v>52</v>
      </c>
      <c r="F1371">
        <v>6.51</v>
      </c>
      <c r="G1371" s="77">
        <v>44787</v>
      </c>
      <c r="H1371" s="77">
        <v>44791</v>
      </c>
      <c r="I1371">
        <v>6</v>
      </c>
      <c r="J1371">
        <v>2021</v>
      </c>
      <c r="K1371" t="s">
        <v>21</v>
      </c>
      <c r="L1371">
        <v>12</v>
      </c>
      <c r="M1371">
        <v>0.38194444444444442</v>
      </c>
      <c r="N1371">
        <v>4.583333333333333</v>
      </c>
      <c r="O1371">
        <v>5</v>
      </c>
      <c r="P1371">
        <v>0.91666666666666663</v>
      </c>
      <c r="Q1371">
        <v>2.4</v>
      </c>
      <c r="R1371" t="s">
        <v>119</v>
      </c>
    </row>
    <row r="1372" spans="1:18" hidden="1" x14ac:dyDescent="0.3">
      <c r="A1372" s="76">
        <v>1370</v>
      </c>
      <c r="B1372">
        <v>40515</v>
      </c>
      <c r="C1372" t="s">
        <v>477</v>
      </c>
      <c r="D1372" t="s">
        <v>19</v>
      </c>
      <c r="E1372" t="s">
        <v>47</v>
      </c>
      <c r="F1372">
        <v>6.44</v>
      </c>
      <c r="G1372" s="77">
        <v>44329</v>
      </c>
      <c r="H1372" s="77">
        <v>44335</v>
      </c>
      <c r="I1372">
        <v>5</v>
      </c>
      <c r="J1372">
        <v>2020</v>
      </c>
      <c r="K1372" t="s">
        <v>21</v>
      </c>
      <c r="L1372">
        <v>10</v>
      </c>
      <c r="M1372">
        <v>0.41666666666666669</v>
      </c>
      <c r="N1372">
        <v>4.166666666666667</v>
      </c>
      <c r="O1372">
        <v>7</v>
      </c>
      <c r="P1372">
        <v>0.59523809523809523</v>
      </c>
      <c r="Q1372">
        <v>1.428571428571429</v>
      </c>
      <c r="R1372" t="s">
        <v>40</v>
      </c>
    </row>
    <row r="1373" spans="1:18" hidden="1" x14ac:dyDescent="0.3">
      <c r="A1373" s="76">
        <v>1371</v>
      </c>
      <c r="B1373">
        <v>40515</v>
      </c>
      <c r="C1373" t="s">
        <v>477</v>
      </c>
      <c r="D1373" t="s">
        <v>19</v>
      </c>
      <c r="E1373" t="s">
        <v>47</v>
      </c>
      <c r="F1373">
        <v>6.44</v>
      </c>
      <c r="G1373" s="77">
        <v>44329</v>
      </c>
      <c r="H1373" s="77">
        <v>44335</v>
      </c>
      <c r="I1373">
        <v>5</v>
      </c>
      <c r="J1373">
        <v>2020</v>
      </c>
      <c r="K1373" t="s">
        <v>21</v>
      </c>
      <c r="L1373">
        <v>10</v>
      </c>
      <c r="M1373">
        <v>0.41666666666666669</v>
      </c>
      <c r="N1373">
        <v>4.166666666666667</v>
      </c>
      <c r="O1373">
        <v>7</v>
      </c>
      <c r="P1373">
        <v>0.59523809523809523</v>
      </c>
      <c r="Q1373">
        <v>1.428571428571429</v>
      </c>
      <c r="R1373" t="s">
        <v>29</v>
      </c>
    </row>
    <row r="1374" spans="1:18" hidden="1" x14ac:dyDescent="0.3">
      <c r="A1374" s="76">
        <v>1372</v>
      </c>
      <c r="B1374">
        <v>11597</v>
      </c>
      <c r="C1374" t="s">
        <v>478</v>
      </c>
      <c r="D1374" t="s">
        <v>32</v>
      </c>
      <c r="E1374" t="s">
        <v>75</v>
      </c>
      <c r="F1374">
        <v>8.14</v>
      </c>
      <c r="G1374" s="77">
        <v>42527</v>
      </c>
      <c r="H1374" s="77">
        <v>42528</v>
      </c>
      <c r="I1374">
        <v>9</v>
      </c>
      <c r="J1374">
        <v>2012</v>
      </c>
      <c r="K1374" t="s">
        <v>25</v>
      </c>
      <c r="L1374">
        <v>11</v>
      </c>
      <c r="M1374">
        <v>0.43194444444444452</v>
      </c>
      <c r="N1374">
        <v>4.7513888888888891</v>
      </c>
      <c r="O1374">
        <v>2</v>
      </c>
      <c r="P1374">
        <v>2.375694444444445</v>
      </c>
      <c r="Q1374">
        <v>5.5</v>
      </c>
      <c r="R1374" t="s">
        <v>36</v>
      </c>
    </row>
    <row r="1375" spans="1:18" hidden="1" x14ac:dyDescent="0.3">
      <c r="A1375" s="76">
        <v>1373</v>
      </c>
      <c r="B1375">
        <v>11597</v>
      </c>
      <c r="C1375" t="s">
        <v>478</v>
      </c>
      <c r="D1375" t="s">
        <v>32</v>
      </c>
      <c r="E1375" t="s">
        <v>75</v>
      </c>
      <c r="F1375">
        <v>8.14</v>
      </c>
      <c r="G1375" s="77">
        <v>42527</v>
      </c>
      <c r="H1375" s="77">
        <v>42528</v>
      </c>
      <c r="I1375">
        <v>9</v>
      </c>
      <c r="J1375">
        <v>2012</v>
      </c>
      <c r="K1375" t="s">
        <v>25</v>
      </c>
      <c r="L1375">
        <v>11</v>
      </c>
      <c r="M1375">
        <v>0.43194444444444452</v>
      </c>
      <c r="N1375">
        <v>4.7513888888888891</v>
      </c>
      <c r="O1375">
        <v>2</v>
      </c>
      <c r="P1375">
        <v>2.375694444444445</v>
      </c>
      <c r="Q1375">
        <v>5.5</v>
      </c>
      <c r="R1375" t="s">
        <v>72</v>
      </c>
    </row>
    <row r="1376" spans="1:18" hidden="1" x14ac:dyDescent="0.3">
      <c r="A1376" s="76">
        <v>1374</v>
      </c>
      <c r="B1376">
        <v>11597</v>
      </c>
      <c r="C1376" t="s">
        <v>478</v>
      </c>
      <c r="D1376" t="s">
        <v>32</v>
      </c>
      <c r="E1376" t="s">
        <v>75</v>
      </c>
      <c r="F1376">
        <v>8.14</v>
      </c>
      <c r="G1376" s="77">
        <v>42527</v>
      </c>
      <c r="H1376" s="77">
        <v>42528</v>
      </c>
      <c r="I1376">
        <v>9</v>
      </c>
      <c r="J1376">
        <v>2012</v>
      </c>
      <c r="K1376" t="s">
        <v>25</v>
      </c>
      <c r="L1376">
        <v>11</v>
      </c>
      <c r="M1376">
        <v>0.43194444444444452</v>
      </c>
      <c r="N1376">
        <v>4.7513888888888891</v>
      </c>
      <c r="O1376">
        <v>2</v>
      </c>
      <c r="P1376">
        <v>2.375694444444445</v>
      </c>
      <c r="Q1376">
        <v>5.5</v>
      </c>
      <c r="R1376" t="s">
        <v>28</v>
      </c>
    </row>
    <row r="1377" spans="1:18" hidden="1" x14ac:dyDescent="0.3">
      <c r="A1377" s="76">
        <v>1375</v>
      </c>
      <c r="B1377">
        <v>11597</v>
      </c>
      <c r="C1377" t="s">
        <v>478</v>
      </c>
      <c r="D1377" t="s">
        <v>32</v>
      </c>
      <c r="E1377" t="s">
        <v>75</v>
      </c>
      <c r="F1377">
        <v>8.14</v>
      </c>
      <c r="G1377" s="77">
        <v>42527</v>
      </c>
      <c r="H1377" s="77">
        <v>42528</v>
      </c>
      <c r="I1377">
        <v>9</v>
      </c>
      <c r="J1377">
        <v>2012</v>
      </c>
      <c r="K1377" t="s">
        <v>25</v>
      </c>
      <c r="L1377">
        <v>11</v>
      </c>
      <c r="M1377">
        <v>0.43194444444444452</v>
      </c>
      <c r="N1377">
        <v>4.7513888888888891</v>
      </c>
      <c r="O1377">
        <v>2</v>
      </c>
      <c r="P1377">
        <v>2.375694444444445</v>
      </c>
      <c r="Q1377">
        <v>5.5</v>
      </c>
      <c r="R1377" t="s">
        <v>119</v>
      </c>
    </row>
    <row r="1378" spans="1:18" hidden="1" x14ac:dyDescent="0.3">
      <c r="A1378" s="76">
        <v>1376</v>
      </c>
      <c r="B1378">
        <v>272</v>
      </c>
      <c r="C1378" t="s">
        <v>479</v>
      </c>
      <c r="D1378" t="s">
        <v>32</v>
      </c>
      <c r="E1378" t="s">
        <v>20</v>
      </c>
      <c r="F1378">
        <v>7.29</v>
      </c>
      <c r="G1378" s="77">
        <v>43034</v>
      </c>
      <c r="H1378" s="77">
        <v>43065</v>
      </c>
      <c r="I1378">
        <v>6</v>
      </c>
      <c r="J1378">
        <v>2001</v>
      </c>
      <c r="K1378" t="s">
        <v>33</v>
      </c>
      <c r="L1378">
        <v>26</v>
      </c>
      <c r="M1378">
        <v>0.4</v>
      </c>
      <c r="N1378">
        <v>10.4</v>
      </c>
      <c r="O1378">
        <v>32</v>
      </c>
      <c r="P1378">
        <v>0.32500000000000001</v>
      </c>
      <c r="Q1378">
        <v>0.8125</v>
      </c>
      <c r="R1378" t="s">
        <v>39</v>
      </c>
    </row>
    <row r="1379" spans="1:18" hidden="1" x14ac:dyDescent="0.3">
      <c r="A1379" s="76">
        <v>1377</v>
      </c>
      <c r="B1379">
        <v>272</v>
      </c>
      <c r="C1379" t="s">
        <v>479</v>
      </c>
      <c r="D1379" t="s">
        <v>32</v>
      </c>
      <c r="E1379" t="s">
        <v>20</v>
      </c>
      <c r="F1379">
        <v>7.29</v>
      </c>
      <c r="G1379" s="77">
        <v>43034</v>
      </c>
      <c r="H1379" s="77">
        <v>43065</v>
      </c>
      <c r="I1379">
        <v>6</v>
      </c>
      <c r="J1379">
        <v>2001</v>
      </c>
      <c r="K1379" t="s">
        <v>33</v>
      </c>
      <c r="L1379">
        <v>26</v>
      </c>
      <c r="M1379">
        <v>0.4</v>
      </c>
      <c r="N1379">
        <v>10.4</v>
      </c>
      <c r="O1379">
        <v>32</v>
      </c>
      <c r="P1379">
        <v>0.32500000000000001</v>
      </c>
      <c r="Q1379">
        <v>0.8125</v>
      </c>
      <c r="R1379" t="s">
        <v>40</v>
      </c>
    </row>
    <row r="1380" spans="1:18" hidden="1" x14ac:dyDescent="0.3">
      <c r="A1380" s="76">
        <v>1378</v>
      </c>
      <c r="B1380">
        <v>272</v>
      </c>
      <c r="C1380" t="s">
        <v>479</v>
      </c>
      <c r="D1380" t="s">
        <v>32</v>
      </c>
      <c r="E1380" t="s">
        <v>20</v>
      </c>
      <c r="F1380">
        <v>7.29</v>
      </c>
      <c r="G1380" s="77">
        <v>43034</v>
      </c>
      <c r="H1380" s="77">
        <v>43065</v>
      </c>
      <c r="I1380">
        <v>6</v>
      </c>
      <c r="J1380">
        <v>2001</v>
      </c>
      <c r="K1380" t="s">
        <v>33</v>
      </c>
      <c r="L1380">
        <v>26</v>
      </c>
      <c r="M1380">
        <v>0.4</v>
      </c>
      <c r="N1380">
        <v>10.4</v>
      </c>
      <c r="O1380">
        <v>32</v>
      </c>
      <c r="P1380">
        <v>0.32500000000000001</v>
      </c>
      <c r="Q1380">
        <v>0.8125</v>
      </c>
      <c r="R1380" t="s">
        <v>28</v>
      </c>
    </row>
    <row r="1381" spans="1:18" hidden="1" x14ac:dyDescent="0.3">
      <c r="A1381" s="76">
        <v>1379</v>
      </c>
      <c r="B1381">
        <v>5158</v>
      </c>
      <c r="C1381" t="s">
        <v>480</v>
      </c>
      <c r="D1381" t="s">
        <v>85</v>
      </c>
      <c r="E1381"/>
      <c r="F1381">
        <v>4.67</v>
      </c>
      <c r="G1381" s="77">
        <v>44120</v>
      </c>
      <c r="H1381" s="77">
        <v>44120</v>
      </c>
      <c r="I1381">
        <v>6</v>
      </c>
      <c r="J1381">
        <v>2000</v>
      </c>
      <c r="K1381" t="s">
        <v>25</v>
      </c>
      <c r="L1381">
        <v>1</v>
      </c>
      <c r="M1381">
        <v>3.3333333333333333E-2</v>
      </c>
      <c r="N1381">
        <v>3.3333333333333333E-2</v>
      </c>
      <c r="O1381">
        <v>1</v>
      </c>
      <c r="P1381">
        <v>3.3333333333333333E-2</v>
      </c>
      <c r="Q1381">
        <v>1</v>
      </c>
      <c r="R1381" t="s">
        <v>87</v>
      </c>
    </row>
    <row r="1382" spans="1:18" hidden="1" x14ac:dyDescent="0.3">
      <c r="A1382" s="76">
        <v>1380</v>
      </c>
      <c r="B1382">
        <v>5158</v>
      </c>
      <c r="C1382" t="s">
        <v>480</v>
      </c>
      <c r="D1382" t="s">
        <v>85</v>
      </c>
      <c r="E1382"/>
      <c r="F1382">
        <v>4.67</v>
      </c>
      <c r="G1382" s="77">
        <v>44120</v>
      </c>
      <c r="H1382" s="77">
        <v>44120</v>
      </c>
      <c r="I1382">
        <v>6</v>
      </c>
      <c r="J1382">
        <v>2000</v>
      </c>
      <c r="K1382" t="s">
        <v>25</v>
      </c>
      <c r="L1382">
        <v>1</v>
      </c>
      <c r="M1382">
        <v>3.3333333333333333E-2</v>
      </c>
      <c r="N1382">
        <v>3.3333333333333333E-2</v>
      </c>
      <c r="O1382">
        <v>1</v>
      </c>
      <c r="P1382">
        <v>3.3333333333333333E-2</v>
      </c>
      <c r="Q1382">
        <v>1</v>
      </c>
      <c r="R1382" t="s">
        <v>54</v>
      </c>
    </row>
    <row r="1383" spans="1:18" hidden="1" x14ac:dyDescent="0.3">
      <c r="A1383" s="76">
        <v>1381</v>
      </c>
      <c r="B1383">
        <v>40178</v>
      </c>
      <c r="C1383" t="s">
        <v>481</v>
      </c>
      <c r="D1383" t="s">
        <v>19</v>
      </c>
      <c r="E1383" t="s">
        <v>114</v>
      </c>
      <c r="F1383">
        <v>6.39</v>
      </c>
      <c r="G1383" s="77">
        <v>44030</v>
      </c>
      <c r="H1383" s="77">
        <v>44033</v>
      </c>
      <c r="I1383">
        <v>5</v>
      </c>
      <c r="J1383">
        <v>2019</v>
      </c>
      <c r="K1383" t="s">
        <v>35</v>
      </c>
      <c r="L1383">
        <v>12</v>
      </c>
      <c r="M1383">
        <v>9.0277777777777776E-2</v>
      </c>
      <c r="N1383">
        <v>1.083333333333333</v>
      </c>
      <c r="O1383">
        <v>4</v>
      </c>
      <c r="P1383">
        <v>0.27083333333333331</v>
      </c>
      <c r="Q1383">
        <v>3</v>
      </c>
      <c r="R1383" t="s">
        <v>36</v>
      </c>
    </row>
    <row r="1384" spans="1:18" hidden="1" x14ac:dyDescent="0.3">
      <c r="A1384" s="76">
        <v>1382</v>
      </c>
      <c r="B1384">
        <v>40178</v>
      </c>
      <c r="C1384" t="s">
        <v>481</v>
      </c>
      <c r="D1384" t="s">
        <v>19</v>
      </c>
      <c r="E1384" t="s">
        <v>114</v>
      </c>
      <c r="F1384">
        <v>6.39</v>
      </c>
      <c r="G1384" s="77">
        <v>44030</v>
      </c>
      <c r="H1384" s="77">
        <v>44033</v>
      </c>
      <c r="I1384">
        <v>5</v>
      </c>
      <c r="J1384">
        <v>2019</v>
      </c>
      <c r="K1384" t="s">
        <v>35</v>
      </c>
      <c r="L1384">
        <v>12</v>
      </c>
      <c r="M1384">
        <v>9.0277777777777776E-2</v>
      </c>
      <c r="N1384">
        <v>1.083333333333333</v>
      </c>
      <c r="O1384">
        <v>4</v>
      </c>
      <c r="P1384">
        <v>0.27083333333333331</v>
      </c>
      <c r="Q1384">
        <v>3</v>
      </c>
      <c r="R1384" t="s">
        <v>29</v>
      </c>
    </row>
    <row r="1385" spans="1:18" hidden="1" x14ac:dyDescent="0.3">
      <c r="A1385" s="76">
        <v>1383</v>
      </c>
      <c r="B1385">
        <v>40932</v>
      </c>
      <c r="C1385" t="s">
        <v>482</v>
      </c>
      <c r="D1385" t="s">
        <v>24</v>
      </c>
      <c r="E1385" t="s">
        <v>20</v>
      </c>
      <c r="F1385">
        <v>5.6</v>
      </c>
      <c r="G1385" s="77">
        <v>44033</v>
      </c>
      <c r="H1385" s="77">
        <v>44033</v>
      </c>
      <c r="I1385">
        <v>5</v>
      </c>
      <c r="J1385">
        <v>2020</v>
      </c>
      <c r="K1385" t="s">
        <v>25</v>
      </c>
      <c r="L1385">
        <v>1</v>
      </c>
      <c r="M1385">
        <v>9.6944444444444444E-2</v>
      </c>
      <c r="N1385">
        <v>9.6944444444444444E-2</v>
      </c>
      <c r="O1385">
        <v>1</v>
      </c>
      <c r="P1385">
        <v>9.6944444444444444E-2</v>
      </c>
      <c r="Q1385">
        <v>1</v>
      </c>
      <c r="R1385" t="s">
        <v>36</v>
      </c>
    </row>
    <row r="1386" spans="1:18" hidden="1" x14ac:dyDescent="0.3">
      <c r="A1386" s="76">
        <v>1384</v>
      </c>
      <c r="B1386">
        <v>40932</v>
      </c>
      <c r="C1386" t="s">
        <v>482</v>
      </c>
      <c r="D1386" t="s">
        <v>24</v>
      </c>
      <c r="E1386" t="s">
        <v>20</v>
      </c>
      <c r="F1386">
        <v>5.6</v>
      </c>
      <c r="G1386" s="77">
        <v>44033</v>
      </c>
      <c r="H1386" s="77">
        <v>44033</v>
      </c>
      <c r="I1386">
        <v>5</v>
      </c>
      <c r="J1386">
        <v>2020</v>
      </c>
      <c r="K1386" t="s">
        <v>25</v>
      </c>
      <c r="L1386">
        <v>1</v>
      </c>
      <c r="M1386">
        <v>9.6944444444444444E-2</v>
      </c>
      <c r="N1386">
        <v>9.6944444444444444E-2</v>
      </c>
      <c r="O1386">
        <v>1</v>
      </c>
      <c r="P1386">
        <v>9.6944444444444444E-2</v>
      </c>
      <c r="Q1386">
        <v>1</v>
      </c>
      <c r="R1386" t="s">
        <v>29</v>
      </c>
    </row>
    <row r="1387" spans="1:18" hidden="1" x14ac:dyDescent="0.3">
      <c r="A1387" s="76">
        <v>1385</v>
      </c>
      <c r="B1387">
        <v>39583</v>
      </c>
      <c r="C1387" t="s">
        <v>483</v>
      </c>
      <c r="D1387" t="s">
        <v>32</v>
      </c>
      <c r="E1387" t="s">
        <v>20</v>
      </c>
      <c r="F1387">
        <v>6.73</v>
      </c>
      <c r="G1387" s="77">
        <v>44417</v>
      </c>
      <c r="H1387" s="77">
        <v>44440</v>
      </c>
      <c r="I1387">
        <v>6</v>
      </c>
      <c r="J1387">
        <v>2020</v>
      </c>
      <c r="K1387" t="s">
        <v>25</v>
      </c>
      <c r="L1387">
        <v>12</v>
      </c>
      <c r="M1387">
        <v>0.3963888888888889</v>
      </c>
      <c r="N1387">
        <v>4.7566666666666668</v>
      </c>
      <c r="O1387">
        <v>24</v>
      </c>
      <c r="P1387">
        <v>0.19819444444444451</v>
      </c>
      <c r="Q1387">
        <v>0.5</v>
      </c>
      <c r="R1387" t="s">
        <v>48</v>
      </c>
    </row>
    <row r="1388" spans="1:18" hidden="1" x14ac:dyDescent="0.3">
      <c r="A1388" s="76">
        <v>1386</v>
      </c>
      <c r="B1388">
        <v>39583</v>
      </c>
      <c r="C1388" t="s">
        <v>483</v>
      </c>
      <c r="D1388" t="s">
        <v>32</v>
      </c>
      <c r="E1388" t="s">
        <v>20</v>
      </c>
      <c r="F1388">
        <v>6.73</v>
      </c>
      <c r="G1388" s="77">
        <v>44417</v>
      </c>
      <c r="H1388" s="77">
        <v>44440</v>
      </c>
      <c r="I1388">
        <v>6</v>
      </c>
      <c r="J1388">
        <v>2020</v>
      </c>
      <c r="K1388" t="s">
        <v>25</v>
      </c>
      <c r="L1388">
        <v>12</v>
      </c>
      <c r="M1388">
        <v>0.3963888888888889</v>
      </c>
      <c r="N1388">
        <v>4.7566666666666668</v>
      </c>
      <c r="O1388">
        <v>24</v>
      </c>
      <c r="P1388">
        <v>0.19819444444444451</v>
      </c>
      <c r="Q1388">
        <v>0.5</v>
      </c>
      <c r="R1388" t="s">
        <v>49</v>
      </c>
    </row>
    <row r="1389" spans="1:18" hidden="1" x14ac:dyDescent="0.3">
      <c r="A1389" s="76">
        <v>1387</v>
      </c>
      <c r="B1389">
        <v>39583</v>
      </c>
      <c r="C1389" t="s">
        <v>483</v>
      </c>
      <c r="D1389" t="s">
        <v>32</v>
      </c>
      <c r="E1389" t="s">
        <v>20</v>
      </c>
      <c r="F1389">
        <v>6.73</v>
      </c>
      <c r="G1389" s="77">
        <v>44417</v>
      </c>
      <c r="H1389" s="77">
        <v>44440</v>
      </c>
      <c r="I1389">
        <v>6</v>
      </c>
      <c r="J1389">
        <v>2020</v>
      </c>
      <c r="K1389" t="s">
        <v>25</v>
      </c>
      <c r="L1389">
        <v>12</v>
      </c>
      <c r="M1389">
        <v>0.3963888888888889</v>
      </c>
      <c r="N1389">
        <v>4.7566666666666668</v>
      </c>
      <c r="O1389">
        <v>24</v>
      </c>
      <c r="P1389">
        <v>0.19819444444444451</v>
      </c>
      <c r="Q1389">
        <v>0.5</v>
      </c>
      <c r="R1389" t="s">
        <v>50</v>
      </c>
    </row>
    <row r="1390" spans="1:18" hidden="1" x14ac:dyDescent="0.3">
      <c r="A1390" s="76">
        <v>1388</v>
      </c>
      <c r="B1390">
        <v>48641</v>
      </c>
      <c r="C1390" t="s">
        <v>484</v>
      </c>
      <c r="D1390" t="s">
        <v>19</v>
      </c>
      <c r="E1390" t="s">
        <v>124</v>
      </c>
      <c r="F1390">
        <v>7.19</v>
      </c>
      <c r="G1390" s="77">
        <v>44718</v>
      </c>
      <c r="H1390" s="77">
        <v>44732</v>
      </c>
      <c r="I1390">
        <v>5</v>
      </c>
      <c r="J1390">
        <v>2021</v>
      </c>
      <c r="K1390" t="s">
        <v>21</v>
      </c>
      <c r="L1390">
        <v>12</v>
      </c>
      <c r="M1390">
        <v>8.3333333333333329E-2</v>
      </c>
      <c r="N1390">
        <v>1</v>
      </c>
      <c r="O1390">
        <v>15</v>
      </c>
      <c r="P1390">
        <v>6.6666666666666666E-2</v>
      </c>
      <c r="Q1390">
        <v>0.8</v>
      </c>
      <c r="R1390" t="s">
        <v>36</v>
      </c>
    </row>
    <row r="1391" spans="1:18" hidden="1" x14ac:dyDescent="0.3">
      <c r="A1391" s="76">
        <v>1389</v>
      </c>
      <c r="B1391">
        <v>48641</v>
      </c>
      <c r="C1391" t="s">
        <v>484</v>
      </c>
      <c r="D1391" t="s">
        <v>19</v>
      </c>
      <c r="E1391" t="s">
        <v>124</v>
      </c>
      <c r="F1391">
        <v>7.19</v>
      </c>
      <c r="G1391" s="77">
        <v>44718</v>
      </c>
      <c r="H1391" s="77">
        <v>44732</v>
      </c>
      <c r="I1391">
        <v>5</v>
      </c>
      <c r="J1391">
        <v>2021</v>
      </c>
      <c r="K1391" t="s">
        <v>21</v>
      </c>
      <c r="L1391">
        <v>12</v>
      </c>
      <c r="M1391">
        <v>8.3333333333333329E-2</v>
      </c>
      <c r="N1391">
        <v>1</v>
      </c>
      <c r="O1391">
        <v>15</v>
      </c>
      <c r="P1391">
        <v>6.6666666666666666E-2</v>
      </c>
      <c r="Q1391">
        <v>0.8</v>
      </c>
      <c r="R1391" t="s">
        <v>27</v>
      </c>
    </row>
    <row r="1392" spans="1:18" hidden="1" x14ac:dyDescent="0.3">
      <c r="A1392" s="76">
        <v>1390</v>
      </c>
      <c r="B1392">
        <v>48641</v>
      </c>
      <c r="C1392" t="s">
        <v>484</v>
      </c>
      <c r="D1392" t="s">
        <v>19</v>
      </c>
      <c r="E1392" t="s">
        <v>124</v>
      </c>
      <c r="F1392">
        <v>7.19</v>
      </c>
      <c r="G1392" s="77">
        <v>44718</v>
      </c>
      <c r="H1392" s="77">
        <v>44732</v>
      </c>
      <c r="I1392">
        <v>5</v>
      </c>
      <c r="J1392">
        <v>2021</v>
      </c>
      <c r="K1392" t="s">
        <v>21</v>
      </c>
      <c r="L1392">
        <v>12</v>
      </c>
      <c r="M1392">
        <v>8.3333333333333329E-2</v>
      </c>
      <c r="N1392">
        <v>1</v>
      </c>
      <c r="O1392">
        <v>15</v>
      </c>
      <c r="P1392">
        <v>6.6666666666666666E-2</v>
      </c>
      <c r="Q1392">
        <v>0.8</v>
      </c>
      <c r="R1392" t="s">
        <v>134</v>
      </c>
    </row>
    <row r="1393" spans="1:18" hidden="1" x14ac:dyDescent="0.3">
      <c r="A1393" s="76">
        <v>1391</v>
      </c>
      <c r="B1393">
        <v>49755</v>
      </c>
      <c r="C1393" t="s">
        <v>485</v>
      </c>
      <c r="D1393" t="s">
        <v>24</v>
      </c>
      <c r="E1393" t="s">
        <v>124</v>
      </c>
      <c r="F1393">
        <v>7.03</v>
      </c>
      <c r="G1393" s="77">
        <v>44718</v>
      </c>
      <c r="H1393" s="77">
        <v>44718</v>
      </c>
      <c r="I1393">
        <v>4</v>
      </c>
      <c r="J1393">
        <v>2021</v>
      </c>
      <c r="K1393" t="s">
        <v>33</v>
      </c>
      <c r="L1393">
        <v>1</v>
      </c>
      <c r="M1393">
        <v>6.3888888888888884E-2</v>
      </c>
      <c r="N1393">
        <v>6.3888888888888884E-2</v>
      </c>
      <c r="O1393">
        <v>1</v>
      </c>
      <c r="P1393">
        <v>6.3888888888888884E-2</v>
      </c>
      <c r="Q1393">
        <v>1</v>
      </c>
      <c r="R1393" t="s">
        <v>36</v>
      </c>
    </row>
    <row r="1394" spans="1:18" hidden="1" x14ac:dyDescent="0.3">
      <c r="A1394" s="76">
        <v>1392</v>
      </c>
      <c r="B1394">
        <v>49755</v>
      </c>
      <c r="C1394" t="s">
        <v>485</v>
      </c>
      <c r="D1394" t="s">
        <v>24</v>
      </c>
      <c r="E1394" t="s">
        <v>124</v>
      </c>
      <c r="F1394">
        <v>7.03</v>
      </c>
      <c r="G1394" s="77">
        <v>44718</v>
      </c>
      <c r="H1394" s="77">
        <v>44718</v>
      </c>
      <c r="I1394">
        <v>4</v>
      </c>
      <c r="J1394">
        <v>2021</v>
      </c>
      <c r="K1394" t="s">
        <v>33</v>
      </c>
      <c r="L1394">
        <v>1</v>
      </c>
      <c r="M1394">
        <v>6.3888888888888884E-2</v>
      </c>
      <c r="N1394">
        <v>6.3888888888888884E-2</v>
      </c>
      <c r="O1394">
        <v>1</v>
      </c>
      <c r="P1394">
        <v>6.3888888888888884E-2</v>
      </c>
      <c r="Q1394">
        <v>1</v>
      </c>
      <c r="R1394" t="s">
        <v>27</v>
      </c>
    </row>
    <row r="1395" spans="1:18" hidden="1" x14ac:dyDescent="0.3">
      <c r="A1395" s="76">
        <v>1393</v>
      </c>
      <c r="B1395">
        <v>49755</v>
      </c>
      <c r="C1395" t="s">
        <v>485</v>
      </c>
      <c r="D1395" t="s">
        <v>24</v>
      </c>
      <c r="E1395" t="s">
        <v>124</v>
      </c>
      <c r="F1395">
        <v>7.03</v>
      </c>
      <c r="G1395" s="77">
        <v>44718</v>
      </c>
      <c r="H1395" s="77">
        <v>44718</v>
      </c>
      <c r="I1395">
        <v>4</v>
      </c>
      <c r="J1395">
        <v>2021</v>
      </c>
      <c r="K1395" t="s">
        <v>33</v>
      </c>
      <c r="L1395">
        <v>1</v>
      </c>
      <c r="M1395">
        <v>6.3888888888888884E-2</v>
      </c>
      <c r="N1395">
        <v>6.3888888888888884E-2</v>
      </c>
      <c r="O1395">
        <v>1</v>
      </c>
      <c r="P1395">
        <v>6.3888888888888884E-2</v>
      </c>
      <c r="Q1395">
        <v>1</v>
      </c>
      <c r="R1395" t="s">
        <v>134</v>
      </c>
    </row>
    <row r="1396" spans="1:18" hidden="1" x14ac:dyDescent="0.3">
      <c r="A1396" s="76">
        <v>1394</v>
      </c>
      <c r="B1396">
        <v>39609</v>
      </c>
      <c r="C1396" t="s">
        <v>486</v>
      </c>
      <c r="D1396" t="s">
        <v>32</v>
      </c>
      <c r="E1396" t="s">
        <v>121</v>
      </c>
      <c r="F1396">
        <v>6.78</v>
      </c>
      <c r="G1396" s="77">
        <v>44318</v>
      </c>
      <c r="H1396" s="77">
        <v>44347</v>
      </c>
      <c r="I1396">
        <v>6</v>
      </c>
      <c r="J1396">
        <v>2020</v>
      </c>
      <c r="K1396" t="s">
        <v>35</v>
      </c>
      <c r="L1396">
        <v>12</v>
      </c>
      <c r="M1396">
        <v>0.39444444444444438</v>
      </c>
      <c r="N1396">
        <v>4.7333333333333334</v>
      </c>
      <c r="O1396">
        <v>30</v>
      </c>
      <c r="P1396">
        <v>0.15777777777777779</v>
      </c>
      <c r="Q1396">
        <v>0.4</v>
      </c>
      <c r="R1396" t="s">
        <v>53</v>
      </c>
    </row>
    <row r="1397" spans="1:18" hidden="1" x14ac:dyDescent="0.3">
      <c r="A1397" s="76">
        <v>1395</v>
      </c>
      <c r="B1397">
        <v>39609</v>
      </c>
      <c r="C1397" t="s">
        <v>486</v>
      </c>
      <c r="D1397" t="s">
        <v>32</v>
      </c>
      <c r="E1397" t="s">
        <v>121</v>
      </c>
      <c r="F1397">
        <v>6.78</v>
      </c>
      <c r="G1397" s="77">
        <v>44318</v>
      </c>
      <c r="H1397" s="77">
        <v>44347</v>
      </c>
      <c r="I1397">
        <v>6</v>
      </c>
      <c r="J1397">
        <v>2020</v>
      </c>
      <c r="K1397" t="s">
        <v>35</v>
      </c>
      <c r="L1397">
        <v>12</v>
      </c>
      <c r="M1397">
        <v>0.39444444444444438</v>
      </c>
      <c r="N1397">
        <v>4.7333333333333334</v>
      </c>
      <c r="O1397">
        <v>30</v>
      </c>
      <c r="P1397">
        <v>0.15777777777777779</v>
      </c>
      <c r="Q1397">
        <v>0.4</v>
      </c>
      <c r="R1397" t="s">
        <v>54</v>
      </c>
    </row>
    <row r="1398" spans="1:18" hidden="1" x14ac:dyDescent="0.3">
      <c r="A1398" s="76">
        <v>1396</v>
      </c>
      <c r="B1398">
        <v>39609</v>
      </c>
      <c r="C1398" t="s">
        <v>486</v>
      </c>
      <c r="D1398" t="s">
        <v>32</v>
      </c>
      <c r="E1398" t="s">
        <v>121</v>
      </c>
      <c r="F1398">
        <v>6.78</v>
      </c>
      <c r="G1398" s="77">
        <v>44318</v>
      </c>
      <c r="H1398" s="77">
        <v>44347</v>
      </c>
      <c r="I1398">
        <v>6</v>
      </c>
      <c r="J1398">
        <v>2020</v>
      </c>
      <c r="K1398" t="s">
        <v>35</v>
      </c>
      <c r="L1398">
        <v>12</v>
      </c>
      <c r="M1398">
        <v>0.39444444444444438</v>
      </c>
      <c r="N1398">
        <v>4.7333333333333334</v>
      </c>
      <c r="O1398">
        <v>30</v>
      </c>
      <c r="P1398">
        <v>0.15777777777777779</v>
      </c>
      <c r="Q1398">
        <v>0.4</v>
      </c>
      <c r="R1398" t="s">
        <v>22</v>
      </c>
    </row>
    <row r="1399" spans="1:18" hidden="1" x14ac:dyDescent="0.3">
      <c r="A1399" s="76">
        <v>1397</v>
      </c>
      <c r="B1399">
        <v>40136</v>
      </c>
      <c r="C1399" t="s">
        <v>487</v>
      </c>
      <c r="D1399" t="s">
        <v>32</v>
      </c>
      <c r="E1399" t="s">
        <v>38</v>
      </c>
      <c r="F1399">
        <v>6.59</v>
      </c>
      <c r="G1399" s="77">
        <v>44035</v>
      </c>
      <c r="H1399" s="77">
        <v>44040</v>
      </c>
      <c r="I1399">
        <v>5</v>
      </c>
      <c r="J1399">
        <v>2020</v>
      </c>
      <c r="K1399" t="s">
        <v>25</v>
      </c>
      <c r="L1399">
        <v>12</v>
      </c>
      <c r="M1399">
        <v>0.39833333333333332</v>
      </c>
      <c r="N1399">
        <v>4.7799999999999994</v>
      </c>
      <c r="O1399">
        <v>6</v>
      </c>
      <c r="P1399">
        <v>0.79666666666666652</v>
      </c>
      <c r="Q1399">
        <v>2</v>
      </c>
      <c r="R1399" t="s">
        <v>79</v>
      </c>
    </row>
    <row r="1400" spans="1:18" hidden="1" x14ac:dyDescent="0.3">
      <c r="A1400" s="76">
        <v>1398</v>
      </c>
      <c r="B1400">
        <v>40136</v>
      </c>
      <c r="C1400" t="s">
        <v>487</v>
      </c>
      <c r="D1400" t="s">
        <v>32</v>
      </c>
      <c r="E1400" t="s">
        <v>38</v>
      </c>
      <c r="F1400">
        <v>6.59</v>
      </c>
      <c r="G1400" s="77">
        <v>44035</v>
      </c>
      <c r="H1400" s="77">
        <v>44040</v>
      </c>
      <c r="I1400">
        <v>5</v>
      </c>
      <c r="J1400">
        <v>2020</v>
      </c>
      <c r="K1400" t="s">
        <v>25</v>
      </c>
      <c r="L1400">
        <v>12</v>
      </c>
      <c r="M1400">
        <v>0.39833333333333332</v>
      </c>
      <c r="N1400">
        <v>4.7799999999999994</v>
      </c>
      <c r="O1400">
        <v>6</v>
      </c>
      <c r="P1400">
        <v>0.79666666666666652</v>
      </c>
      <c r="Q1400">
        <v>2</v>
      </c>
      <c r="R1400" t="s">
        <v>36</v>
      </c>
    </row>
    <row r="1401" spans="1:18" hidden="1" x14ac:dyDescent="0.3">
      <c r="A1401" s="76">
        <v>1399</v>
      </c>
      <c r="B1401">
        <v>40136</v>
      </c>
      <c r="C1401" t="s">
        <v>487</v>
      </c>
      <c r="D1401" t="s">
        <v>32</v>
      </c>
      <c r="E1401" t="s">
        <v>38</v>
      </c>
      <c r="F1401">
        <v>6.59</v>
      </c>
      <c r="G1401" s="77">
        <v>44035</v>
      </c>
      <c r="H1401" s="77">
        <v>44040</v>
      </c>
      <c r="I1401">
        <v>5</v>
      </c>
      <c r="J1401">
        <v>2020</v>
      </c>
      <c r="K1401" t="s">
        <v>25</v>
      </c>
      <c r="L1401">
        <v>12</v>
      </c>
      <c r="M1401">
        <v>0.39833333333333332</v>
      </c>
      <c r="N1401">
        <v>4.7799999999999994</v>
      </c>
      <c r="O1401">
        <v>6</v>
      </c>
      <c r="P1401">
        <v>0.79666666666666652</v>
      </c>
      <c r="Q1401">
        <v>2</v>
      </c>
      <c r="R1401" t="s">
        <v>97</v>
      </c>
    </row>
    <row r="1402" spans="1:18" hidden="1" x14ac:dyDescent="0.3">
      <c r="A1402" s="76">
        <v>1400</v>
      </c>
      <c r="B1402">
        <v>40136</v>
      </c>
      <c r="C1402" t="s">
        <v>487</v>
      </c>
      <c r="D1402" t="s">
        <v>32</v>
      </c>
      <c r="E1402" t="s">
        <v>38</v>
      </c>
      <c r="F1402">
        <v>6.59</v>
      </c>
      <c r="G1402" s="77">
        <v>44035</v>
      </c>
      <c r="H1402" s="77">
        <v>44040</v>
      </c>
      <c r="I1402">
        <v>5</v>
      </c>
      <c r="J1402">
        <v>2020</v>
      </c>
      <c r="K1402" t="s">
        <v>25</v>
      </c>
      <c r="L1402">
        <v>12</v>
      </c>
      <c r="M1402">
        <v>0.39833333333333332</v>
      </c>
      <c r="N1402">
        <v>4.7799999999999994</v>
      </c>
      <c r="O1402">
        <v>6</v>
      </c>
      <c r="P1402">
        <v>0.79666666666666652</v>
      </c>
      <c r="Q1402">
        <v>2</v>
      </c>
      <c r="R1402" t="s">
        <v>210</v>
      </c>
    </row>
    <row r="1403" spans="1:18" hidden="1" x14ac:dyDescent="0.3">
      <c r="A1403" s="76">
        <v>1401</v>
      </c>
      <c r="B1403">
        <v>40136</v>
      </c>
      <c r="C1403" t="s">
        <v>487</v>
      </c>
      <c r="D1403" t="s">
        <v>32</v>
      </c>
      <c r="E1403" t="s">
        <v>38</v>
      </c>
      <c r="F1403">
        <v>6.59</v>
      </c>
      <c r="G1403" s="77">
        <v>44035</v>
      </c>
      <c r="H1403" s="77">
        <v>44040</v>
      </c>
      <c r="I1403">
        <v>5</v>
      </c>
      <c r="J1403">
        <v>2020</v>
      </c>
      <c r="K1403" t="s">
        <v>25</v>
      </c>
      <c r="L1403">
        <v>12</v>
      </c>
      <c r="M1403">
        <v>0.39833333333333332</v>
      </c>
      <c r="N1403">
        <v>4.7799999999999994</v>
      </c>
      <c r="O1403">
        <v>6</v>
      </c>
      <c r="P1403">
        <v>0.79666666666666652</v>
      </c>
      <c r="Q1403">
        <v>2</v>
      </c>
      <c r="R1403" t="s">
        <v>118</v>
      </c>
    </row>
    <row r="1404" spans="1:18" hidden="1" x14ac:dyDescent="0.3">
      <c r="A1404" s="76">
        <v>1402</v>
      </c>
      <c r="B1404">
        <v>40136</v>
      </c>
      <c r="C1404" t="s">
        <v>487</v>
      </c>
      <c r="D1404" t="s">
        <v>32</v>
      </c>
      <c r="E1404" t="s">
        <v>38</v>
      </c>
      <c r="F1404">
        <v>6.59</v>
      </c>
      <c r="G1404" s="77">
        <v>44035</v>
      </c>
      <c r="H1404" s="77">
        <v>44040</v>
      </c>
      <c r="I1404">
        <v>5</v>
      </c>
      <c r="J1404">
        <v>2020</v>
      </c>
      <c r="K1404" t="s">
        <v>25</v>
      </c>
      <c r="L1404">
        <v>12</v>
      </c>
      <c r="M1404">
        <v>0.39833333333333332</v>
      </c>
      <c r="N1404">
        <v>4.7799999999999994</v>
      </c>
      <c r="O1404">
        <v>6</v>
      </c>
      <c r="P1404">
        <v>0.79666666666666652</v>
      </c>
      <c r="Q1404">
        <v>2</v>
      </c>
      <c r="R1404" t="s">
        <v>82</v>
      </c>
    </row>
    <row r="1405" spans="1:18" hidden="1" x14ac:dyDescent="0.3">
      <c r="A1405" s="76">
        <v>1403</v>
      </c>
      <c r="B1405">
        <v>40136</v>
      </c>
      <c r="C1405" t="s">
        <v>487</v>
      </c>
      <c r="D1405" t="s">
        <v>32</v>
      </c>
      <c r="E1405" t="s">
        <v>38</v>
      </c>
      <c r="F1405">
        <v>6.59</v>
      </c>
      <c r="G1405" s="77">
        <v>44035</v>
      </c>
      <c r="H1405" s="77">
        <v>44040</v>
      </c>
      <c r="I1405">
        <v>5</v>
      </c>
      <c r="J1405">
        <v>2020</v>
      </c>
      <c r="K1405" t="s">
        <v>25</v>
      </c>
      <c r="L1405">
        <v>12</v>
      </c>
      <c r="M1405">
        <v>0.39833333333333332</v>
      </c>
      <c r="N1405">
        <v>4.7799999999999994</v>
      </c>
      <c r="O1405">
        <v>6</v>
      </c>
      <c r="P1405">
        <v>0.79666666666666652</v>
      </c>
      <c r="Q1405">
        <v>2</v>
      </c>
      <c r="R1405" t="s">
        <v>22</v>
      </c>
    </row>
    <row r="1406" spans="1:18" hidden="1" x14ac:dyDescent="0.3">
      <c r="A1406" s="76">
        <v>1404</v>
      </c>
      <c r="B1406">
        <v>350</v>
      </c>
      <c r="C1406" t="s">
        <v>488</v>
      </c>
      <c r="D1406" t="s">
        <v>32</v>
      </c>
      <c r="E1406" t="s">
        <v>20</v>
      </c>
      <c r="F1406">
        <v>7.29</v>
      </c>
      <c r="G1406" s="77">
        <v>43955</v>
      </c>
      <c r="H1406" s="77">
        <v>43980</v>
      </c>
      <c r="I1406">
        <v>4</v>
      </c>
      <c r="J1406">
        <v>1999</v>
      </c>
      <c r="K1406" t="s">
        <v>25</v>
      </c>
      <c r="L1406">
        <v>51</v>
      </c>
      <c r="M1406">
        <v>0.40333333333333332</v>
      </c>
      <c r="N1406">
        <v>20.57</v>
      </c>
      <c r="O1406">
        <v>26</v>
      </c>
      <c r="P1406">
        <v>0.79115384615384621</v>
      </c>
      <c r="Q1406">
        <v>1.961538461538461</v>
      </c>
      <c r="R1406" t="s">
        <v>36</v>
      </c>
    </row>
    <row r="1407" spans="1:18" hidden="1" x14ac:dyDescent="0.3">
      <c r="A1407" s="76">
        <v>1405</v>
      </c>
      <c r="B1407">
        <v>351</v>
      </c>
      <c r="C1407" t="s">
        <v>489</v>
      </c>
      <c r="D1407" t="s">
        <v>32</v>
      </c>
      <c r="E1407" t="s">
        <v>20</v>
      </c>
      <c r="F1407">
        <v>7.42</v>
      </c>
      <c r="G1407" s="77">
        <v>44031</v>
      </c>
      <c r="H1407" s="77">
        <v>44127</v>
      </c>
      <c r="I1407">
        <v>4</v>
      </c>
      <c r="J1407">
        <v>2000</v>
      </c>
      <c r="K1407" t="s">
        <v>25</v>
      </c>
      <c r="L1407">
        <v>49</v>
      </c>
      <c r="M1407">
        <v>0.40277777777777779</v>
      </c>
      <c r="N1407">
        <v>19.736111111111111</v>
      </c>
      <c r="O1407">
        <v>97</v>
      </c>
      <c r="P1407">
        <v>0.2034650630011455</v>
      </c>
      <c r="Q1407">
        <v>0.50515463917525771</v>
      </c>
      <c r="R1407" t="s">
        <v>189</v>
      </c>
    </row>
    <row r="1408" spans="1:18" hidden="1" x14ac:dyDescent="0.3">
      <c r="A1408" s="76">
        <v>1406</v>
      </c>
      <c r="B1408">
        <v>351</v>
      </c>
      <c r="C1408" t="s">
        <v>489</v>
      </c>
      <c r="D1408" t="s">
        <v>32</v>
      </c>
      <c r="E1408" t="s">
        <v>20</v>
      </c>
      <c r="F1408">
        <v>7.42</v>
      </c>
      <c r="G1408" s="77">
        <v>44031</v>
      </c>
      <c r="H1408" s="77">
        <v>44127</v>
      </c>
      <c r="I1408">
        <v>4</v>
      </c>
      <c r="J1408">
        <v>2000</v>
      </c>
      <c r="K1408" t="s">
        <v>25</v>
      </c>
      <c r="L1408">
        <v>49</v>
      </c>
      <c r="M1408">
        <v>0.40277777777777779</v>
      </c>
      <c r="N1408">
        <v>19.736111111111111</v>
      </c>
      <c r="O1408">
        <v>97</v>
      </c>
      <c r="P1408">
        <v>0.2034650630011455</v>
      </c>
      <c r="Q1408">
        <v>0.50515463917525771</v>
      </c>
      <c r="R1408" t="s">
        <v>36</v>
      </c>
    </row>
    <row r="1409" spans="1:18" hidden="1" x14ac:dyDescent="0.3">
      <c r="A1409" s="76">
        <v>1407</v>
      </c>
      <c r="B1409">
        <v>351</v>
      </c>
      <c r="C1409" t="s">
        <v>489</v>
      </c>
      <c r="D1409" t="s">
        <v>32</v>
      </c>
      <c r="E1409" t="s">
        <v>20</v>
      </c>
      <c r="F1409">
        <v>7.42</v>
      </c>
      <c r="G1409" s="77">
        <v>44031</v>
      </c>
      <c r="H1409" s="77">
        <v>44127</v>
      </c>
      <c r="I1409">
        <v>4</v>
      </c>
      <c r="J1409">
        <v>2000</v>
      </c>
      <c r="K1409" t="s">
        <v>25</v>
      </c>
      <c r="L1409">
        <v>49</v>
      </c>
      <c r="M1409">
        <v>0.40277777777777779</v>
      </c>
      <c r="N1409">
        <v>19.736111111111111</v>
      </c>
      <c r="O1409">
        <v>97</v>
      </c>
      <c r="P1409">
        <v>0.2034650630011455</v>
      </c>
      <c r="Q1409">
        <v>0.50515463917525771</v>
      </c>
      <c r="R1409" t="s">
        <v>58</v>
      </c>
    </row>
    <row r="1410" spans="1:18" hidden="1" x14ac:dyDescent="0.3">
      <c r="A1410" s="76">
        <v>1408</v>
      </c>
      <c r="B1410">
        <v>39165</v>
      </c>
      <c r="C1410" t="s">
        <v>490</v>
      </c>
      <c r="D1410" t="s">
        <v>85</v>
      </c>
      <c r="E1410" t="s">
        <v>20</v>
      </c>
      <c r="F1410">
        <v>7.46</v>
      </c>
      <c r="G1410" s="77">
        <v>43947</v>
      </c>
      <c r="H1410" s="77">
        <v>43947</v>
      </c>
      <c r="I1410">
        <v>8</v>
      </c>
      <c r="J1410">
        <v>2017</v>
      </c>
      <c r="K1410" t="s">
        <v>35</v>
      </c>
      <c r="L1410">
        <v>1</v>
      </c>
      <c r="M1410">
        <v>6.8888888888888888E-2</v>
      </c>
      <c r="N1410">
        <v>6.8888888888888888E-2</v>
      </c>
      <c r="O1410">
        <v>1</v>
      </c>
      <c r="P1410">
        <v>6.8888888888888888E-2</v>
      </c>
      <c r="Q1410">
        <v>1</v>
      </c>
      <c r="R1410" t="s">
        <v>54</v>
      </c>
    </row>
    <row r="1411" spans="1:18" hidden="1" x14ac:dyDescent="0.3">
      <c r="A1411" s="76">
        <v>1409</v>
      </c>
      <c r="B1411">
        <v>39753</v>
      </c>
      <c r="C1411" t="s">
        <v>491</v>
      </c>
      <c r="D1411" t="s">
        <v>101</v>
      </c>
      <c r="E1411" t="s">
        <v>38</v>
      </c>
      <c r="F1411">
        <v>7.27</v>
      </c>
      <c r="G1411" s="77">
        <v>44500</v>
      </c>
      <c r="H1411" s="77">
        <v>44501</v>
      </c>
      <c r="I1411">
        <v>7</v>
      </c>
      <c r="J1411">
        <v>2020</v>
      </c>
      <c r="K1411" t="s">
        <v>21</v>
      </c>
      <c r="L1411">
        <v>1</v>
      </c>
      <c r="M1411">
        <v>1.7</v>
      </c>
      <c r="N1411">
        <v>1.7</v>
      </c>
      <c r="O1411">
        <v>2</v>
      </c>
      <c r="P1411">
        <v>0.85</v>
      </c>
      <c r="Q1411">
        <v>0.5</v>
      </c>
      <c r="R1411" t="s">
        <v>40</v>
      </c>
    </row>
    <row r="1412" spans="1:18" hidden="1" x14ac:dyDescent="0.3">
      <c r="A1412" s="76">
        <v>1410</v>
      </c>
      <c r="B1412">
        <v>39753</v>
      </c>
      <c r="C1412" t="s">
        <v>491</v>
      </c>
      <c r="D1412" t="s">
        <v>101</v>
      </c>
      <c r="E1412" t="s">
        <v>38</v>
      </c>
      <c r="F1412">
        <v>7.27</v>
      </c>
      <c r="G1412" s="77">
        <v>44500</v>
      </c>
      <c r="H1412" s="77">
        <v>44501</v>
      </c>
      <c r="I1412">
        <v>7</v>
      </c>
      <c r="J1412">
        <v>2020</v>
      </c>
      <c r="K1412" t="s">
        <v>21</v>
      </c>
      <c r="L1412">
        <v>1</v>
      </c>
      <c r="M1412">
        <v>1.7</v>
      </c>
      <c r="N1412">
        <v>1.7</v>
      </c>
      <c r="O1412">
        <v>2</v>
      </c>
      <c r="P1412">
        <v>0.85</v>
      </c>
      <c r="Q1412">
        <v>0.5</v>
      </c>
      <c r="R1412" t="s">
        <v>206</v>
      </c>
    </row>
    <row r="1413" spans="1:18" hidden="1" x14ac:dyDescent="0.3">
      <c r="A1413" s="76">
        <v>1411</v>
      </c>
      <c r="B1413">
        <v>39753</v>
      </c>
      <c r="C1413" t="s">
        <v>491</v>
      </c>
      <c r="D1413" t="s">
        <v>101</v>
      </c>
      <c r="E1413" t="s">
        <v>38</v>
      </c>
      <c r="F1413">
        <v>7.27</v>
      </c>
      <c r="G1413" s="77">
        <v>44500</v>
      </c>
      <c r="H1413" s="77">
        <v>44501</v>
      </c>
      <c r="I1413">
        <v>7</v>
      </c>
      <c r="J1413">
        <v>2020</v>
      </c>
      <c r="K1413" t="s">
        <v>21</v>
      </c>
      <c r="L1413">
        <v>1</v>
      </c>
      <c r="M1413">
        <v>1.7</v>
      </c>
      <c r="N1413">
        <v>1.7</v>
      </c>
      <c r="O1413">
        <v>2</v>
      </c>
      <c r="P1413">
        <v>0.85</v>
      </c>
      <c r="Q1413">
        <v>0.5</v>
      </c>
      <c r="R1413" t="s">
        <v>57</v>
      </c>
    </row>
    <row r="1414" spans="1:18" hidden="1" x14ac:dyDescent="0.3">
      <c r="A1414" s="76">
        <v>1412</v>
      </c>
      <c r="B1414">
        <v>39753</v>
      </c>
      <c r="C1414" t="s">
        <v>491</v>
      </c>
      <c r="D1414" t="s">
        <v>101</v>
      </c>
      <c r="E1414" t="s">
        <v>38</v>
      </c>
      <c r="F1414">
        <v>7.27</v>
      </c>
      <c r="G1414" s="77">
        <v>44500</v>
      </c>
      <c r="H1414" s="77">
        <v>44501</v>
      </c>
      <c r="I1414">
        <v>7</v>
      </c>
      <c r="J1414">
        <v>2020</v>
      </c>
      <c r="K1414" t="s">
        <v>21</v>
      </c>
      <c r="L1414">
        <v>1</v>
      </c>
      <c r="M1414">
        <v>1.7</v>
      </c>
      <c r="N1414">
        <v>1.7</v>
      </c>
      <c r="O1414">
        <v>2</v>
      </c>
      <c r="P1414">
        <v>0.85</v>
      </c>
      <c r="Q1414">
        <v>0.5</v>
      </c>
      <c r="R1414" t="s">
        <v>48</v>
      </c>
    </row>
    <row r="1415" spans="1:18" hidden="1" x14ac:dyDescent="0.3">
      <c r="A1415" s="76">
        <v>1413</v>
      </c>
      <c r="B1415">
        <v>39753</v>
      </c>
      <c r="C1415" t="s">
        <v>491</v>
      </c>
      <c r="D1415" t="s">
        <v>101</v>
      </c>
      <c r="E1415" t="s">
        <v>38</v>
      </c>
      <c r="F1415">
        <v>7.27</v>
      </c>
      <c r="G1415" s="77">
        <v>44500</v>
      </c>
      <c r="H1415" s="77">
        <v>44501</v>
      </c>
      <c r="I1415">
        <v>7</v>
      </c>
      <c r="J1415">
        <v>2020</v>
      </c>
      <c r="K1415" t="s">
        <v>21</v>
      </c>
      <c r="L1415">
        <v>1</v>
      </c>
      <c r="M1415">
        <v>1.7</v>
      </c>
      <c r="N1415">
        <v>1.7</v>
      </c>
      <c r="O1415">
        <v>2</v>
      </c>
      <c r="P1415">
        <v>0.85</v>
      </c>
      <c r="Q1415">
        <v>0.5</v>
      </c>
      <c r="R1415" t="s">
        <v>58</v>
      </c>
    </row>
    <row r="1416" spans="1:18" hidden="1" x14ac:dyDescent="0.3">
      <c r="A1416" s="76">
        <v>1414</v>
      </c>
      <c r="B1416">
        <v>30276</v>
      </c>
      <c r="C1416" t="s">
        <v>492</v>
      </c>
      <c r="D1416" t="s">
        <v>32</v>
      </c>
      <c r="E1416" t="s">
        <v>78</v>
      </c>
      <c r="F1416">
        <v>8.5</v>
      </c>
      <c r="G1416" s="77">
        <v>42519</v>
      </c>
      <c r="H1416" s="77">
        <v>42520</v>
      </c>
      <c r="I1416">
        <v>10</v>
      </c>
      <c r="J1416">
        <v>2015</v>
      </c>
      <c r="K1416" t="s">
        <v>35</v>
      </c>
      <c r="L1416">
        <v>12</v>
      </c>
      <c r="M1416">
        <v>0.40555555555555561</v>
      </c>
      <c r="N1416">
        <v>4.8666666666666671</v>
      </c>
      <c r="O1416">
        <v>2</v>
      </c>
      <c r="P1416">
        <v>2.433333333333334</v>
      </c>
      <c r="Q1416">
        <v>6</v>
      </c>
      <c r="R1416" t="s">
        <v>39</v>
      </c>
    </row>
    <row r="1417" spans="1:18" hidden="1" x14ac:dyDescent="0.3">
      <c r="A1417" s="76">
        <v>1415</v>
      </c>
      <c r="B1417">
        <v>30276</v>
      </c>
      <c r="C1417" t="s">
        <v>492</v>
      </c>
      <c r="D1417" t="s">
        <v>32</v>
      </c>
      <c r="E1417" t="s">
        <v>78</v>
      </c>
      <c r="F1417">
        <v>8.5</v>
      </c>
      <c r="G1417" s="77">
        <v>42519</v>
      </c>
      <c r="H1417" s="77">
        <v>42520</v>
      </c>
      <c r="I1417">
        <v>10</v>
      </c>
      <c r="J1417">
        <v>2015</v>
      </c>
      <c r="K1417" t="s">
        <v>35</v>
      </c>
      <c r="L1417">
        <v>12</v>
      </c>
      <c r="M1417">
        <v>0.40555555555555561</v>
      </c>
      <c r="N1417">
        <v>4.8666666666666671</v>
      </c>
      <c r="O1417">
        <v>2</v>
      </c>
      <c r="P1417">
        <v>2.433333333333334</v>
      </c>
      <c r="Q1417">
        <v>6</v>
      </c>
      <c r="R1417" t="s">
        <v>91</v>
      </c>
    </row>
    <row r="1418" spans="1:18" hidden="1" x14ac:dyDescent="0.3">
      <c r="A1418" s="76">
        <v>1416</v>
      </c>
      <c r="B1418">
        <v>30276</v>
      </c>
      <c r="C1418" t="s">
        <v>492</v>
      </c>
      <c r="D1418" t="s">
        <v>32</v>
      </c>
      <c r="E1418" t="s">
        <v>78</v>
      </c>
      <c r="F1418">
        <v>8.5</v>
      </c>
      <c r="G1418" s="77">
        <v>42519</v>
      </c>
      <c r="H1418" s="77">
        <v>42520</v>
      </c>
      <c r="I1418">
        <v>10</v>
      </c>
      <c r="J1418">
        <v>2015</v>
      </c>
      <c r="K1418" t="s">
        <v>35</v>
      </c>
      <c r="L1418">
        <v>12</v>
      </c>
      <c r="M1418">
        <v>0.40555555555555561</v>
      </c>
      <c r="N1418">
        <v>4.8666666666666671</v>
      </c>
      <c r="O1418">
        <v>2</v>
      </c>
      <c r="P1418">
        <v>2.433333333333334</v>
      </c>
      <c r="Q1418">
        <v>6</v>
      </c>
      <c r="R1418" t="s">
        <v>36</v>
      </c>
    </row>
    <row r="1419" spans="1:18" hidden="1" x14ac:dyDescent="0.3">
      <c r="A1419" s="76">
        <v>1417</v>
      </c>
      <c r="B1419">
        <v>30276</v>
      </c>
      <c r="C1419" t="s">
        <v>492</v>
      </c>
      <c r="D1419" t="s">
        <v>32</v>
      </c>
      <c r="E1419" t="s">
        <v>78</v>
      </c>
      <c r="F1419">
        <v>8.5</v>
      </c>
      <c r="G1419" s="77">
        <v>42519</v>
      </c>
      <c r="H1419" s="77">
        <v>42520</v>
      </c>
      <c r="I1419">
        <v>10</v>
      </c>
      <c r="J1419">
        <v>2015</v>
      </c>
      <c r="K1419" t="s">
        <v>35</v>
      </c>
      <c r="L1419">
        <v>12</v>
      </c>
      <c r="M1419">
        <v>0.40555555555555561</v>
      </c>
      <c r="N1419">
        <v>4.8666666666666671</v>
      </c>
      <c r="O1419">
        <v>2</v>
      </c>
      <c r="P1419">
        <v>2.433333333333334</v>
      </c>
      <c r="Q1419">
        <v>6</v>
      </c>
      <c r="R1419" t="s">
        <v>73</v>
      </c>
    </row>
    <row r="1420" spans="1:18" hidden="1" x14ac:dyDescent="0.3">
      <c r="A1420" s="76">
        <v>1418</v>
      </c>
      <c r="B1420">
        <v>30276</v>
      </c>
      <c r="C1420" t="s">
        <v>492</v>
      </c>
      <c r="D1420" t="s">
        <v>32</v>
      </c>
      <c r="E1420" t="s">
        <v>78</v>
      </c>
      <c r="F1420">
        <v>8.5</v>
      </c>
      <c r="G1420" s="77">
        <v>42519</v>
      </c>
      <c r="H1420" s="77">
        <v>42520</v>
      </c>
      <c r="I1420">
        <v>10</v>
      </c>
      <c r="J1420">
        <v>2015</v>
      </c>
      <c r="K1420" t="s">
        <v>35</v>
      </c>
      <c r="L1420">
        <v>12</v>
      </c>
      <c r="M1420">
        <v>0.40555555555555561</v>
      </c>
      <c r="N1420">
        <v>4.8666666666666671</v>
      </c>
      <c r="O1420">
        <v>2</v>
      </c>
      <c r="P1420">
        <v>2.433333333333334</v>
      </c>
      <c r="Q1420">
        <v>6</v>
      </c>
      <c r="R1420" t="s">
        <v>82</v>
      </c>
    </row>
    <row r="1421" spans="1:18" hidden="1" x14ac:dyDescent="0.3">
      <c r="A1421" s="76">
        <v>1419</v>
      </c>
      <c r="B1421">
        <v>30276</v>
      </c>
      <c r="C1421" t="s">
        <v>492</v>
      </c>
      <c r="D1421" t="s">
        <v>32</v>
      </c>
      <c r="E1421" t="s">
        <v>78</v>
      </c>
      <c r="F1421">
        <v>8.5</v>
      </c>
      <c r="G1421" s="77">
        <v>42519</v>
      </c>
      <c r="H1421" s="77">
        <v>42520</v>
      </c>
      <c r="I1421">
        <v>10</v>
      </c>
      <c r="J1421">
        <v>2015</v>
      </c>
      <c r="K1421" t="s">
        <v>35</v>
      </c>
      <c r="L1421">
        <v>12</v>
      </c>
      <c r="M1421">
        <v>0.40555555555555561</v>
      </c>
      <c r="N1421">
        <v>4.8666666666666671</v>
      </c>
      <c r="O1421">
        <v>2</v>
      </c>
      <c r="P1421">
        <v>2.433333333333334</v>
      </c>
      <c r="Q1421">
        <v>6</v>
      </c>
      <c r="R1421" t="s">
        <v>146</v>
      </c>
    </row>
    <row r="1422" spans="1:18" hidden="1" x14ac:dyDescent="0.3">
      <c r="A1422" s="76">
        <v>1420</v>
      </c>
      <c r="B1422">
        <v>34134</v>
      </c>
      <c r="C1422" t="s">
        <v>493</v>
      </c>
      <c r="D1422" t="s">
        <v>32</v>
      </c>
      <c r="E1422" t="s">
        <v>78</v>
      </c>
      <c r="F1422">
        <v>7.5</v>
      </c>
      <c r="G1422" s="77">
        <v>43725</v>
      </c>
      <c r="H1422" s="77">
        <v>43726</v>
      </c>
      <c r="I1422">
        <v>8</v>
      </c>
      <c r="J1422">
        <v>2019</v>
      </c>
      <c r="K1422" t="s">
        <v>33</v>
      </c>
      <c r="L1422">
        <v>12</v>
      </c>
      <c r="M1422">
        <v>0.3972222222222222</v>
      </c>
      <c r="N1422">
        <v>4.7666666666666666</v>
      </c>
      <c r="O1422">
        <v>2</v>
      </c>
      <c r="P1422">
        <v>2.3833333333333329</v>
      </c>
      <c r="Q1422">
        <v>6</v>
      </c>
      <c r="R1422" t="s">
        <v>39</v>
      </c>
    </row>
    <row r="1423" spans="1:18" hidden="1" x14ac:dyDescent="0.3">
      <c r="A1423" s="76">
        <v>1421</v>
      </c>
      <c r="B1423">
        <v>34134</v>
      </c>
      <c r="C1423" t="s">
        <v>493</v>
      </c>
      <c r="D1423" t="s">
        <v>32</v>
      </c>
      <c r="E1423" t="s">
        <v>78</v>
      </c>
      <c r="F1423">
        <v>7.5</v>
      </c>
      <c r="G1423" s="77">
        <v>43725</v>
      </c>
      <c r="H1423" s="77">
        <v>43726</v>
      </c>
      <c r="I1423">
        <v>8</v>
      </c>
      <c r="J1423">
        <v>2019</v>
      </c>
      <c r="K1423" t="s">
        <v>33</v>
      </c>
      <c r="L1423">
        <v>12</v>
      </c>
      <c r="M1423">
        <v>0.3972222222222222</v>
      </c>
      <c r="N1423">
        <v>4.7666666666666666</v>
      </c>
      <c r="O1423">
        <v>2</v>
      </c>
      <c r="P1423">
        <v>2.3833333333333329</v>
      </c>
      <c r="Q1423">
        <v>6</v>
      </c>
      <c r="R1423" t="s">
        <v>91</v>
      </c>
    </row>
    <row r="1424" spans="1:18" hidden="1" x14ac:dyDescent="0.3">
      <c r="A1424" s="76">
        <v>1422</v>
      </c>
      <c r="B1424">
        <v>34134</v>
      </c>
      <c r="C1424" t="s">
        <v>493</v>
      </c>
      <c r="D1424" t="s">
        <v>32</v>
      </c>
      <c r="E1424" t="s">
        <v>78</v>
      </c>
      <c r="F1424">
        <v>7.5</v>
      </c>
      <c r="G1424" s="77">
        <v>43725</v>
      </c>
      <c r="H1424" s="77">
        <v>43726</v>
      </c>
      <c r="I1424">
        <v>8</v>
      </c>
      <c r="J1424">
        <v>2019</v>
      </c>
      <c r="K1424" t="s">
        <v>33</v>
      </c>
      <c r="L1424">
        <v>12</v>
      </c>
      <c r="M1424">
        <v>0.3972222222222222</v>
      </c>
      <c r="N1424">
        <v>4.7666666666666666</v>
      </c>
      <c r="O1424">
        <v>2</v>
      </c>
      <c r="P1424">
        <v>2.3833333333333329</v>
      </c>
      <c r="Q1424">
        <v>6</v>
      </c>
      <c r="R1424" t="s">
        <v>36</v>
      </c>
    </row>
    <row r="1425" spans="1:18" hidden="1" x14ac:dyDescent="0.3">
      <c r="A1425" s="76">
        <v>1423</v>
      </c>
      <c r="B1425">
        <v>34134</v>
      </c>
      <c r="C1425" t="s">
        <v>493</v>
      </c>
      <c r="D1425" t="s">
        <v>32</v>
      </c>
      <c r="E1425" t="s">
        <v>78</v>
      </c>
      <c r="F1425">
        <v>7.5</v>
      </c>
      <c r="G1425" s="77">
        <v>43725</v>
      </c>
      <c r="H1425" s="77">
        <v>43726</v>
      </c>
      <c r="I1425">
        <v>8</v>
      </c>
      <c r="J1425">
        <v>2019</v>
      </c>
      <c r="K1425" t="s">
        <v>33</v>
      </c>
      <c r="L1425">
        <v>12</v>
      </c>
      <c r="M1425">
        <v>0.3972222222222222</v>
      </c>
      <c r="N1425">
        <v>4.7666666666666666</v>
      </c>
      <c r="O1425">
        <v>2</v>
      </c>
      <c r="P1425">
        <v>2.3833333333333329</v>
      </c>
      <c r="Q1425">
        <v>6</v>
      </c>
      <c r="R1425" t="s">
        <v>73</v>
      </c>
    </row>
    <row r="1426" spans="1:18" hidden="1" x14ac:dyDescent="0.3">
      <c r="A1426" s="76">
        <v>1424</v>
      </c>
      <c r="B1426">
        <v>34134</v>
      </c>
      <c r="C1426" t="s">
        <v>493</v>
      </c>
      <c r="D1426" t="s">
        <v>32</v>
      </c>
      <c r="E1426" t="s">
        <v>78</v>
      </c>
      <c r="F1426">
        <v>7.5</v>
      </c>
      <c r="G1426" s="77">
        <v>43725</v>
      </c>
      <c r="H1426" s="77">
        <v>43726</v>
      </c>
      <c r="I1426">
        <v>8</v>
      </c>
      <c r="J1426">
        <v>2019</v>
      </c>
      <c r="K1426" t="s">
        <v>33</v>
      </c>
      <c r="L1426">
        <v>12</v>
      </c>
      <c r="M1426">
        <v>0.3972222222222222</v>
      </c>
      <c r="N1426">
        <v>4.7666666666666666</v>
      </c>
      <c r="O1426">
        <v>2</v>
      </c>
      <c r="P1426">
        <v>2.3833333333333329</v>
      </c>
      <c r="Q1426">
        <v>6</v>
      </c>
      <c r="R1426" t="s">
        <v>82</v>
      </c>
    </row>
    <row r="1427" spans="1:18" hidden="1" x14ac:dyDescent="0.3">
      <c r="A1427" s="76">
        <v>1425</v>
      </c>
      <c r="B1427">
        <v>34134</v>
      </c>
      <c r="C1427" t="s">
        <v>493</v>
      </c>
      <c r="D1427" t="s">
        <v>32</v>
      </c>
      <c r="E1427" t="s">
        <v>78</v>
      </c>
      <c r="F1427">
        <v>7.5</v>
      </c>
      <c r="G1427" s="77">
        <v>43725</v>
      </c>
      <c r="H1427" s="77">
        <v>43726</v>
      </c>
      <c r="I1427">
        <v>8</v>
      </c>
      <c r="J1427">
        <v>2019</v>
      </c>
      <c r="K1427" t="s">
        <v>33</v>
      </c>
      <c r="L1427">
        <v>12</v>
      </c>
      <c r="M1427">
        <v>0.3972222222222222</v>
      </c>
      <c r="N1427">
        <v>4.7666666666666666</v>
      </c>
      <c r="O1427">
        <v>2</v>
      </c>
      <c r="P1427">
        <v>2.3833333333333329</v>
      </c>
      <c r="Q1427">
        <v>6</v>
      </c>
      <c r="R1427" t="s">
        <v>146</v>
      </c>
    </row>
    <row r="1428" spans="1:18" hidden="1" x14ac:dyDescent="0.3">
      <c r="A1428" s="76">
        <v>1426</v>
      </c>
      <c r="B1428">
        <v>39705</v>
      </c>
      <c r="C1428" t="s">
        <v>494</v>
      </c>
      <c r="D1428" t="s">
        <v>24</v>
      </c>
      <c r="E1428" t="s">
        <v>78</v>
      </c>
      <c r="F1428">
        <v>7.39</v>
      </c>
      <c r="G1428" s="77">
        <v>44092</v>
      </c>
      <c r="H1428" s="77">
        <v>44096</v>
      </c>
      <c r="I1428">
        <v>7</v>
      </c>
      <c r="J1428">
        <v>2019</v>
      </c>
      <c r="K1428" t="s">
        <v>35</v>
      </c>
      <c r="L1428">
        <v>6</v>
      </c>
      <c r="M1428">
        <v>0.2</v>
      </c>
      <c r="N1428">
        <v>1.2</v>
      </c>
      <c r="O1428">
        <v>5</v>
      </c>
      <c r="P1428">
        <v>0.24</v>
      </c>
      <c r="Q1428">
        <v>1.2</v>
      </c>
      <c r="R1428" t="s">
        <v>39</v>
      </c>
    </row>
    <row r="1429" spans="1:18" hidden="1" x14ac:dyDescent="0.3">
      <c r="A1429" s="76">
        <v>1427</v>
      </c>
      <c r="B1429">
        <v>39705</v>
      </c>
      <c r="C1429" t="s">
        <v>494</v>
      </c>
      <c r="D1429" t="s">
        <v>24</v>
      </c>
      <c r="E1429" t="s">
        <v>78</v>
      </c>
      <c r="F1429">
        <v>7.39</v>
      </c>
      <c r="G1429" s="77">
        <v>44092</v>
      </c>
      <c r="H1429" s="77">
        <v>44096</v>
      </c>
      <c r="I1429">
        <v>7</v>
      </c>
      <c r="J1429">
        <v>2019</v>
      </c>
      <c r="K1429" t="s">
        <v>35</v>
      </c>
      <c r="L1429">
        <v>6</v>
      </c>
      <c r="M1429">
        <v>0.2</v>
      </c>
      <c r="N1429">
        <v>1.2</v>
      </c>
      <c r="O1429">
        <v>5</v>
      </c>
      <c r="P1429">
        <v>0.24</v>
      </c>
      <c r="Q1429">
        <v>1.2</v>
      </c>
      <c r="R1429" t="s">
        <v>91</v>
      </c>
    </row>
    <row r="1430" spans="1:18" hidden="1" x14ac:dyDescent="0.3">
      <c r="A1430" s="76">
        <v>1428</v>
      </c>
      <c r="B1430">
        <v>39705</v>
      </c>
      <c r="C1430" t="s">
        <v>494</v>
      </c>
      <c r="D1430" t="s">
        <v>24</v>
      </c>
      <c r="E1430" t="s">
        <v>78</v>
      </c>
      <c r="F1430">
        <v>7.39</v>
      </c>
      <c r="G1430" s="77">
        <v>44092</v>
      </c>
      <c r="H1430" s="77">
        <v>44096</v>
      </c>
      <c r="I1430">
        <v>7</v>
      </c>
      <c r="J1430">
        <v>2019</v>
      </c>
      <c r="K1430" t="s">
        <v>35</v>
      </c>
      <c r="L1430">
        <v>6</v>
      </c>
      <c r="M1430">
        <v>0.2</v>
      </c>
      <c r="N1430">
        <v>1.2</v>
      </c>
      <c r="O1430">
        <v>5</v>
      </c>
      <c r="P1430">
        <v>0.24</v>
      </c>
      <c r="Q1430">
        <v>1.2</v>
      </c>
      <c r="R1430" t="s">
        <v>36</v>
      </c>
    </row>
    <row r="1431" spans="1:18" hidden="1" x14ac:dyDescent="0.3">
      <c r="A1431" s="76">
        <v>1429</v>
      </c>
      <c r="B1431">
        <v>39705</v>
      </c>
      <c r="C1431" t="s">
        <v>494</v>
      </c>
      <c r="D1431" t="s">
        <v>24</v>
      </c>
      <c r="E1431" t="s">
        <v>78</v>
      </c>
      <c r="F1431">
        <v>7.39</v>
      </c>
      <c r="G1431" s="77">
        <v>44092</v>
      </c>
      <c r="H1431" s="77">
        <v>44096</v>
      </c>
      <c r="I1431">
        <v>7</v>
      </c>
      <c r="J1431">
        <v>2019</v>
      </c>
      <c r="K1431" t="s">
        <v>35</v>
      </c>
      <c r="L1431">
        <v>6</v>
      </c>
      <c r="M1431">
        <v>0.2</v>
      </c>
      <c r="N1431">
        <v>1.2</v>
      </c>
      <c r="O1431">
        <v>5</v>
      </c>
      <c r="P1431">
        <v>0.24</v>
      </c>
      <c r="Q1431">
        <v>1.2</v>
      </c>
      <c r="R1431" t="s">
        <v>73</v>
      </c>
    </row>
    <row r="1432" spans="1:18" hidden="1" x14ac:dyDescent="0.3">
      <c r="A1432" s="76">
        <v>1430</v>
      </c>
      <c r="B1432">
        <v>39705</v>
      </c>
      <c r="C1432" t="s">
        <v>494</v>
      </c>
      <c r="D1432" t="s">
        <v>24</v>
      </c>
      <c r="E1432" t="s">
        <v>78</v>
      </c>
      <c r="F1432">
        <v>7.39</v>
      </c>
      <c r="G1432" s="77">
        <v>44092</v>
      </c>
      <c r="H1432" s="77">
        <v>44096</v>
      </c>
      <c r="I1432">
        <v>7</v>
      </c>
      <c r="J1432">
        <v>2019</v>
      </c>
      <c r="K1432" t="s">
        <v>35</v>
      </c>
      <c r="L1432">
        <v>6</v>
      </c>
      <c r="M1432">
        <v>0.2</v>
      </c>
      <c r="N1432">
        <v>1.2</v>
      </c>
      <c r="O1432">
        <v>5</v>
      </c>
      <c r="P1432">
        <v>0.24</v>
      </c>
      <c r="Q1432">
        <v>1.2</v>
      </c>
      <c r="R1432" t="s">
        <v>82</v>
      </c>
    </row>
    <row r="1433" spans="1:18" hidden="1" x14ac:dyDescent="0.3">
      <c r="A1433" s="76">
        <v>1431</v>
      </c>
      <c r="B1433">
        <v>39705</v>
      </c>
      <c r="C1433" t="s">
        <v>494</v>
      </c>
      <c r="D1433" t="s">
        <v>24</v>
      </c>
      <c r="E1433" t="s">
        <v>78</v>
      </c>
      <c r="F1433">
        <v>7.39</v>
      </c>
      <c r="G1433" s="77">
        <v>44092</v>
      </c>
      <c r="H1433" s="77">
        <v>44096</v>
      </c>
      <c r="I1433">
        <v>7</v>
      </c>
      <c r="J1433">
        <v>2019</v>
      </c>
      <c r="K1433" t="s">
        <v>35</v>
      </c>
      <c r="L1433">
        <v>6</v>
      </c>
      <c r="M1433">
        <v>0.2</v>
      </c>
      <c r="N1433">
        <v>1.2</v>
      </c>
      <c r="O1433">
        <v>5</v>
      </c>
      <c r="P1433">
        <v>0.24</v>
      </c>
      <c r="Q1433">
        <v>1.2</v>
      </c>
      <c r="R1433" t="s">
        <v>146</v>
      </c>
    </row>
    <row r="1434" spans="1:18" hidden="1" x14ac:dyDescent="0.3">
      <c r="A1434" s="76">
        <v>1432</v>
      </c>
      <c r="B1434">
        <v>31772</v>
      </c>
      <c r="C1434" t="s">
        <v>495</v>
      </c>
      <c r="D1434" t="s">
        <v>24</v>
      </c>
      <c r="E1434" t="s">
        <v>78</v>
      </c>
      <c r="F1434">
        <v>7.7</v>
      </c>
      <c r="G1434" s="77">
        <v>43917</v>
      </c>
      <c r="H1434" s="77">
        <v>43917</v>
      </c>
      <c r="I1434">
        <v>7</v>
      </c>
      <c r="J1434">
        <v>2015</v>
      </c>
      <c r="K1434" t="s">
        <v>35</v>
      </c>
      <c r="L1434">
        <v>6</v>
      </c>
      <c r="M1434">
        <v>0.20833333333333329</v>
      </c>
      <c r="N1434">
        <v>1.25</v>
      </c>
      <c r="O1434">
        <v>1</v>
      </c>
      <c r="P1434">
        <v>1.25</v>
      </c>
      <c r="Q1434">
        <v>6</v>
      </c>
      <c r="R1434" t="s">
        <v>39</v>
      </c>
    </row>
    <row r="1435" spans="1:18" hidden="1" x14ac:dyDescent="0.3">
      <c r="A1435" s="76">
        <v>1433</v>
      </c>
      <c r="B1435">
        <v>31772</v>
      </c>
      <c r="C1435" t="s">
        <v>495</v>
      </c>
      <c r="D1435" t="s">
        <v>24</v>
      </c>
      <c r="E1435" t="s">
        <v>78</v>
      </c>
      <c r="F1435">
        <v>7.7</v>
      </c>
      <c r="G1435" s="77">
        <v>43917</v>
      </c>
      <c r="H1435" s="77">
        <v>43917</v>
      </c>
      <c r="I1435">
        <v>7</v>
      </c>
      <c r="J1435">
        <v>2015</v>
      </c>
      <c r="K1435" t="s">
        <v>35</v>
      </c>
      <c r="L1435">
        <v>6</v>
      </c>
      <c r="M1435">
        <v>0.20833333333333329</v>
      </c>
      <c r="N1435">
        <v>1.25</v>
      </c>
      <c r="O1435">
        <v>1</v>
      </c>
      <c r="P1435">
        <v>1.25</v>
      </c>
      <c r="Q1435">
        <v>6</v>
      </c>
      <c r="R1435" t="s">
        <v>91</v>
      </c>
    </row>
    <row r="1436" spans="1:18" hidden="1" x14ac:dyDescent="0.3">
      <c r="A1436" s="76">
        <v>1434</v>
      </c>
      <c r="B1436">
        <v>31772</v>
      </c>
      <c r="C1436" t="s">
        <v>495</v>
      </c>
      <c r="D1436" t="s">
        <v>24</v>
      </c>
      <c r="E1436" t="s">
        <v>78</v>
      </c>
      <c r="F1436">
        <v>7.7</v>
      </c>
      <c r="G1436" s="77">
        <v>43917</v>
      </c>
      <c r="H1436" s="77">
        <v>43917</v>
      </c>
      <c r="I1436">
        <v>7</v>
      </c>
      <c r="J1436">
        <v>2015</v>
      </c>
      <c r="K1436" t="s">
        <v>35</v>
      </c>
      <c r="L1436">
        <v>6</v>
      </c>
      <c r="M1436">
        <v>0.20833333333333329</v>
      </c>
      <c r="N1436">
        <v>1.25</v>
      </c>
      <c r="O1436">
        <v>1</v>
      </c>
      <c r="P1436">
        <v>1.25</v>
      </c>
      <c r="Q1436">
        <v>6</v>
      </c>
      <c r="R1436" t="s">
        <v>36</v>
      </c>
    </row>
    <row r="1437" spans="1:18" hidden="1" x14ac:dyDescent="0.3">
      <c r="A1437" s="76">
        <v>1435</v>
      </c>
      <c r="B1437">
        <v>31772</v>
      </c>
      <c r="C1437" t="s">
        <v>495</v>
      </c>
      <c r="D1437" t="s">
        <v>24</v>
      </c>
      <c r="E1437" t="s">
        <v>78</v>
      </c>
      <c r="F1437">
        <v>7.7</v>
      </c>
      <c r="G1437" s="77">
        <v>43917</v>
      </c>
      <c r="H1437" s="77">
        <v>43917</v>
      </c>
      <c r="I1437">
        <v>7</v>
      </c>
      <c r="J1437">
        <v>2015</v>
      </c>
      <c r="K1437" t="s">
        <v>35</v>
      </c>
      <c r="L1437">
        <v>6</v>
      </c>
      <c r="M1437">
        <v>0.20833333333333329</v>
      </c>
      <c r="N1437">
        <v>1.25</v>
      </c>
      <c r="O1437">
        <v>1</v>
      </c>
      <c r="P1437">
        <v>1.25</v>
      </c>
      <c r="Q1437">
        <v>6</v>
      </c>
      <c r="R1437" t="s">
        <v>73</v>
      </c>
    </row>
    <row r="1438" spans="1:18" hidden="1" x14ac:dyDescent="0.3">
      <c r="A1438" s="76">
        <v>1436</v>
      </c>
      <c r="B1438">
        <v>31772</v>
      </c>
      <c r="C1438" t="s">
        <v>495</v>
      </c>
      <c r="D1438" t="s">
        <v>24</v>
      </c>
      <c r="E1438" t="s">
        <v>78</v>
      </c>
      <c r="F1438">
        <v>7.7</v>
      </c>
      <c r="G1438" s="77">
        <v>43917</v>
      </c>
      <c r="H1438" s="77">
        <v>43917</v>
      </c>
      <c r="I1438">
        <v>7</v>
      </c>
      <c r="J1438">
        <v>2015</v>
      </c>
      <c r="K1438" t="s">
        <v>35</v>
      </c>
      <c r="L1438">
        <v>6</v>
      </c>
      <c r="M1438">
        <v>0.20833333333333329</v>
      </c>
      <c r="N1438">
        <v>1.25</v>
      </c>
      <c r="O1438">
        <v>1</v>
      </c>
      <c r="P1438">
        <v>1.25</v>
      </c>
      <c r="Q1438">
        <v>6</v>
      </c>
      <c r="R1438" t="s">
        <v>82</v>
      </c>
    </row>
    <row r="1439" spans="1:18" hidden="1" x14ac:dyDescent="0.3">
      <c r="A1439" s="76">
        <v>1437</v>
      </c>
      <c r="B1439">
        <v>31772</v>
      </c>
      <c r="C1439" t="s">
        <v>495</v>
      </c>
      <c r="D1439" t="s">
        <v>24</v>
      </c>
      <c r="E1439" t="s">
        <v>78</v>
      </c>
      <c r="F1439">
        <v>7.7</v>
      </c>
      <c r="G1439" s="77">
        <v>43917</v>
      </c>
      <c r="H1439" s="77">
        <v>43917</v>
      </c>
      <c r="I1439">
        <v>7</v>
      </c>
      <c r="J1439">
        <v>2015</v>
      </c>
      <c r="K1439" t="s">
        <v>35</v>
      </c>
      <c r="L1439">
        <v>6</v>
      </c>
      <c r="M1439">
        <v>0.20833333333333329</v>
      </c>
      <c r="N1439">
        <v>1.25</v>
      </c>
      <c r="O1439">
        <v>1</v>
      </c>
      <c r="P1439">
        <v>1.25</v>
      </c>
      <c r="Q1439">
        <v>6</v>
      </c>
      <c r="R1439" t="s">
        <v>146</v>
      </c>
    </row>
    <row r="1440" spans="1:18" hidden="1" x14ac:dyDescent="0.3">
      <c r="A1440" s="76">
        <v>1438</v>
      </c>
      <c r="B1440">
        <v>31704</v>
      </c>
      <c r="C1440" t="s">
        <v>496</v>
      </c>
      <c r="D1440" t="s">
        <v>66</v>
      </c>
      <c r="E1440" t="s">
        <v>78</v>
      </c>
      <c r="F1440">
        <v>7.7</v>
      </c>
      <c r="G1440" s="77">
        <v>43917</v>
      </c>
      <c r="H1440" s="77">
        <v>43917</v>
      </c>
      <c r="I1440">
        <v>8</v>
      </c>
      <c r="J1440">
        <v>2015</v>
      </c>
      <c r="K1440" t="s">
        <v>35</v>
      </c>
      <c r="L1440">
        <v>1</v>
      </c>
      <c r="M1440">
        <v>0.40305555555555561</v>
      </c>
      <c r="N1440">
        <v>0.40305555555555561</v>
      </c>
      <c r="O1440">
        <v>1</v>
      </c>
      <c r="P1440">
        <v>0.40305555555555561</v>
      </c>
      <c r="Q1440">
        <v>1</v>
      </c>
      <c r="R1440" t="s">
        <v>39</v>
      </c>
    </row>
    <row r="1441" spans="1:18" hidden="1" x14ac:dyDescent="0.3">
      <c r="A1441" s="76">
        <v>1439</v>
      </c>
      <c r="B1441">
        <v>31704</v>
      </c>
      <c r="C1441" t="s">
        <v>496</v>
      </c>
      <c r="D1441" t="s">
        <v>66</v>
      </c>
      <c r="E1441" t="s">
        <v>78</v>
      </c>
      <c r="F1441">
        <v>7.7</v>
      </c>
      <c r="G1441" s="77">
        <v>43917</v>
      </c>
      <c r="H1441" s="77">
        <v>43917</v>
      </c>
      <c r="I1441">
        <v>8</v>
      </c>
      <c r="J1441">
        <v>2015</v>
      </c>
      <c r="K1441" t="s">
        <v>35</v>
      </c>
      <c r="L1441">
        <v>1</v>
      </c>
      <c r="M1441">
        <v>0.40305555555555561</v>
      </c>
      <c r="N1441">
        <v>0.40305555555555561</v>
      </c>
      <c r="O1441">
        <v>1</v>
      </c>
      <c r="P1441">
        <v>0.40305555555555561</v>
      </c>
      <c r="Q1441">
        <v>1</v>
      </c>
      <c r="R1441" t="s">
        <v>36</v>
      </c>
    </row>
    <row r="1442" spans="1:18" hidden="1" x14ac:dyDescent="0.3">
      <c r="A1442" s="76">
        <v>1440</v>
      </c>
      <c r="B1442">
        <v>31704</v>
      </c>
      <c r="C1442" t="s">
        <v>496</v>
      </c>
      <c r="D1442" t="s">
        <v>66</v>
      </c>
      <c r="E1442" t="s">
        <v>78</v>
      </c>
      <c r="F1442">
        <v>7.7</v>
      </c>
      <c r="G1442" s="77">
        <v>43917</v>
      </c>
      <c r="H1442" s="77">
        <v>43917</v>
      </c>
      <c r="I1442">
        <v>8</v>
      </c>
      <c r="J1442">
        <v>2015</v>
      </c>
      <c r="K1442" t="s">
        <v>35</v>
      </c>
      <c r="L1442">
        <v>1</v>
      </c>
      <c r="M1442">
        <v>0.40305555555555561</v>
      </c>
      <c r="N1442">
        <v>0.40305555555555561</v>
      </c>
      <c r="O1442">
        <v>1</v>
      </c>
      <c r="P1442">
        <v>0.40305555555555561</v>
      </c>
      <c r="Q1442">
        <v>1</v>
      </c>
      <c r="R1442" t="s">
        <v>73</v>
      </c>
    </row>
    <row r="1443" spans="1:18" hidden="1" x14ac:dyDescent="0.3">
      <c r="A1443" s="76">
        <v>1441</v>
      </c>
      <c r="B1443">
        <v>31704</v>
      </c>
      <c r="C1443" t="s">
        <v>496</v>
      </c>
      <c r="D1443" t="s">
        <v>66</v>
      </c>
      <c r="E1443" t="s">
        <v>78</v>
      </c>
      <c r="F1443">
        <v>7.7</v>
      </c>
      <c r="G1443" s="77">
        <v>43917</v>
      </c>
      <c r="H1443" s="77">
        <v>43917</v>
      </c>
      <c r="I1443">
        <v>8</v>
      </c>
      <c r="J1443">
        <v>2015</v>
      </c>
      <c r="K1443" t="s">
        <v>35</v>
      </c>
      <c r="L1443">
        <v>1</v>
      </c>
      <c r="M1443">
        <v>0.40305555555555561</v>
      </c>
      <c r="N1443">
        <v>0.40305555555555561</v>
      </c>
      <c r="O1443">
        <v>1</v>
      </c>
      <c r="P1443">
        <v>0.40305555555555561</v>
      </c>
      <c r="Q1443">
        <v>1</v>
      </c>
      <c r="R1443" t="s">
        <v>82</v>
      </c>
    </row>
    <row r="1444" spans="1:18" hidden="1" x14ac:dyDescent="0.3">
      <c r="A1444" s="76">
        <v>1442</v>
      </c>
      <c r="B1444">
        <v>31704</v>
      </c>
      <c r="C1444" t="s">
        <v>496</v>
      </c>
      <c r="D1444" t="s">
        <v>66</v>
      </c>
      <c r="E1444" t="s">
        <v>78</v>
      </c>
      <c r="F1444">
        <v>7.7</v>
      </c>
      <c r="G1444" s="77">
        <v>43917</v>
      </c>
      <c r="H1444" s="77">
        <v>43917</v>
      </c>
      <c r="I1444">
        <v>8</v>
      </c>
      <c r="J1444">
        <v>2015</v>
      </c>
      <c r="K1444" t="s">
        <v>35</v>
      </c>
      <c r="L1444">
        <v>1</v>
      </c>
      <c r="M1444">
        <v>0.40305555555555561</v>
      </c>
      <c r="N1444">
        <v>0.40305555555555561</v>
      </c>
      <c r="O1444">
        <v>1</v>
      </c>
      <c r="P1444">
        <v>0.40305555555555561</v>
      </c>
      <c r="Q1444">
        <v>1</v>
      </c>
      <c r="R1444" t="s">
        <v>146</v>
      </c>
    </row>
    <row r="1445" spans="1:18" hidden="1" x14ac:dyDescent="0.3">
      <c r="A1445" s="76">
        <v>1443</v>
      </c>
      <c r="B1445">
        <v>34392</v>
      </c>
      <c r="C1445" t="s">
        <v>497</v>
      </c>
      <c r="D1445" t="s">
        <v>32</v>
      </c>
      <c r="E1445" t="s">
        <v>20</v>
      </c>
      <c r="F1445">
        <v>5.56</v>
      </c>
      <c r="G1445" s="77">
        <v>44335</v>
      </c>
      <c r="H1445" s="77">
        <v>44340</v>
      </c>
      <c r="I1445">
        <v>5</v>
      </c>
      <c r="J1445">
        <v>2017</v>
      </c>
      <c r="K1445" t="s">
        <v>25</v>
      </c>
      <c r="L1445">
        <v>12</v>
      </c>
      <c r="M1445">
        <v>6.6666666666666666E-2</v>
      </c>
      <c r="N1445">
        <v>0.8</v>
      </c>
      <c r="O1445">
        <v>6</v>
      </c>
      <c r="P1445">
        <v>0.1333333333333333</v>
      </c>
      <c r="Q1445">
        <v>2</v>
      </c>
      <c r="R1445" t="s">
        <v>22</v>
      </c>
    </row>
    <row r="1446" spans="1:18" hidden="1" x14ac:dyDescent="0.3">
      <c r="A1446" s="76">
        <v>1444</v>
      </c>
      <c r="B1446">
        <v>34733</v>
      </c>
      <c r="C1446" t="s">
        <v>498</v>
      </c>
      <c r="D1446" t="s">
        <v>24</v>
      </c>
      <c r="E1446" t="s">
        <v>20</v>
      </c>
      <c r="F1446">
        <v>5.49</v>
      </c>
      <c r="G1446" s="77">
        <v>44365</v>
      </c>
      <c r="H1446" s="77">
        <v>44365</v>
      </c>
      <c r="I1446">
        <v>4</v>
      </c>
      <c r="J1446">
        <v>2017</v>
      </c>
      <c r="K1446" t="s">
        <v>33</v>
      </c>
      <c r="L1446">
        <v>1</v>
      </c>
      <c r="M1446">
        <v>7.5555555555555556E-2</v>
      </c>
      <c r="N1446">
        <v>7.5555555555555556E-2</v>
      </c>
      <c r="O1446">
        <v>1</v>
      </c>
      <c r="P1446">
        <v>7.5555555555555556E-2</v>
      </c>
      <c r="Q1446">
        <v>1</v>
      </c>
      <c r="R1446" t="s">
        <v>22</v>
      </c>
    </row>
    <row r="1447" spans="1:18" hidden="1" x14ac:dyDescent="0.3">
      <c r="A1447" s="76">
        <v>1445</v>
      </c>
      <c r="B1447">
        <v>36431</v>
      </c>
      <c r="C1447" t="s">
        <v>499</v>
      </c>
      <c r="D1447" t="s">
        <v>32</v>
      </c>
      <c r="E1447" t="s">
        <v>20</v>
      </c>
      <c r="F1447">
        <v>6.1</v>
      </c>
      <c r="G1447" s="77">
        <v>44365</v>
      </c>
      <c r="H1447" s="77">
        <v>44381</v>
      </c>
      <c r="I1447">
        <v>6</v>
      </c>
      <c r="J1447">
        <v>2018</v>
      </c>
      <c r="K1447" t="s">
        <v>21</v>
      </c>
      <c r="L1447">
        <v>12</v>
      </c>
      <c r="M1447">
        <v>6.6666666666666666E-2</v>
      </c>
      <c r="N1447">
        <v>0.8</v>
      </c>
      <c r="O1447">
        <v>17</v>
      </c>
      <c r="P1447">
        <v>4.7058823529411757E-2</v>
      </c>
      <c r="Q1447">
        <v>0.70588235294117652</v>
      </c>
      <c r="R1447" t="s">
        <v>22</v>
      </c>
    </row>
    <row r="1448" spans="1:18" hidden="1" x14ac:dyDescent="0.3">
      <c r="A1448" s="76">
        <v>1446</v>
      </c>
      <c r="B1448">
        <v>38061</v>
      </c>
      <c r="C1448" t="s">
        <v>500</v>
      </c>
      <c r="D1448" t="s">
        <v>24</v>
      </c>
      <c r="E1448" t="s">
        <v>20</v>
      </c>
      <c r="F1448">
        <v>5.78</v>
      </c>
      <c r="G1448" s="77">
        <v>44365</v>
      </c>
      <c r="H1448" s="77">
        <v>44365</v>
      </c>
      <c r="I1448">
        <v>4</v>
      </c>
      <c r="J1448">
        <v>2018</v>
      </c>
      <c r="K1448" t="s">
        <v>21</v>
      </c>
      <c r="L1448">
        <v>1</v>
      </c>
      <c r="M1448">
        <v>6.6666666666666666E-2</v>
      </c>
      <c r="N1448">
        <v>6.6666666666666666E-2</v>
      </c>
      <c r="O1448">
        <v>1</v>
      </c>
      <c r="P1448">
        <v>6.6666666666666666E-2</v>
      </c>
      <c r="Q1448">
        <v>1</v>
      </c>
      <c r="R1448" t="s">
        <v>22</v>
      </c>
    </row>
    <row r="1449" spans="1:18" hidden="1" x14ac:dyDescent="0.3">
      <c r="A1449" s="76">
        <v>1447</v>
      </c>
      <c r="B1449">
        <v>195</v>
      </c>
      <c r="C1449" t="s">
        <v>501</v>
      </c>
      <c r="D1449" t="s">
        <v>32</v>
      </c>
      <c r="E1449" t="s">
        <v>20</v>
      </c>
      <c r="F1449">
        <v>7.11</v>
      </c>
      <c r="G1449" s="77">
        <v>42668</v>
      </c>
      <c r="H1449" s="77">
        <v>42677</v>
      </c>
      <c r="I1449">
        <v>5</v>
      </c>
      <c r="J1449">
        <v>2002</v>
      </c>
      <c r="K1449" t="s">
        <v>25</v>
      </c>
      <c r="L1449">
        <v>12</v>
      </c>
      <c r="M1449">
        <v>0.38333333333333341</v>
      </c>
      <c r="N1449">
        <v>4.6000000000000014</v>
      </c>
      <c r="O1449">
        <v>10</v>
      </c>
      <c r="P1449">
        <v>0.46000000000000008</v>
      </c>
      <c r="Q1449">
        <v>1.2</v>
      </c>
      <c r="R1449" t="s">
        <v>40</v>
      </c>
    </row>
    <row r="1450" spans="1:18" hidden="1" x14ac:dyDescent="0.3">
      <c r="A1450" s="76">
        <v>1448</v>
      </c>
      <c r="B1450">
        <v>195</v>
      </c>
      <c r="C1450" t="s">
        <v>501</v>
      </c>
      <c r="D1450" t="s">
        <v>32</v>
      </c>
      <c r="E1450" t="s">
        <v>20</v>
      </c>
      <c r="F1450">
        <v>7.11</v>
      </c>
      <c r="G1450" s="77">
        <v>42668</v>
      </c>
      <c r="H1450" s="77">
        <v>42677</v>
      </c>
      <c r="I1450">
        <v>5</v>
      </c>
      <c r="J1450">
        <v>2002</v>
      </c>
      <c r="K1450" t="s">
        <v>25</v>
      </c>
      <c r="L1450">
        <v>12</v>
      </c>
      <c r="M1450">
        <v>0.38333333333333341</v>
      </c>
      <c r="N1450">
        <v>4.6000000000000014</v>
      </c>
      <c r="O1450">
        <v>10</v>
      </c>
      <c r="P1450">
        <v>0.46000000000000008</v>
      </c>
      <c r="Q1450">
        <v>1.2</v>
      </c>
      <c r="R1450" t="s">
        <v>57</v>
      </c>
    </row>
    <row r="1451" spans="1:18" hidden="1" x14ac:dyDescent="0.3">
      <c r="A1451" s="76">
        <v>1449</v>
      </c>
      <c r="B1451">
        <v>195</v>
      </c>
      <c r="C1451" t="s">
        <v>501</v>
      </c>
      <c r="D1451" t="s">
        <v>32</v>
      </c>
      <c r="E1451" t="s">
        <v>20</v>
      </c>
      <c r="F1451">
        <v>7.11</v>
      </c>
      <c r="G1451" s="77">
        <v>42668</v>
      </c>
      <c r="H1451" s="77">
        <v>42677</v>
      </c>
      <c r="I1451">
        <v>5</v>
      </c>
      <c r="J1451">
        <v>2002</v>
      </c>
      <c r="K1451" t="s">
        <v>25</v>
      </c>
      <c r="L1451">
        <v>12</v>
      </c>
      <c r="M1451">
        <v>0.38333333333333341</v>
      </c>
      <c r="N1451">
        <v>4.6000000000000014</v>
      </c>
      <c r="O1451">
        <v>10</v>
      </c>
      <c r="P1451">
        <v>0.46000000000000008</v>
      </c>
      <c r="Q1451">
        <v>1.2</v>
      </c>
      <c r="R1451" t="s">
        <v>48</v>
      </c>
    </row>
    <row r="1452" spans="1:18" hidden="1" x14ac:dyDescent="0.3">
      <c r="A1452" s="76">
        <v>1450</v>
      </c>
      <c r="B1452">
        <v>195</v>
      </c>
      <c r="C1452" t="s">
        <v>501</v>
      </c>
      <c r="D1452" t="s">
        <v>32</v>
      </c>
      <c r="E1452" t="s">
        <v>20</v>
      </c>
      <c r="F1452">
        <v>7.11</v>
      </c>
      <c r="G1452" s="77">
        <v>42668</v>
      </c>
      <c r="H1452" s="77">
        <v>42677</v>
      </c>
      <c r="I1452">
        <v>5</v>
      </c>
      <c r="J1452">
        <v>2002</v>
      </c>
      <c r="K1452" t="s">
        <v>25</v>
      </c>
      <c r="L1452">
        <v>12</v>
      </c>
      <c r="M1452">
        <v>0.38333333333333341</v>
      </c>
      <c r="N1452">
        <v>4.6000000000000014</v>
      </c>
      <c r="O1452">
        <v>10</v>
      </c>
      <c r="P1452">
        <v>0.46000000000000008</v>
      </c>
      <c r="Q1452">
        <v>1.2</v>
      </c>
      <c r="R1452" t="s">
        <v>29</v>
      </c>
    </row>
    <row r="1453" spans="1:18" hidden="1" x14ac:dyDescent="0.3">
      <c r="A1453" s="76">
        <v>1451</v>
      </c>
      <c r="B1453">
        <v>40331</v>
      </c>
      <c r="C1453" t="s">
        <v>502</v>
      </c>
      <c r="D1453" t="s">
        <v>101</v>
      </c>
      <c r="E1453" t="s">
        <v>38</v>
      </c>
      <c r="F1453">
        <v>7.55</v>
      </c>
      <c r="G1453" s="77">
        <v>44688</v>
      </c>
      <c r="H1453" s="77">
        <v>44688</v>
      </c>
      <c r="I1453">
        <v>6</v>
      </c>
      <c r="J1453">
        <v>2020</v>
      </c>
      <c r="K1453" t="s">
        <v>25</v>
      </c>
      <c r="L1453">
        <v>1</v>
      </c>
      <c r="M1453">
        <v>1.184166666666667</v>
      </c>
      <c r="N1453">
        <v>1.184166666666667</v>
      </c>
      <c r="O1453">
        <v>1</v>
      </c>
      <c r="P1453">
        <v>1.184166666666667</v>
      </c>
      <c r="Q1453">
        <v>1</v>
      </c>
      <c r="R1453" t="s">
        <v>71</v>
      </c>
    </row>
    <row r="1454" spans="1:18" hidden="1" x14ac:dyDescent="0.3">
      <c r="A1454" s="76">
        <v>1452</v>
      </c>
      <c r="B1454">
        <v>40331</v>
      </c>
      <c r="C1454" t="s">
        <v>502</v>
      </c>
      <c r="D1454" t="s">
        <v>101</v>
      </c>
      <c r="E1454" t="s">
        <v>38</v>
      </c>
      <c r="F1454">
        <v>7.55</v>
      </c>
      <c r="G1454" s="77">
        <v>44688</v>
      </c>
      <c r="H1454" s="77">
        <v>44688</v>
      </c>
      <c r="I1454">
        <v>6</v>
      </c>
      <c r="J1454">
        <v>2020</v>
      </c>
      <c r="K1454" t="s">
        <v>25</v>
      </c>
      <c r="L1454">
        <v>1</v>
      </c>
      <c r="M1454">
        <v>1.184166666666667</v>
      </c>
      <c r="N1454">
        <v>1.184166666666667</v>
      </c>
      <c r="O1454">
        <v>1</v>
      </c>
      <c r="P1454">
        <v>1.184166666666667</v>
      </c>
      <c r="Q1454">
        <v>1</v>
      </c>
      <c r="R1454" t="s">
        <v>54</v>
      </c>
    </row>
    <row r="1455" spans="1:18" hidden="1" x14ac:dyDescent="0.3">
      <c r="A1455" s="76">
        <v>1453</v>
      </c>
      <c r="B1455">
        <v>40331</v>
      </c>
      <c r="C1455" t="s">
        <v>502</v>
      </c>
      <c r="D1455" t="s">
        <v>101</v>
      </c>
      <c r="E1455" t="s">
        <v>38</v>
      </c>
      <c r="F1455">
        <v>7.55</v>
      </c>
      <c r="G1455" s="77">
        <v>44688</v>
      </c>
      <c r="H1455" s="77">
        <v>44688</v>
      </c>
      <c r="I1455">
        <v>6</v>
      </c>
      <c r="J1455">
        <v>2020</v>
      </c>
      <c r="K1455" t="s">
        <v>25</v>
      </c>
      <c r="L1455">
        <v>1</v>
      </c>
      <c r="M1455">
        <v>1.184166666666667</v>
      </c>
      <c r="N1455">
        <v>1.184166666666667</v>
      </c>
      <c r="O1455">
        <v>1</v>
      </c>
      <c r="P1455">
        <v>1.184166666666667</v>
      </c>
      <c r="Q1455">
        <v>1</v>
      </c>
      <c r="R1455" t="s">
        <v>22</v>
      </c>
    </row>
    <row r="1456" spans="1:18" hidden="1" x14ac:dyDescent="0.3">
      <c r="A1456" s="76">
        <v>1454</v>
      </c>
      <c r="B1456">
        <v>50955</v>
      </c>
      <c r="C1456" t="s">
        <v>503</v>
      </c>
      <c r="D1456" t="s">
        <v>32</v>
      </c>
      <c r="E1456" t="s">
        <v>20</v>
      </c>
      <c r="F1456">
        <v>6.52</v>
      </c>
      <c r="G1456" s="77">
        <v>45013</v>
      </c>
      <c r="H1456" s="77">
        <v>45037</v>
      </c>
      <c r="I1456">
        <v>6</v>
      </c>
      <c r="J1456">
        <v>2022</v>
      </c>
      <c r="K1456" t="s">
        <v>33</v>
      </c>
      <c r="L1456">
        <v>60</v>
      </c>
      <c r="M1456">
        <v>0.05</v>
      </c>
      <c r="N1456">
        <v>3</v>
      </c>
      <c r="O1456">
        <v>25</v>
      </c>
      <c r="P1456">
        <v>0.12</v>
      </c>
      <c r="Q1456">
        <v>2.4</v>
      </c>
      <c r="R1456" t="s">
        <v>36</v>
      </c>
    </row>
    <row r="1457" spans="1:18" hidden="1" x14ac:dyDescent="0.3">
      <c r="A1457" s="76">
        <v>1455</v>
      </c>
      <c r="B1457">
        <v>50955</v>
      </c>
      <c r="C1457" t="s">
        <v>503</v>
      </c>
      <c r="D1457" t="s">
        <v>32</v>
      </c>
      <c r="E1457" t="s">
        <v>20</v>
      </c>
      <c r="F1457">
        <v>6.52</v>
      </c>
      <c r="G1457" s="77">
        <v>45013</v>
      </c>
      <c r="H1457" s="77">
        <v>45037</v>
      </c>
      <c r="I1457">
        <v>6</v>
      </c>
      <c r="J1457">
        <v>2022</v>
      </c>
      <c r="K1457" t="s">
        <v>33</v>
      </c>
      <c r="L1457">
        <v>60</v>
      </c>
      <c r="M1457">
        <v>0.05</v>
      </c>
      <c r="N1457">
        <v>3</v>
      </c>
      <c r="O1457">
        <v>25</v>
      </c>
      <c r="P1457">
        <v>0.12</v>
      </c>
      <c r="Q1457">
        <v>2.4</v>
      </c>
      <c r="R1457" t="s">
        <v>27</v>
      </c>
    </row>
    <row r="1458" spans="1:18" hidden="1" x14ac:dyDescent="0.3">
      <c r="A1458" s="76">
        <v>1456</v>
      </c>
      <c r="B1458">
        <v>50955</v>
      </c>
      <c r="C1458" t="s">
        <v>503</v>
      </c>
      <c r="D1458" t="s">
        <v>32</v>
      </c>
      <c r="E1458" t="s">
        <v>20</v>
      </c>
      <c r="F1458">
        <v>6.52</v>
      </c>
      <c r="G1458" s="77">
        <v>45013</v>
      </c>
      <c r="H1458" s="77">
        <v>45037</v>
      </c>
      <c r="I1458">
        <v>6</v>
      </c>
      <c r="J1458">
        <v>2022</v>
      </c>
      <c r="K1458" t="s">
        <v>33</v>
      </c>
      <c r="L1458">
        <v>60</v>
      </c>
      <c r="M1458">
        <v>0.05</v>
      </c>
      <c r="N1458">
        <v>3</v>
      </c>
      <c r="O1458">
        <v>25</v>
      </c>
      <c r="P1458">
        <v>0.12</v>
      </c>
      <c r="Q1458">
        <v>2.4</v>
      </c>
      <c r="R1458" t="s">
        <v>134</v>
      </c>
    </row>
    <row r="1459" spans="1:18" hidden="1" x14ac:dyDescent="0.3">
      <c r="A1459" s="76">
        <v>1457</v>
      </c>
      <c r="B1459">
        <v>41899</v>
      </c>
      <c r="C1459" t="s">
        <v>504</v>
      </c>
      <c r="D1459" t="s">
        <v>32</v>
      </c>
      <c r="E1459" t="s">
        <v>75</v>
      </c>
      <c r="F1459">
        <v>6.3</v>
      </c>
      <c r="G1459" s="77">
        <v>44531</v>
      </c>
      <c r="H1459" s="77">
        <v>44540</v>
      </c>
      <c r="I1459">
        <v>4</v>
      </c>
      <c r="J1459">
        <v>2021</v>
      </c>
      <c r="K1459" t="s">
        <v>25</v>
      </c>
      <c r="L1459">
        <v>12</v>
      </c>
      <c r="M1459">
        <v>0.40749999999999997</v>
      </c>
      <c r="N1459">
        <v>4.8899999999999997</v>
      </c>
      <c r="O1459">
        <v>10</v>
      </c>
      <c r="P1459">
        <v>0.48899999999999999</v>
      </c>
      <c r="Q1459">
        <v>1.2</v>
      </c>
      <c r="R1459" t="s">
        <v>39</v>
      </c>
    </row>
    <row r="1460" spans="1:18" hidden="1" x14ac:dyDescent="0.3">
      <c r="A1460" s="76">
        <v>1458</v>
      </c>
      <c r="B1460">
        <v>41899</v>
      </c>
      <c r="C1460" t="s">
        <v>504</v>
      </c>
      <c r="D1460" t="s">
        <v>32</v>
      </c>
      <c r="E1460" t="s">
        <v>75</v>
      </c>
      <c r="F1460">
        <v>6.3</v>
      </c>
      <c r="G1460" s="77">
        <v>44531</v>
      </c>
      <c r="H1460" s="77">
        <v>44540</v>
      </c>
      <c r="I1460">
        <v>4</v>
      </c>
      <c r="J1460">
        <v>2021</v>
      </c>
      <c r="K1460" t="s">
        <v>25</v>
      </c>
      <c r="L1460">
        <v>12</v>
      </c>
      <c r="M1460">
        <v>0.40749999999999997</v>
      </c>
      <c r="N1460">
        <v>4.8899999999999997</v>
      </c>
      <c r="O1460">
        <v>10</v>
      </c>
      <c r="P1460">
        <v>0.48899999999999999</v>
      </c>
      <c r="Q1460">
        <v>1.2</v>
      </c>
      <c r="R1460" t="s">
        <v>26</v>
      </c>
    </row>
    <row r="1461" spans="1:18" hidden="1" x14ac:dyDescent="0.3">
      <c r="A1461" s="76">
        <v>1459</v>
      </c>
      <c r="B1461">
        <v>41899</v>
      </c>
      <c r="C1461" t="s">
        <v>504</v>
      </c>
      <c r="D1461" t="s">
        <v>32</v>
      </c>
      <c r="E1461" t="s">
        <v>75</v>
      </c>
      <c r="F1461">
        <v>6.3</v>
      </c>
      <c r="G1461" s="77">
        <v>44531</v>
      </c>
      <c r="H1461" s="77">
        <v>44540</v>
      </c>
      <c r="I1461">
        <v>4</v>
      </c>
      <c r="J1461">
        <v>2021</v>
      </c>
      <c r="K1461" t="s">
        <v>25</v>
      </c>
      <c r="L1461">
        <v>12</v>
      </c>
      <c r="M1461">
        <v>0.40749999999999997</v>
      </c>
      <c r="N1461">
        <v>4.8899999999999997</v>
      </c>
      <c r="O1461">
        <v>10</v>
      </c>
      <c r="P1461">
        <v>0.48899999999999999</v>
      </c>
      <c r="Q1461">
        <v>1.2</v>
      </c>
      <c r="R1461" t="s">
        <v>72</v>
      </c>
    </row>
    <row r="1462" spans="1:18" hidden="1" x14ac:dyDescent="0.3">
      <c r="A1462" s="76">
        <v>1460</v>
      </c>
      <c r="B1462">
        <v>41899</v>
      </c>
      <c r="C1462" t="s">
        <v>504</v>
      </c>
      <c r="D1462" t="s">
        <v>32</v>
      </c>
      <c r="E1462" t="s">
        <v>75</v>
      </c>
      <c r="F1462">
        <v>6.3</v>
      </c>
      <c r="G1462" s="77">
        <v>44531</v>
      </c>
      <c r="H1462" s="77">
        <v>44540</v>
      </c>
      <c r="I1462">
        <v>4</v>
      </c>
      <c r="J1462">
        <v>2021</v>
      </c>
      <c r="K1462" t="s">
        <v>25</v>
      </c>
      <c r="L1462">
        <v>12</v>
      </c>
      <c r="M1462">
        <v>0.40749999999999997</v>
      </c>
      <c r="N1462">
        <v>4.8899999999999997</v>
      </c>
      <c r="O1462">
        <v>10</v>
      </c>
      <c r="P1462">
        <v>0.48899999999999999</v>
      </c>
      <c r="Q1462">
        <v>1.2</v>
      </c>
      <c r="R1462" t="s">
        <v>27</v>
      </c>
    </row>
    <row r="1463" spans="1:18" hidden="1" x14ac:dyDescent="0.3">
      <c r="A1463" s="76">
        <v>1461</v>
      </c>
      <c r="B1463">
        <v>41899</v>
      </c>
      <c r="C1463" t="s">
        <v>504</v>
      </c>
      <c r="D1463" t="s">
        <v>32</v>
      </c>
      <c r="E1463" t="s">
        <v>75</v>
      </c>
      <c r="F1463">
        <v>6.3</v>
      </c>
      <c r="G1463" s="77">
        <v>44531</v>
      </c>
      <c r="H1463" s="77">
        <v>44540</v>
      </c>
      <c r="I1463">
        <v>4</v>
      </c>
      <c r="J1463">
        <v>2021</v>
      </c>
      <c r="K1463" t="s">
        <v>25</v>
      </c>
      <c r="L1463">
        <v>12</v>
      </c>
      <c r="M1463">
        <v>0.40749999999999997</v>
      </c>
      <c r="N1463">
        <v>4.8899999999999997</v>
      </c>
      <c r="O1463">
        <v>10</v>
      </c>
      <c r="P1463">
        <v>0.48899999999999999</v>
      </c>
      <c r="Q1463">
        <v>1.2</v>
      </c>
      <c r="R1463" t="s">
        <v>61</v>
      </c>
    </row>
    <row r="1464" spans="1:18" hidden="1" x14ac:dyDescent="0.3">
      <c r="A1464" s="76">
        <v>1462</v>
      </c>
      <c r="B1464">
        <v>38483</v>
      </c>
      <c r="C1464" t="s">
        <v>505</v>
      </c>
      <c r="D1464" t="s">
        <v>32</v>
      </c>
      <c r="E1464" t="s">
        <v>75</v>
      </c>
      <c r="F1464">
        <v>7.32</v>
      </c>
      <c r="G1464" s="77">
        <v>43984</v>
      </c>
      <c r="H1464" s="77">
        <v>44004</v>
      </c>
      <c r="I1464">
        <v>8</v>
      </c>
      <c r="J1464">
        <v>2019</v>
      </c>
      <c r="K1464" t="s">
        <v>35</v>
      </c>
      <c r="L1464">
        <v>12</v>
      </c>
      <c r="M1464">
        <v>0.39444444444444438</v>
      </c>
      <c r="N1464">
        <v>4.7333333333333334</v>
      </c>
      <c r="O1464">
        <v>21</v>
      </c>
      <c r="P1464">
        <v>0.2253968253968254</v>
      </c>
      <c r="Q1464">
        <v>0.5714285714285714</v>
      </c>
      <c r="R1464" t="s">
        <v>36</v>
      </c>
    </row>
    <row r="1465" spans="1:18" hidden="1" x14ac:dyDescent="0.3">
      <c r="A1465" s="76">
        <v>1463</v>
      </c>
      <c r="B1465">
        <v>38483</v>
      </c>
      <c r="C1465" t="s">
        <v>505</v>
      </c>
      <c r="D1465" t="s">
        <v>32</v>
      </c>
      <c r="E1465" t="s">
        <v>75</v>
      </c>
      <c r="F1465">
        <v>7.32</v>
      </c>
      <c r="G1465" s="77">
        <v>43984</v>
      </c>
      <c r="H1465" s="77">
        <v>44004</v>
      </c>
      <c r="I1465">
        <v>8</v>
      </c>
      <c r="J1465">
        <v>2019</v>
      </c>
      <c r="K1465" t="s">
        <v>35</v>
      </c>
      <c r="L1465">
        <v>12</v>
      </c>
      <c r="M1465">
        <v>0.39444444444444438</v>
      </c>
      <c r="N1465">
        <v>4.7333333333333334</v>
      </c>
      <c r="O1465">
        <v>21</v>
      </c>
      <c r="P1465">
        <v>0.2253968253968254</v>
      </c>
      <c r="Q1465">
        <v>0.5714285714285714</v>
      </c>
      <c r="R1465" t="s">
        <v>61</v>
      </c>
    </row>
    <row r="1466" spans="1:18" hidden="1" x14ac:dyDescent="0.3">
      <c r="A1466" s="76">
        <v>1464</v>
      </c>
      <c r="B1466">
        <v>38483</v>
      </c>
      <c r="C1466" t="s">
        <v>505</v>
      </c>
      <c r="D1466" t="s">
        <v>32</v>
      </c>
      <c r="E1466" t="s">
        <v>75</v>
      </c>
      <c r="F1466">
        <v>7.32</v>
      </c>
      <c r="G1466" s="77">
        <v>43984</v>
      </c>
      <c r="H1466" s="77">
        <v>44004</v>
      </c>
      <c r="I1466">
        <v>8</v>
      </c>
      <c r="J1466">
        <v>2019</v>
      </c>
      <c r="K1466" t="s">
        <v>35</v>
      </c>
      <c r="L1466">
        <v>12</v>
      </c>
      <c r="M1466">
        <v>0.39444444444444438</v>
      </c>
      <c r="N1466">
        <v>4.7333333333333334</v>
      </c>
      <c r="O1466">
        <v>21</v>
      </c>
      <c r="P1466">
        <v>0.2253968253968254</v>
      </c>
      <c r="Q1466">
        <v>0.5714285714285714</v>
      </c>
      <c r="R1466" t="s">
        <v>57</v>
      </c>
    </row>
    <row r="1467" spans="1:18" hidden="1" x14ac:dyDescent="0.3">
      <c r="A1467" s="76">
        <v>1465</v>
      </c>
      <c r="B1467">
        <v>38483</v>
      </c>
      <c r="C1467" t="s">
        <v>505</v>
      </c>
      <c r="D1467" t="s">
        <v>32</v>
      </c>
      <c r="E1467" t="s">
        <v>75</v>
      </c>
      <c r="F1467">
        <v>7.32</v>
      </c>
      <c r="G1467" s="77">
        <v>43984</v>
      </c>
      <c r="H1467" s="77">
        <v>44004</v>
      </c>
      <c r="I1467">
        <v>8</v>
      </c>
      <c r="J1467">
        <v>2019</v>
      </c>
      <c r="K1467" t="s">
        <v>35</v>
      </c>
      <c r="L1467">
        <v>12</v>
      </c>
      <c r="M1467">
        <v>0.39444444444444438</v>
      </c>
      <c r="N1467">
        <v>4.7333333333333334</v>
      </c>
      <c r="O1467">
        <v>21</v>
      </c>
      <c r="P1467">
        <v>0.2253968253968254</v>
      </c>
      <c r="Q1467">
        <v>0.5714285714285714</v>
      </c>
      <c r="R1467" t="s">
        <v>48</v>
      </c>
    </row>
    <row r="1468" spans="1:18" hidden="1" x14ac:dyDescent="0.3">
      <c r="A1468" s="76">
        <v>1466</v>
      </c>
      <c r="B1468">
        <v>48252</v>
      </c>
      <c r="C1468" t="s">
        <v>506</v>
      </c>
      <c r="D1468" t="s">
        <v>32</v>
      </c>
      <c r="E1468" t="s">
        <v>38</v>
      </c>
      <c r="F1468">
        <v>6.97</v>
      </c>
      <c r="G1468" s="77">
        <v>44776</v>
      </c>
      <c r="H1468" s="77">
        <v>44776</v>
      </c>
      <c r="I1468">
        <v>7</v>
      </c>
      <c r="J1468">
        <v>2021</v>
      </c>
      <c r="K1468" t="s">
        <v>21</v>
      </c>
      <c r="L1468">
        <v>12</v>
      </c>
      <c r="M1468">
        <v>2.5000000000000001E-2</v>
      </c>
      <c r="N1468">
        <v>0.3</v>
      </c>
      <c r="O1468">
        <v>1</v>
      </c>
      <c r="P1468">
        <v>0.3</v>
      </c>
      <c r="Q1468">
        <v>12</v>
      </c>
      <c r="R1468" t="s">
        <v>36</v>
      </c>
    </row>
    <row r="1469" spans="1:18" hidden="1" x14ac:dyDescent="0.3">
      <c r="A1469" s="76">
        <v>1467</v>
      </c>
      <c r="B1469">
        <v>48252</v>
      </c>
      <c r="C1469" t="s">
        <v>506</v>
      </c>
      <c r="D1469" t="s">
        <v>32</v>
      </c>
      <c r="E1469" t="s">
        <v>38</v>
      </c>
      <c r="F1469">
        <v>6.97</v>
      </c>
      <c r="G1469" s="77">
        <v>44776</v>
      </c>
      <c r="H1469" s="77">
        <v>44776</v>
      </c>
      <c r="I1469">
        <v>7</v>
      </c>
      <c r="J1469">
        <v>2021</v>
      </c>
      <c r="K1469" t="s">
        <v>21</v>
      </c>
      <c r="L1469">
        <v>12</v>
      </c>
      <c r="M1469">
        <v>2.5000000000000001E-2</v>
      </c>
      <c r="N1469">
        <v>0.3</v>
      </c>
      <c r="O1469">
        <v>1</v>
      </c>
      <c r="P1469">
        <v>0.3</v>
      </c>
      <c r="Q1469">
        <v>12</v>
      </c>
      <c r="R1469" t="s">
        <v>210</v>
      </c>
    </row>
    <row r="1470" spans="1:18" hidden="1" x14ac:dyDescent="0.3">
      <c r="A1470" s="76">
        <v>1468</v>
      </c>
      <c r="B1470">
        <v>48252</v>
      </c>
      <c r="C1470" t="s">
        <v>506</v>
      </c>
      <c r="D1470" t="s">
        <v>32</v>
      </c>
      <c r="E1470" t="s">
        <v>38</v>
      </c>
      <c r="F1470">
        <v>6.97</v>
      </c>
      <c r="G1470" s="77">
        <v>44776</v>
      </c>
      <c r="H1470" s="77">
        <v>44776</v>
      </c>
      <c r="I1470">
        <v>7</v>
      </c>
      <c r="J1470">
        <v>2021</v>
      </c>
      <c r="K1470" t="s">
        <v>21</v>
      </c>
      <c r="L1470">
        <v>12</v>
      </c>
      <c r="M1470">
        <v>2.5000000000000001E-2</v>
      </c>
      <c r="N1470">
        <v>0.3</v>
      </c>
      <c r="O1470">
        <v>1</v>
      </c>
      <c r="P1470">
        <v>0.3</v>
      </c>
      <c r="Q1470">
        <v>12</v>
      </c>
      <c r="R1470" t="s">
        <v>82</v>
      </c>
    </row>
    <row r="1471" spans="1:18" hidden="1" x14ac:dyDescent="0.3">
      <c r="A1471" s="76">
        <v>1469</v>
      </c>
      <c r="B1471">
        <v>48252</v>
      </c>
      <c r="C1471" t="s">
        <v>506</v>
      </c>
      <c r="D1471" t="s">
        <v>32</v>
      </c>
      <c r="E1471" t="s">
        <v>38</v>
      </c>
      <c r="F1471">
        <v>6.97</v>
      </c>
      <c r="G1471" s="77">
        <v>44776</v>
      </c>
      <c r="H1471" s="77">
        <v>44776</v>
      </c>
      <c r="I1471">
        <v>7</v>
      </c>
      <c r="J1471">
        <v>2021</v>
      </c>
      <c r="K1471" t="s">
        <v>21</v>
      </c>
      <c r="L1471">
        <v>12</v>
      </c>
      <c r="M1471">
        <v>2.5000000000000001E-2</v>
      </c>
      <c r="N1471">
        <v>0.3</v>
      </c>
      <c r="O1471">
        <v>1</v>
      </c>
      <c r="P1471">
        <v>0.3</v>
      </c>
      <c r="Q1471">
        <v>12</v>
      </c>
      <c r="R1471" t="s">
        <v>22</v>
      </c>
    </row>
    <row r="1472" spans="1:18" hidden="1" x14ac:dyDescent="0.3">
      <c r="A1472" s="76">
        <v>1470</v>
      </c>
      <c r="B1472">
        <v>45560</v>
      </c>
      <c r="C1472" t="s">
        <v>507</v>
      </c>
      <c r="D1472" t="s">
        <v>32</v>
      </c>
      <c r="E1472" t="s">
        <v>38</v>
      </c>
      <c r="F1472">
        <v>6.6</v>
      </c>
      <c r="G1472" s="77">
        <v>44917</v>
      </c>
      <c r="H1472" s="77">
        <v>44945</v>
      </c>
      <c r="I1472">
        <v>6</v>
      </c>
      <c r="J1472">
        <v>2022</v>
      </c>
      <c r="K1472" t="s">
        <v>25</v>
      </c>
      <c r="L1472">
        <v>12</v>
      </c>
      <c r="M1472">
        <v>0.39444444444444438</v>
      </c>
      <c r="N1472">
        <v>4.7333333333333334</v>
      </c>
      <c r="O1472">
        <v>29</v>
      </c>
      <c r="P1472">
        <v>0.16321839080459771</v>
      </c>
      <c r="Q1472">
        <v>0.41379310344827591</v>
      </c>
      <c r="R1472" t="s">
        <v>39</v>
      </c>
    </row>
    <row r="1473" spans="1:18" hidden="1" x14ac:dyDescent="0.3">
      <c r="A1473" s="76">
        <v>1471</v>
      </c>
      <c r="B1473">
        <v>45560</v>
      </c>
      <c r="C1473" t="s">
        <v>507</v>
      </c>
      <c r="D1473" t="s">
        <v>32</v>
      </c>
      <c r="E1473" t="s">
        <v>38</v>
      </c>
      <c r="F1473">
        <v>6.6</v>
      </c>
      <c r="G1473" s="77">
        <v>44917</v>
      </c>
      <c r="H1473" s="77">
        <v>44945</v>
      </c>
      <c r="I1473">
        <v>6</v>
      </c>
      <c r="J1473">
        <v>2022</v>
      </c>
      <c r="K1473" t="s">
        <v>25</v>
      </c>
      <c r="L1473">
        <v>12</v>
      </c>
      <c r="M1473">
        <v>0.39444444444444438</v>
      </c>
      <c r="N1473">
        <v>4.7333333333333334</v>
      </c>
      <c r="O1473">
        <v>29</v>
      </c>
      <c r="P1473">
        <v>0.16321839080459771</v>
      </c>
      <c r="Q1473">
        <v>0.41379310344827591</v>
      </c>
      <c r="R1473" t="s">
        <v>26</v>
      </c>
    </row>
    <row r="1474" spans="1:18" hidden="1" x14ac:dyDescent="0.3">
      <c r="A1474" s="76">
        <v>1472</v>
      </c>
      <c r="B1474">
        <v>45560</v>
      </c>
      <c r="C1474" t="s">
        <v>507</v>
      </c>
      <c r="D1474" t="s">
        <v>32</v>
      </c>
      <c r="E1474" t="s">
        <v>38</v>
      </c>
      <c r="F1474">
        <v>6.6</v>
      </c>
      <c r="G1474" s="77">
        <v>44917</v>
      </c>
      <c r="H1474" s="77">
        <v>44945</v>
      </c>
      <c r="I1474">
        <v>6</v>
      </c>
      <c r="J1474">
        <v>2022</v>
      </c>
      <c r="K1474" t="s">
        <v>25</v>
      </c>
      <c r="L1474">
        <v>12</v>
      </c>
      <c r="M1474">
        <v>0.39444444444444438</v>
      </c>
      <c r="N1474">
        <v>4.7333333333333334</v>
      </c>
      <c r="O1474">
        <v>29</v>
      </c>
      <c r="P1474">
        <v>0.16321839080459771</v>
      </c>
      <c r="Q1474">
        <v>0.41379310344827591</v>
      </c>
      <c r="R1474" t="s">
        <v>27</v>
      </c>
    </row>
    <row r="1475" spans="1:18" hidden="1" x14ac:dyDescent="0.3">
      <c r="A1475" s="76">
        <v>1473</v>
      </c>
      <c r="B1475">
        <v>45560</v>
      </c>
      <c r="C1475" t="s">
        <v>507</v>
      </c>
      <c r="D1475" t="s">
        <v>32</v>
      </c>
      <c r="E1475" t="s">
        <v>38</v>
      </c>
      <c r="F1475">
        <v>6.6</v>
      </c>
      <c r="G1475" s="77">
        <v>44917</v>
      </c>
      <c r="H1475" s="77">
        <v>44945</v>
      </c>
      <c r="I1475">
        <v>6</v>
      </c>
      <c r="J1475">
        <v>2022</v>
      </c>
      <c r="K1475" t="s">
        <v>25</v>
      </c>
      <c r="L1475">
        <v>12</v>
      </c>
      <c r="M1475">
        <v>0.39444444444444438</v>
      </c>
      <c r="N1475">
        <v>4.7333333333333334</v>
      </c>
      <c r="O1475">
        <v>29</v>
      </c>
      <c r="P1475">
        <v>0.16321839080459771</v>
      </c>
      <c r="Q1475">
        <v>0.41379310344827591</v>
      </c>
      <c r="R1475" t="s">
        <v>97</v>
      </c>
    </row>
    <row r="1476" spans="1:18" hidden="1" x14ac:dyDescent="0.3">
      <c r="A1476" s="76">
        <v>1474</v>
      </c>
      <c r="B1476">
        <v>45560</v>
      </c>
      <c r="C1476" t="s">
        <v>507</v>
      </c>
      <c r="D1476" t="s">
        <v>32</v>
      </c>
      <c r="E1476" t="s">
        <v>38</v>
      </c>
      <c r="F1476">
        <v>6.6</v>
      </c>
      <c r="G1476" s="77">
        <v>44917</v>
      </c>
      <c r="H1476" s="77">
        <v>44945</v>
      </c>
      <c r="I1476">
        <v>6</v>
      </c>
      <c r="J1476">
        <v>2022</v>
      </c>
      <c r="K1476" t="s">
        <v>25</v>
      </c>
      <c r="L1476">
        <v>12</v>
      </c>
      <c r="M1476">
        <v>0.39444444444444438</v>
      </c>
      <c r="N1476">
        <v>4.7333333333333334</v>
      </c>
      <c r="O1476">
        <v>29</v>
      </c>
      <c r="P1476">
        <v>0.16321839080459771</v>
      </c>
      <c r="Q1476">
        <v>0.41379310344827591</v>
      </c>
      <c r="R1476" t="s">
        <v>208</v>
      </c>
    </row>
    <row r="1477" spans="1:18" hidden="1" x14ac:dyDescent="0.3">
      <c r="A1477" s="76">
        <v>1475</v>
      </c>
      <c r="B1477">
        <v>45560</v>
      </c>
      <c r="C1477" t="s">
        <v>507</v>
      </c>
      <c r="D1477" t="s">
        <v>32</v>
      </c>
      <c r="E1477" t="s">
        <v>38</v>
      </c>
      <c r="F1477">
        <v>6.6</v>
      </c>
      <c r="G1477" s="77">
        <v>44917</v>
      </c>
      <c r="H1477" s="77">
        <v>44945</v>
      </c>
      <c r="I1477">
        <v>6</v>
      </c>
      <c r="J1477">
        <v>2022</v>
      </c>
      <c r="K1477" t="s">
        <v>25</v>
      </c>
      <c r="L1477">
        <v>12</v>
      </c>
      <c r="M1477">
        <v>0.39444444444444438</v>
      </c>
      <c r="N1477">
        <v>4.7333333333333334</v>
      </c>
      <c r="O1477">
        <v>29</v>
      </c>
      <c r="P1477">
        <v>0.16321839080459771</v>
      </c>
      <c r="Q1477">
        <v>0.41379310344827591</v>
      </c>
      <c r="R1477" t="s">
        <v>42</v>
      </c>
    </row>
    <row r="1478" spans="1:18" hidden="1" x14ac:dyDescent="0.3">
      <c r="A1478" s="76">
        <v>1476</v>
      </c>
      <c r="B1478">
        <v>43007</v>
      </c>
      <c r="C1478" t="s">
        <v>508</v>
      </c>
      <c r="D1478" t="s">
        <v>32</v>
      </c>
      <c r="E1478" t="s">
        <v>75</v>
      </c>
      <c r="F1478">
        <v>6.07</v>
      </c>
      <c r="G1478" s="77">
        <v>44618</v>
      </c>
      <c r="H1478" s="77">
        <v>44631</v>
      </c>
      <c r="I1478">
        <v>3</v>
      </c>
      <c r="J1478">
        <v>2021</v>
      </c>
      <c r="K1478" t="s">
        <v>33</v>
      </c>
      <c r="L1478">
        <v>12</v>
      </c>
      <c r="M1478">
        <v>0.39444444444444438</v>
      </c>
      <c r="N1478">
        <v>4.7333333333333334</v>
      </c>
      <c r="O1478">
        <v>14</v>
      </c>
      <c r="P1478">
        <v>0.33809523809523812</v>
      </c>
      <c r="Q1478">
        <v>0.8571428571428571</v>
      </c>
      <c r="R1478" t="s">
        <v>36</v>
      </c>
    </row>
    <row r="1479" spans="1:18" hidden="1" x14ac:dyDescent="0.3">
      <c r="A1479" s="76">
        <v>1477</v>
      </c>
      <c r="B1479">
        <v>43007</v>
      </c>
      <c r="C1479" t="s">
        <v>508</v>
      </c>
      <c r="D1479" t="s">
        <v>32</v>
      </c>
      <c r="E1479" t="s">
        <v>75</v>
      </c>
      <c r="F1479">
        <v>6.07</v>
      </c>
      <c r="G1479" s="77">
        <v>44618</v>
      </c>
      <c r="H1479" s="77">
        <v>44631</v>
      </c>
      <c r="I1479">
        <v>3</v>
      </c>
      <c r="J1479">
        <v>2021</v>
      </c>
      <c r="K1479" t="s">
        <v>33</v>
      </c>
      <c r="L1479">
        <v>12</v>
      </c>
      <c r="M1479">
        <v>0.39444444444444438</v>
      </c>
      <c r="N1479">
        <v>4.7333333333333334</v>
      </c>
      <c r="O1479">
        <v>14</v>
      </c>
      <c r="P1479">
        <v>0.33809523809523812</v>
      </c>
      <c r="Q1479">
        <v>0.8571428571428571</v>
      </c>
      <c r="R1479" t="s">
        <v>61</v>
      </c>
    </row>
    <row r="1480" spans="1:18" hidden="1" x14ac:dyDescent="0.3">
      <c r="A1480" s="76">
        <v>1478</v>
      </c>
      <c r="B1480">
        <v>43007</v>
      </c>
      <c r="C1480" t="s">
        <v>508</v>
      </c>
      <c r="D1480" t="s">
        <v>32</v>
      </c>
      <c r="E1480" t="s">
        <v>75</v>
      </c>
      <c r="F1480">
        <v>6.07</v>
      </c>
      <c r="G1480" s="77">
        <v>44618</v>
      </c>
      <c r="H1480" s="77">
        <v>44631</v>
      </c>
      <c r="I1480">
        <v>3</v>
      </c>
      <c r="J1480">
        <v>2021</v>
      </c>
      <c r="K1480" t="s">
        <v>33</v>
      </c>
      <c r="L1480">
        <v>12</v>
      </c>
      <c r="M1480">
        <v>0.39444444444444438</v>
      </c>
      <c r="N1480">
        <v>4.7333333333333334</v>
      </c>
      <c r="O1480">
        <v>14</v>
      </c>
      <c r="P1480">
        <v>0.33809523809523812</v>
      </c>
      <c r="Q1480">
        <v>0.8571428571428571</v>
      </c>
      <c r="R1480" t="s">
        <v>57</v>
      </c>
    </row>
    <row r="1481" spans="1:18" hidden="1" x14ac:dyDescent="0.3">
      <c r="A1481" s="76">
        <v>1479</v>
      </c>
      <c r="B1481">
        <v>43007</v>
      </c>
      <c r="C1481" t="s">
        <v>508</v>
      </c>
      <c r="D1481" t="s">
        <v>32</v>
      </c>
      <c r="E1481" t="s">
        <v>75</v>
      </c>
      <c r="F1481">
        <v>6.07</v>
      </c>
      <c r="G1481" s="77">
        <v>44618</v>
      </c>
      <c r="H1481" s="77">
        <v>44631</v>
      </c>
      <c r="I1481">
        <v>3</v>
      </c>
      <c r="J1481">
        <v>2021</v>
      </c>
      <c r="K1481" t="s">
        <v>33</v>
      </c>
      <c r="L1481">
        <v>12</v>
      </c>
      <c r="M1481">
        <v>0.39444444444444438</v>
      </c>
      <c r="N1481">
        <v>4.7333333333333334</v>
      </c>
      <c r="O1481">
        <v>14</v>
      </c>
      <c r="P1481">
        <v>0.33809523809523812</v>
      </c>
      <c r="Q1481">
        <v>0.8571428571428571</v>
      </c>
      <c r="R1481" t="s">
        <v>48</v>
      </c>
    </row>
    <row r="1482" spans="1:18" hidden="1" x14ac:dyDescent="0.3">
      <c r="A1482" s="76">
        <v>1480</v>
      </c>
      <c r="B1482">
        <v>37890</v>
      </c>
      <c r="C1482" t="s">
        <v>509</v>
      </c>
      <c r="D1482" t="s">
        <v>32</v>
      </c>
      <c r="E1482" t="s">
        <v>38</v>
      </c>
      <c r="F1482">
        <v>7.43</v>
      </c>
      <c r="G1482" s="77">
        <v>44053</v>
      </c>
      <c r="H1482" s="77">
        <v>44064</v>
      </c>
      <c r="I1482">
        <v>7</v>
      </c>
      <c r="J1482">
        <v>2020</v>
      </c>
      <c r="K1482" t="s">
        <v>25</v>
      </c>
      <c r="L1482">
        <v>12</v>
      </c>
      <c r="M1482">
        <v>0.40555555555555561</v>
      </c>
      <c r="N1482">
        <v>4.8666666666666671</v>
      </c>
      <c r="O1482">
        <v>12</v>
      </c>
      <c r="P1482">
        <v>0.40555555555555561</v>
      </c>
      <c r="Q1482">
        <v>1</v>
      </c>
      <c r="R1482" t="s">
        <v>36</v>
      </c>
    </row>
    <row r="1483" spans="1:18" hidden="1" x14ac:dyDescent="0.3">
      <c r="A1483" s="76">
        <v>1481</v>
      </c>
      <c r="B1483">
        <v>37890</v>
      </c>
      <c r="C1483" t="s">
        <v>509</v>
      </c>
      <c r="D1483" t="s">
        <v>32</v>
      </c>
      <c r="E1483" t="s">
        <v>38</v>
      </c>
      <c r="F1483">
        <v>7.43</v>
      </c>
      <c r="G1483" s="77">
        <v>44053</v>
      </c>
      <c r="H1483" s="77">
        <v>44064</v>
      </c>
      <c r="I1483">
        <v>7</v>
      </c>
      <c r="J1483">
        <v>2020</v>
      </c>
      <c r="K1483" t="s">
        <v>25</v>
      </c>
      <c r="L1483">
        <v>12</v>
      </c>
      <c r="M1483">
        <v>0.40555555555555561</v>
      </c>
      <c r="N1483">
        <v>4.8666666666666671</v>
      </c>
      <c r="O1483">
        <v>12</v>
      </c>
      <c r="P1483">
        <v>0.40555555555555561</v>
      </c>
      <c r="Q1483">
        <v>1</v>
      </c>
      <c r="R1483" t="s">
        <v>76</v>
      </c>
    </row>
    <row r="1484" spans="1:18" hidden="1" x14ac:dyDescent="0.3">
      <c r="A1484" s="76">
        <v>1482</v>
      </c>
      <c r="B1484">
        <v>37890</v>
      </c>
      <c r="C1484" t="s">
        <v>509</v>
      </c>
      <c r="D1484" t="s">
        <v>32</v>
      </c>
      <c r="E1484" t="s">
        <v>38</v>
      </c>
      <c r="F1484">
        <v>7.43</v>
      </c>
      <c r="G1484" s="77">
        <v>44053</v>
      </c>
      <c r="H1484" s="77">
        <v>44064</v>
      </c>
      <c r="I1484">
        <v>7</v>
      </c>
      <c r="J1484">
        <v>2020</v>
      </c>
      <c r="K1484" t="s">
        <v>25</v>
      </c>
      <c r="L1484">
        <v>12</v>
      </c>
      <c r="M1484">
        <v>0.40555555555555561</v>
      </c>
      <c r="N1484">
        <v>4.8666666666666671</v>
      </c>
      <c r="O1484">
        <v>12</v>
      </c>
      <c r="P1484">
        <v>0.40555555555555561</v>
      </c>
      <c r="Q1484">
        <v>1</v>
      </c>
      <c r="R1484" t="s">
        <v>53</v>
      </c>
    </row>
    <row r="1485" spans="1:18" hidden="1" x14ac:dyDescent="0.3">
      <c r="A1485" s="76">
        <v>1483</v>
      </c>
      <c r="B1485">
        <v>37890</v>
      </c>
      <c r="C1485" t="s">
        <v>509</v>
      </c>
      <c r="D1485" t="s">
        <v>32</v>
      </c>
      <c r="E1485" t="s">
        <v>38</v>
      </c>
      <c r="F1485">
        <v>7.43</v>
      </c>
      <c r="G1485" s="77">
        <v>44053</v>
      </c>
      <c r="H1485" s="77">
        <v>44064</v>
      </c>
      <c r="I1485">
        <v>7</v>
      </c>
      <c r="J1485">
        <v>2020</v>
      </c>
      <c r="K1485" t="s">
        <v>25</v>
      </c>
      <c r="L1485">
        <v>12</v>
      </c>
      <c r="M1485">
        <v>0.40555555555555561</v>
      </c>
      <c r="N1485">
        <v>4.8666666666666671</v>
      </c>
      <c r="O1485">
        <v>12</v>
      </c>
      <c r="P1485">
        <v>0.40555555555555561</v>
      </c>
      <c r="Q1485">
        <v>1</v>
      </c>
      <c r="R1485" t="s">
        <v>54</v>
      </c>
    </row>
    <row r="1486" spans="1:18" hidden="1" x14ac:dyDescent="0.3">
      <c r="A1486" s="76">
        <v>1484</v>
      </c>
      <c r="B1486">
        <v>37890</v>
      </c>
      <c r="C1486" t="s">
        <v>509</v>
      </c>
      <c r="D1486" t="s">
        <v>32</v>
      </c>
      <c r="E1486" t="s">
        <v>38</v>
      </c>
      <c r="F1486">
        <v>7.43</v>
      </c>
      <c r="G1486" s="77">
        <v>44053</v>
      </c>
      <c r="H1486" s="77">
        <v>44064</v>
      </c>
      <c r="I1486">
        <v>7</v>
      </c>
      <c r="J1486">
        <v>2020</v>
      </c>
      <c r="K1486" t="s">
        <v>25</v>
      </c>
      <c r="L1486">
        <v>12</v>
      </c>
      <c r="M1486">
        <v>0.40555555555555561</v>
      </c>
      <c r="N1486">
        <v>4.8666666666666671</v>
      </c>
      <c r="O1486">
        <v>12</v>
      </c>
      <c r="P1486">
        <v>0.40555555555555561</v>
      </c>
      <c r="Q1486">
        <v>1</v>
      </c>
      <c r="R1486" t="s">
        <v>223</v>
      </c>
    </row>
    <row r="1487" spans="1:18" hidden="1" x14ac:dyDescent="0.3">
      <c r="A1487" s="76">
        <v>1485</v>
      </c>
      <c r="B1487">
        <v>37890</v>
      </c>
      <c r="C1487" t="s">
        <v>509</v>
      </c>
      <c r="D1487" t="s">
        <v>32</v>
      </c>
      <c r="E1487" t="s">
        <v>38</v>
      </c>
      <c r="F1487">
        <v>7.43</v>
      </c>
      <c r="G1487" s="77">
        <v>44053</v>
      </c>
      <c r="H1487" s="77">
        <v>44064</v>
      </c>
      <c r="I1487">
        <v>7</v>
      </c>
      <c r="J1487">
        <v>2020</v>
      </c>
      <c r="K1487" t="s">
        <v>25</v>
      </c>
      <c r="L1487">
        <v>12</v>
      </c>
      <c r="M1487">
        <v>0.40555555555555561</v>
      </c>
      <c r="N1487">
        <v>4.8666666666666671</v>
      </c>
      <c r="O1487">
        <v>12</v>
      </c>
      <c r="P1487">
        <v>0.40555555555555561</v>
      </c>
      <c r="Q1487">
        <v>1</v>
      </c>
      <c r="R1487" t="s">
        <v>82</v>
      </c>
    </row>
    <row r="1488" spans="1:18" hidden="1" x14ac:dyDescent="0.3">
      <c r="A1488" s="76">
        <v>1486</v>
      </c>
      <c r="B1488">
        <v>38395</v>
      </c>
      <c r="C1488" t="s">
        <v>510</v>
      </c>
      <c r="D1488" t="s">
        <v>19</v>
      </c>
      <c r="E1488" t="s">
        <v>121</v>
      </c>
      <c r="F1488">
        <v>5.6</v>
      </c>
      <c r="G1488" s="77">
        <v>44034</v>
      </c>
      <c r="H1488" s="77">
        <v>44035</v>
      </c>
      <c r="I1488">
        <v>5</v>
      </c>
      <c r="J1488">
        <v>2018</v>
      </c>
      <c r="K1488" t="s">
        <v>35</v>
      </c>
      <c r="L1488">
        <v>12</v>
      </c>
      <c r="M1488">
        <v>6.6666666666666666E-2</v>
      </c>
      <c r="N1488">
        <v>0.8</v>
      </c>
      <c r="O1488">
        <v>2</v>
      </c>
      <c r="P1488">
        <v>0.4</v>
      </c>
      <c r="Q1488">
        <v>6</v>
      </c>
      <c r="R1488" t="s">
        <v>36</v>
      </c>
    </row>
    <row r="1489" spans="1:18" hidden="1" x14ac:dyDescent="0.3">
      <c r="A1489" s="76">
        <v>1487</v>
      </c>
      <c r="B1489">
        <v>38395</v>
      </c>
      <c r="C1489" t="s">
        <v>510</v>
      </c>
      <c r="D1489" t="s">
        <v>19</v>
      </c>
      <c r="E1489" t="s">
        <v>121</v>
      </c>
      <c r="F1489">
        <v>5.6</v>
      </c>
      <c r="G1489" s="77">
        <v>44034</v>
      </c>
      <c r="H1489" s="77">
        <v>44035</v>
      </c>
      <c r="I1489">
        <v>5</v>
      </c>
      <c r="J1489">
        <v>2018</v>
      </c>
      <c r="K1489" t="s">
        <v>35</v>
      </c>
      <c r="L1489">
        <v>12</v>
      </c>
      <c r="M1489">
        <v>6.6666666666666666E-2</v>
      </c>
      <c r="N1489">
        <v>0.8</v>
      </c>
      <c r="O1489">
        <v>2</v>
      </c>
      <c r="P1489">
        <v>0.4</v>
      </c>
      <c r="Q1489">
        <v>6</v>
      </c>
      <c r="R1489" t="s">
        <v>72</v>
      </c>
    </row>
    <row r="1490" spans="1:18" hidden="1" x14ac:dyDescent="0.3">
      <c r="A1490" s="76">
        <v>1488</v>
      </c>
      <c r="B1490">
        <v>38395</v>
      </c>
      <c r="C1490" t="s">
        <v>510</v>
      </c>
      <c r="D1490" t="s">
        <v>19</v>
      </c>
      <c r="E1490" t="s">
        <v>121</v>
      </c>
      <c r="F1490">
        <v>5.6</v>
      </c>
      <c r="G1490" s="77">
        <v>44034</v>
      </c>
      <c r="H1490" s="77">
        <v>44035</v>
      </c>
      <c r="I1490">
        <v>5</v>
      </c>
      <c r="J1490">
        <v>2018</v>
      </c>
      <c r="K1490" t="s">
        <v>35</v>
      </c>
      <c r="L1490">
        <v>12</v>
      </c>
      <c r="M1490">
        <v>6.6666666666666666E-2</v>
      </c>
      <c r="N1490">
        <v>0.8</v>
      </c>
      <c r="O1490">
        <v>2</v>
      </c>
      <c r="P1490">
        <v>0.4</v>
      </c>
      <c r="Q1490">
        <v>6</v>
      </c>
      <c r="R1490" t="s">
        <v>27</v>
      </c>
    </row>
    <row r="1491" spans="1:18" hidden="1" x14ac:dyDescent="0.3">
      <c r="A1491" s="76">
        <v>1489</v>
      </c>
      <c r="B1491">
        <v>39325</v>
      </c>
      <c r="C1491" t="s">
        <v>511</v>
      </c>
      <c r="D1491" t="s">
        <v>19</v>
      </c>
      <c r="E1491" t="s">
        <v>121</v>
      </c>
      <c r="F1491">
        <v>5.44</v>
      </c>
      <c r="G1491" s="77">
        <v>44036</v>
      </c>
      <c r="H1491" s="77">
        <v>44036</v>
      </c>
      <c r="I1491">
        <v>5</v>
      </c>
      <c r="J1491">
        <v>2019</v>
      </c>
      <c r="K1491" t="s">
        <v>25</v>
      </c>
      <c r="L1491">
        <v>3</v>
      </c>
      <c r="M1491">
        <v>9.166666666666666E-2</v>
      </c>
      <c r="N1491">
        <v>0.27500000000000002</v>
      </c>
      <c r="O1491">
        <v>1</v>
      </c>
      <c r="P1491">
        <v>0.27500000000000002</v>
      </c>
      <c r="Q1491">
        <v>3</v>
      </c>
      <c r="R1491" t="s">
        <v>36</v>
      </c>
    </row>
    <row r="1492" spans="1:18" hidden="1" x14ac:dyDescent="0.3">
      <c r="A1492" s="76">
        <v>1490</v>
      </c>
      <c r="B1492">
        <v>39325</v>
      </c>
      <c r="C1492" t="s">
        <v>511</v>
      </c>
      <c r="D1492" t="s">
        <v>19</v>
      </c>
      <c r="E1492" t="s">
        <v>121</v>
      </c>
      <c r="F1492">
        <v>5.44</v>
      </c>
      <c r="G1492" s="77">
        <v>44036</v>
      </c>
      <c r="H1492" s="77">
        <v>44036</v>
      </c>
      <c r="I1492">
        <v>5</v>
      </c>
      <c r="J1492">
        <v>2019</v>
      </c>
      <c r="K1492" t="s">
        <v>25</v>
      </c>
      <c r="L1492">
        <v>3</v>
      </c>
      <c r="M1492">
        <v>9.166666666666666E-2</v>
      </c>
      <c r="N1492">
        <v>0.27500000000000002</v>
      </c>
      <c r="O1492">
        <v>1</v>
      </c>
      <c r="P1492">
        <v>0.27500000000000002</v>
      </c>
      <c r="Q1492">
        <v>3</v>
      </c>
      <c r="R1492" t="s">
        <v>72</v>
      </c>
    </row>
    <row r="1493" spans="1:18" hidden="1" x14ac:dyDescent="0.3">
      <c r="A1493" s="76">
        <v>1491</v>
      </c>
      <c r="B1493">
        <v>39325</v>
      </c>
      <c r="C1493" t="s">
        <v>511</v>
      </c>
      <c r="D1493" t="s">
        <v>19</v>
      </c>
      <c r="E1493" t="s">
        <v>121</v>
      </c>
      <c r="F1493">
        <v>5.44</v>
      </c>
      <c r="G1493" s="77">
        <v>44036</v>
      </c>
      <c r="H1493" s="77">
        <v>44036</v>
      </c>
      <c r="I1493">
        <v>5</v>
      </c>
      <c r="J1493">
        <v>2019</v>
      </c>
      <c r="K1493" t="s">
        <v>25</v>
      </c>
      <c r="L1493">
        <v>3</v>
      </c>
      <c r="M1493">
        <v>9.166666666666666E-2</v>
      </c>
      <c r="N1493">
        <v>0.27500000000000002</v>
      </c>
      <c r="O1493">
        <v>1</v>
      </c>
      <c r="P1493">
        <v>0.27500000000000002</v>
      </c>
      <c r="Q1493">
        <v>3</v>
      </c>
      <c r="R1493" t="s">
        <v>27</v>
      </c>
    </row>
    <row r="1494" spans="1:18" hidden="1" x14ac:dyDescent="0.3">
      <c r="A1494" s="76">
        <v>1492</v>
      </c>
      <c r="B1494">
        <v>1141</v>
      </c>
      <c r="C1494" t="s">
        <v>512</v>
      </c>
      <c r="D1494" t="s">
        <v>101</v>
      </c>
      <c r="E1494"/>
      <c r="F1494">
        <v>6.55</v>
      </c>
      <c r="G1494" s="77">
        <v>44549</v>
      </c>
      <c r="H1494" s="77">
        <v>44549</v>
      </c>
      <c r="I1494">
        <v>7</v>
      </c>
      <c r="J1494">
        <v>2002</v>
      </c>
      <c r="K1494" t="s">
        <v>25</v>
      </c>
      <c r="L1494">
        <v>1</v>
      </c>
      <c r="M1494">
        <v>2.2666666666666671</v>
      </c>
      <c r="N1494">
        <v>2.2666666666666671</v>
      </c>
      <c r="O1494">
        <v>1</v>
      </c>
      <c r="P1494">
        <v>2.2666666666666671</v>
      </c>
      <c r="Q1494">
        <v>1</v>
      </c>
      <c r="R1494" t="s">
        <v>26</v>
      </c>
    </row>
    <row r="1495" spans="1:18" hidden="1" x14ac:dyDescent="0.3">
      <c r="A1495" s="76">
        <v>1493</v>
      </c>
      <c r="B1495">
        <v>1141</v>
      </c>
      <c r="C1495" t="s">
        <v>512</v>
      </c>
      <c r="D1495" t="s">
        <v>101</v>
      </c>
      <c r="E1495"/>
      <c r="F1495">
        <v>6.55</v>
      </c>
      <c r="G1495" s="77">
        <v>44549</v>
      </c>
      <c r="H1495" s="77">
        <v>44549</v>
      </c>
      <c r="I1495">
        <v>7</v>
      </c>
      <c r="J1495">
        <v>2002</v>
      </c>
      <c r="K1495" t="s">
        <v>25</v>
      </c>
      <c r="L1495">
        <v>1</v>
      </c>
      <c r="M1495">
        <v>2.2666666666666671</v>
      </c>
      <c r="N1495">
        <v>2.2666666666666671</v>
      </c>
      <c r="O1495">
        <v>1</v>
      </c>
      <c r="P1495">
        <v>2.2666666666666671</v>
      </c>
      <c r="Q1495">
        <v>1</v>
      </c>
      <c r="R1495" t="s">
        <v>40</v>
      </c>
    </row>
    <row r="1496" spans="1:18" hidden="1" x14ac:dyDescent="0.3">
      <c r="A1496" s="76">
        <v>1494</v>
      </c>
      <c r="B1496">
        <v>1141</v>
      </c>
      <c r="C1496" t="s">
        <v>512</v>
      </c>
      <c r="D1496" t="s">
        <v>101</v>
      </c>
      <c r="E1496"/>
      <c r="F1496">
        <v>6.55</v>
      </c>
      <c r="G1496" s="77">
        <v>44549</v>
      </c>
      <c r="H1496" s="77">
        <v>44549</v>
      </c>
      <c r="I1496">
        <v>7</v>
      </c>
      <c r="J1496">
        <v>2002</v>
      </c>
      <c r="K1496" t="s">
        <v>25</v>
      </c>
      <c r="L1496">
        <v>1</v>
      </c>
      <c r="M1496">
        <v>2.2666666666666671</v>
      </c>
      <c r="N1496">
        <v>2.2666666666666671</v>
      </c>
      <c r="O1496">
        <v>1</v>
      </c>
      <c r="P1496">
        <v>2.2666666666666671</v>
      </c>
      <c r="Q1496">
        <v>1</v>
      </c>
      <c r="R1496" t="s">
        <v>27</v>
      </c>
    </row>
    <row r="1497" spans="1:18" hidden="1" x14ac:dyDescent="0.3">
      <c r="A1497" s="76">
        <v>1495</v>
      </c>
      <c r="B1497">
        <v>1141</v>
      </c>
      <c r="C1497" t="s">
        <v>512</v>
      </c>
      <c r="D1497" t="s">
        <v>101</v>
      </c>
      <c r="E1497"/>
      <c r="F1497">
        <v>6.55</v>
      </c>
      <c r="G1497" s="77">
        <v>44549</v>
      </c>
      <c r="H1497" s="77">
        <v>44549</v>
      </c>
      <c r="I1497">
        <v>7</v>
      </c>
      <c r="J1497">
        <v>2002</v>
      </c>
      <c r="K1497" t="s">
        <v>25</v>
      </c>
      <c r="L1497">
        <v>1</v>
      </c>
      <c r="M1497">
        <v>2.2666666666666671</v>
      </c>
      <c r="N1497">
        <v>2.2666666666666671</v>
      </c>
      <c r="O1497">
        <v>1</v>
      </c>
      <c r="P1497">
        <v>2.2666666666666671</v>
      </c>
      <c r="Q1497">
        <v>1</v>
      </c>
      <c r="R1497" t="s">
        <v>57</v>
      </c>
    </row>
    <row r="1498" spans="1:18" hidden="1" x14ac:dyDescent="0.3">
      <c r="A1498" s="76">
        <v>1496</v>
      </c>
      <c r="B1498">
        <v>39249</v>
      </c>
      <c r="C1498" t="s">
        <v>513</v>
      </c>
      <c r="D1498" t="s">
        <v>101</v>
      </c>
      <c r="E1498" t="s">
        <v>52</v>
      </c>
      <c r="F1498">
        <v>6.14</v>
      </c>
      <c r="G1498" s="77">
        <v>44045</v>
      </c>
      <c r="H1498" s="77">
        <v>44046</v>
      </c>
      <c r="I1498">
        <v>5</v>
      </c>
      <c r="J1498">
        <v>2019</v>
      </c>
      <c r="K1498" t="s">
        <v>33</v>
      </c>
      <c r="L1498">
        <v>2</v>
      </c>
      <c r="M1498">
        <v>0.45277777777777778</v>
      </c>
      <c r="N1498">
        <v>0.90555555555555556</v>
      </c>
      <c r="O1498">
        <v>2</v>
      </c>
      <c r="P1498">
        <v>0.45277777777777778</v>
      </c>
      <c r="Q1498">
        <v>1</v>
      </c>
      <c r="R1498" t="s">
        <v>39</v>
      </c>
    </row>
    <row r="1499" spans="1:18" hidden="1" x14ac:dyDescent="0.3">
      <c r="A1499" s="76">
        <v>1497</v>
      </c>
      <c r="B1499">
        <v>39249</v>
      </c>
      <c r="C1499" t="s">
        <v>513</v>
      </c>
      <c r="D1499" t="s">
        <v>101</v>
      </c>
      <c r="E1499" t="s">
        <v>52</v>
      </c>
      <c r="F1499">
        <v>6.14</v>
      </c>
      <c r="G1499" s="77">
        <v>44045</v>
      </c>
      <c r="H1499" s="77">
        <v>44046</v>
      </c>
      <c r="I1499">
        <v>5</v>
      </c>
      <c r="J1499">
        <v>2019</v>
      </c>
      <c r="K1499" t="s">
        <v>33</v>
      </c>
      <c r="L1499">
        <v>2</v>
      </c>
      <c r="M1499">
        <v>0.45277777777777778</v>
      </c>
      <c r="N1499">
        <v>0.90555555555555556</v>
      </c>
      <c r="O1499">
        <v>2</v>
      </c>
      <c r="P1499">
        <v>0.45277777777777778</v>
      </c>
      <c r="Q1499">
        <v>1</v>
      </c>
      <c r="R1499" t="s">
        <v>27</v>
      </c>
    </row>
    <row r="1500" spans="1:18" hidden="1" x14ac:dyDescent="0.3">
      <c r="A1500" s="76">
        <v>1498</v>
      </c>
      <c r="B1500">
        <v>39249</v>
      </c>
      <c r="C1500" t="s">
        <v>513</v>
      </c>
      <c r="D1500" t="s">
        <v>101</v>
      </c>
      <c r="E1500" t="s">
        <v>52</v>
      </c>
      <c r="F1500">
        <v>6.14</v>
      </c>
      <c r="G1500" s="77">
        <v>44045</v>
      </c>
      <c r="H1500" s="77">
        <v>44046</v>
      </c>
      <c r="I1500">
        <v>5</v>
      </c>
      <c r="J1500">
        <v>2019</v>
      </c>
      <c r="K1500" t="s">
        <v>33</v>
      </c>
      <c r="L1500">
        <v>2</v>
      </c>
      <c r="M1500">
        <v>0.45277777777777778</v>
      </c>
      <c r="N1500">
        <v>0.90555555555555556</v>
      </c>
      <c r="O1500">
        <v>2</v>
      </c>
      <c r="P1500">
        <v>0.45277777777777778</v>
      </c>
      <c r="Q1500">
        <v>1</v>
      </c>
      <c r="R1500" t="s">
        <v>58</v>
      </c>
    </row>
    <row r="1501" spans="1:18" hidden="1" x14ac:dyDescent="0.3">
      <c r="A1501" s="76">
        <v>1499</v>
      </c>
      <c r="B1501">
        <v>40200</v>
      </c>
      <c r="C1501" t="s">
        <v>514</v>
      </c>
      <c r="D1501" t="s">
        <v>85</v>
      </c>
      <c r="E1501" t="s">
        <v>20</v>
      </c>
      <c r="F1501">
        <v>6.59</v>
      </c>
      <c r="G1501" s="77">
        <v>44120</v>
      </c>
      <c r="H1501" s="77">
        <v>44120</v>
      </c>
      <c r="I1501">
        <v>7</v>
      </c>
      <c r="J1501">
        <v>2019</v>
      </c>
      <c r="K1501" t="s">
        <v>21</v>
      </c>
      <c r="L1501">
        <v>1</v>
      </c>
      <c r="M1501">
        <v>5.6944444444444443E-2</v>
      </c>
      <c r="N1501">
        <v>5.6944444444444443E-2</v>
      </c>
      <c r="O1501">
        <v>1</v>
      </c>
      <c r="P1501">
        <v>5.6944444444444443E-2</v>
      </c>
      <c r="Q1501">
        <v>1</v>
      </c>
      <c r="R1501" t="s">
        <v>196</v>
      </c>
    </row>
    <row r="1502" spans="1:18" hidden="1" x14ac:dyDescent="0.3">
      <c r="A1502" s="76">
        <v>1500</v>
      </c>
      <c r="B1502">
        <v>40200</v>
      </c>
      <c r="C1502" t="s">
        <v>514</v>
      </c>
      <c r="D1502" t="s">
        <v>85</v>
      </c>
      <c r="E1502" t="s">
        <v>20</v>
      </c>
      <c r="F1502">
        <v>6.59</v>
      </c>
      <c r="G1502" s="77">
        <v>44120</v>
      </c>
      <c r="H1502" s="77">
        <v>44120</v>
      </c>
      <c r="I1502">
        <v>7</v>
      </c>
      <c r="J1502">
        <v>2019</v>
      </c>
      <c r="K1502" t="s">
        <v>21</v>
      </c>
      <c r="L1502">
        <v>1</v>
      </c>
      <c r="M1502">
        <v>5.6944444444444443E-2</v>
      </c>
      <c r="N1502">
        <v>5.6944444444444443E-2</v>
      </c>
      <c r="O1502">
        <v>1</v>
      </c>
      <c r="P1502">
        <v>5.6944444444444443E-2</v>
      </c>
      <c r="Q1502">
        <v>1</v>
      </c>
      <c r="R1502" t="s">
        <v>54</v>
      </c>
    </row>
    <row r="1503" spans="1:18" hidden="1" x14ac:dyDescent="0.3">
      <c r="A1503" s="76">
        <v>1501</v>
      </c>
      <c r="B1503">
        <v>708</v>
      </c>
      <c r="C1503" t="s">
        <v>515</v>
      </c>
      <c r="D1503" t="s">
        <v>32</v>
      </c>
      <c r="E1503" t="s">
        <v>47</v>
      </c>
      <c r="F1503">
        <v>7.54</v>
      </c>
      <c r="G1503" s="77">
        <v>43551</v>
      </c>
      <c r="H1503" s="77">
        <v>43565</v>
      </c>
      <c r="I1503">
        <v>6</v>
      </c>
      <c r="J1503">
        <v>2002</v>
      </c>
      <c r="K1503" t="s">
        <v>25</v>
      </c>
      <c r="L1503">
        <v>26</v>
      </c>
      <c r="M1503">
        <v>0.41222222222222221</v>
      </c>
      <c r="N1503">
        <v>10.71777777777778</v>
      </c>
      <c r="O1503">
        <v>15</v>
      </c>
      <c r="P1503">
        <v>0.71451851851851855</v>
      </c>
      <c r="Q1503">
        <v>1.7333333333333329</v>
      </c>
      <c r="R1503" t="s">
        <v>26</v>
      </c>
    </row>
    <row r="1504" spans="1:18" hidden="1" x14ac:dyDescent="0.3">
      <c r="A1504" s="76">
        <v>1502</v>
      </c>
      <c r="B1504">
        <v>708</v>
      </c>
      <c r="C1504" t="s">
        <v>515</v>
      </c>
      <c r="D1504" t="s">
        <v>32</v>
      </c>
      <c r="E1504" t="s">
        <v>47</v>
      </c>
      <c r="F1504">
        <v>7.54</v>
      </c>
      <c r="G1504" s="77">
        <v>43551</v>
      </c>
      <c r="H1504" s="77">
        <v>43565</v>
      </c>
      <c r="I1504">
        <v>6</v>
      </c>
      <c r="J1504">
        <v>2002</v>
      </c>
      <c r="K1504" t="s">
        <v>25</v>
      </c>
      <c r="L1504">
        <v>26</v>
      </c>
      <c r="M1504">
        <v>0.41222222222222221</v>
      </c>
      <c r="N1504">
        <v>10.71777777777778</v>
      </c>
      <c r="O1504">
        <v>15</v>
      </c>
      <c r="P1504">
        <v>0.71451851851851855</v>
      </c>
      <c r="Q1504">
        <v>1.7333333333333329</v>
      </c>
      <c r="R1504" t="s">
        <v>29</v>
      </c>
    </row>
    <row r="1505" spans="1:18" hidden="1" x14ac:dyDescent="0.3">
      <c r="A1505" s="76">
        <v>1503</v>
      </c>
      <c r="B1505">
        <v>42627</v>
      </c>
      <c r="C1505" t="s">
        <v>516</v>
      </c>
      <c r="D1505" t="s">
        <v>32</v>
      </c>
      <c r="E1505" t="s">
        <v>38</v>
      </c>
      <c r="F1505">
        <v>6.25</v>
      </c>
      <c r="G1505" s="77">
        <v>44703</v>
      </c>
      <c r="H1505" s="77">
        <v>44704</v>
      </c>
      <c r="I1505">
        <v>6</v>
      </c>
      <c r="J1505">
        <v>2021</v>
      </c>
      <c r="K1505" t="s">
        <v>21</v>
      </c>
      <c r="L1505">
        <v>12</v>
      </c>
      <c r="M1505">
        <v>0.3972222222222222</v>
      </c>
      <c r="N1505">
        <v>4.7666666666666666</v>
      </c>
      <c r="O1505">
        <v>2</v>
      </c>
      <c r="P1505">
        <v>2.3833333333333329</v>
      </c>
      <c r="Q1505">
        <v>6</v>
      </c>
      <c r="R1505" t="s">
        <v>26</v>
      </c>
    </row>
    <row r="1506" spans="1:18" hidden="1" x14ac:dyDescent="0.3">
      <c r="A1506" s="76">
        <v>1504</v>
      </c>
      <c r="B1506">
        <v>42627</v>
      </c>
      <c r="C1506" t="s">
        <v>516</v>
      </c>
      <c r="D1506" t="s">
        <v>32</v>
      </c>
      <c r="E1506" t="s">
        <v>38</v>
      </c>
      <c r="F1506">
        <v>6.25</v>
      </c>
      <c r="G1506" s="77">
        <v>44703</v>
      </c>
      <c r="H1506" s="77">
        <v>44704</v>
      </c>
      <c r="I1506">
        <v>6</v>
      </c>
      <c r="J1506">
        <v>2021</v>
      </c>
      <c r="K1506" t="s">
        <v>21</v>
      </c>
      <c r="L1506">
        <v>12</v>
      </c>
      <c r="M1506">
        <v>0.3972222222222222</v>
      </c>
      <c r="N1506">
        <v>4.7666666666666666</v>
      </c>
      <c r="O1506">
        <v>2</v>
      </c>
      <c r="P1506">
        <v>2.3833333333333329</v>
      </c>
      <c r="Q1506">
        <v>6</v>
      </c>
      <c r="R1506" t="s">
        <v>27</v>
      </c>
    </row>
    <row r="1507" spans="1:18" hidden="1" x14ac:dyDescent="0.3">
      <c r="A1507" s="76">
        <v>1505</v>
      </c>
      <c r="B1507">
        <v>42627</v>
      </c>
      <c r="C1507" t="s">
        <v>516</v>
      </c>
      <c r="D1507" t="s">
        <v>32</v>
      </c>
      <c r="E1507" t="s">
        <v>38</v>
      </c>
      <c r="F1507">
        <v>6.25</v>
      </c>
      <c r="G1507" s="77">
        <v>44703</v>
      </c>
      <c r="H1507" s="77">
        <v>44704</v>
      </c>
      <c r="I1507">
        <v>6</v>
      </c>
      <c r="J1507">
        <v>2021</v>
      </c>
      <c r="K1507" t="s">
        <v>21</v>
      </c>
      <c r="L1507">
        <v>12</v>
      </c>
      <c r="M1507">
        <v>0.3972222222222222</v>
      </c>
      <c r="N1507">
        <v>4.7666666666666666</v>
      </c>
      <c r="O1507">
        <v>2</v>
      </c>
      <c r="P1507">
        <v>2.3833333333333329</v>
      </c>
      <c r="Q1507">
        <v>6</v>
      </c>
      <c r="R1507" t="s">
        <v>68</v>
      </c>
    </row>
    <row r="1508" spans="1:18" hidden="1" x14ac:dyDescent="0.3">
      <c r="A1508" s="76">
        <v>1506</v>
      </c>
      <c r="B1508">
        <v>42627</v>
      </c>
      <c r="C1508" t="s">
        <v>516</v>
      </c>
      <c r="D1508" t="s">
        <v>32</v>
      </c>
      <c r="E1508" t="s">
        <v>38</v>
      </c>
      <c r="F1508">
        <v>6.25</v>
      </c>
      <c r="G1508" s="77">
        <v>44703</v>
      </c>
      <c r="H1508" s="77">
        <v>44704</v>
      </c>
      <c r="I1508">
        <v>6</v>
      </c>
      <c r="J1508">
        <v>2021</v>
      </c>
      <c r="K1508" t="s">
        <v>21</v>
      </c>
      <c r="L1508">
        <v>12</v>
      </c>
      <c r="M1508">
        <v>0.3972222222222222</v>
      </c>
      <c r="N1508">
        <v>4.7666666666666666</v>
      </c>
      <c r="O1508">
        <v>2</v>
      </c>
      <c r="P1508">
        <v>2.3833333333333329</v>
      </c>
      <c r="Q1508">
        <v>6</v>
      </c>
      <c r="R1508" t="s">
        <v>42</v>
      </c>
    </row>
    <row r="1509" spans="1:18" hidden="1" x14ac:dyDescent="0.3">
      <c r="A1509" s="76">
        <v>1507</v>
      </c>
      <c r="B1509">
        <v>37522</v>
      </c>
      <c r="C1509" t="s">
        <v>517</v>
      </c>
      <c r="D1509" t="s">
        <v>32</v>
      </c>
      <c r="E1509" t="s">
        <v>38</v>
      </c>
      <c r="F1509">
        <v>6.45</v>
      </c>
      <c r="G1509" s="77">
        <v>44090</v>
      </c>
      <c r="H1509" s="77">
        <v>44093</v>
      </c>
      <c r="I1509">
        <v>5</v>
      </c>
      <c r="J1509">
        <v>2020</v>
      </c>
      <c r="K1509" t="s">
        <v>25</v>
      </c>
      <c r="L1509">
        <v>13</v>
      </c>
      <c r="M1509">
        <v>0.39861111111111108</v>
      </c>
      <c r="N1509">
        <v>5.1819444444444436</v>
      </c>
      <c r="O1509">
        <v>4</v>
      </c>
      <c r="P1509">
        <v>1.2954861111111109</v>
      </c>
      <c r="Q1509">
        <v>3.25</v>
      </c>
      <c r="R1509" t="s">
        <v>28</v>
      </c>
    </row>
    <row r="1510" spans="1:18" hidden="1" x14ac:dyDescent="0.3">
      <c r="A1510" s="76">
        <v>1508</v>
      </c>
      <c r="B1510">
        <v>37522</v>
      </c>
      <c r="C1510" t="s">
        <v>517</v>
      </c>
      <c r="D1510" t="s">
        <v>32</v>
      </c>
      <c r="E1510" t="s">
        <v>38</v>
      </c>
      <c r="F1510">
        <v>6.45</v>
      </c>
      <c r="G1510" s="77">
        <v>44090</v>
      </c>
      <c r="H1510" s="77">
        <v>44093</v>
      </c>
      <c r="I1510">
        <v>5</v>
      </c>
      <c r="J1510">
        <v>2020</v>
      </c>
      <c r="K1510" t="s">
        <v>25</v>
      </c>
      <c r="L1510">
        <v>13</v>
      </c>
      <c r="M1510">
        <v>0.39861111111111108</v>
      </c>
      <c r="N1510">
        <v>5.1819444444444436</v>
      </c>
      <c r="O1510">
        <v>4</v>
      </c>
      <c r="P1510">
        <v>1.2954861111111109</v>
      </c>
      <c r="Q1510">
        <v>3.25</v>
      </c>
      <c r="R1510" t="s">
        <v>63</v>
      </c>
    </row>
    <row r="1511" spans="1:18" hidden="1" x14ac:dyDescent="0.3">
      <c r="A1511" s="76">
        <v>1509</v>
      </c>
      <c r="B1511">
        <v>37522</v>
      </c>
      <c r="C1511" t="s">
        <v>517</v>
      </c>
      <c r="D1511" t="s">
        <v>32</v>
      </c>
      <c r="E1511" t="s">
        <v>38</v>
      </c>
      <c r="F1511">
        <v>6.45</v>
      </c>
      <c r="G1511" s="77">
        <v>44090</v>
      </c>
      <c r="H1511" s="77">
        <v>44093</v>
      </c>
      <c r="I1511">
        <v>5</v>
      </c>
      <c r="J1511">
        <v>2020</v>
      </c>
      <c r="K1511" t="s">
        <v>25</v>
      </c>
      <c r="L1511">
        <v>13</v>
      </c>
      <c r="M1511">
        <v>0.39861111111111108</v>
      </c>
      <c r="N1511">
        <v>5.1819444444444436</v>
      </c>
      <c r="O1511">
        <v>4</v>
      </c>
      <c r="P1511">
        <v>1.2954861111111109</v>
      </c>
      <c r="Q1511">
        <v>3.25</v>
      </c>
      <c r="R1511" t="s">
        <v>82</v>
      </c>
    </row>
    <row r="1512" spans="1:18" hidden="1" x14ac:dyDescent="0.3">
      <c r="A1512" s="76">
        <v>1510</v>
      </c>
      <c r="B1512">
        <v>37522</v>
      </c>
      <c r="C1512" t="s">
        <v>517</v>
      </c>
      <c r="D1512" t="s">
        <v>32</v>
      </c>
      <c r="E1512" t="s">
        <v>38</v>
      </c>
      <c r="F1512">
        <v>6.45</v>
      </c>
      <c r="G1512" s="77">
        <v>44090</v>
      </c>
      <c r="H1512" s="77">
        <v>44093</v>
      </c>
      <c r="I1512">
        <v>5</v>
      </c>
      <c r="J1512">
        <v>2020</v>
      </c>
      <c r="K1512" t="s">
        <v>25</v>
      </c>
      <c r="L1512">
        <v>13</v>
      </c>
      <c r="M1512">
        <v>0.39861111111111108</v>
      </c>
      <c r="N1512">
        <v>5.1819444444444436</v>
      </c>
      <c r="O1512">
        <v>4</v>
      </c>
      <c r="P1512">
        <v>1.2954861111111109</v>
      </c>
      <c r="Q1512">
        <v>3.25</v>
      </c>
      <c r="R1512" t="s">
        <v>119</v>
      </c>
    </row>
    <row r="1513" spans="1:18" hidden="1" x14ac:dyDescent="0.3">
      <c r="A1513" s="76">
        <v>1511</v>
      </c>
      <c r="B1513">
        <v>40436</v>
      </c>
      <c r="C1513" t="s">
        <v>518</v>
      </c>
      <c r="D1513" t="s">
        <v>32</v>
      </c>
      <c r="E1513" t="s">
        <v>38</v>
      </c>
      <c r="F1513">
        <v>5.52</v>
      </c>
      <c r="G1513" s="77">
        <v>44411</v>
      </c>
      <c r="H1513" s="77">
        <v>44431</v>
      </c>
      <c r="I1513">
        <v>6</v>
      </c>
      <c r="J1513">
        <v>2020</v>
      </c>
      <c r="K1513" t="s">
        <v>21</v>
      </c>
      <c r="L1513">
        <v>12</v>
      </c>
      <c r="M1513">
        <v>0.21527777777777779</v>
      </c>
      <c r="N1513">
        <v>2.583333333333333</v>
      </c>
      <c r="O1513">
        <v>21</v>
      </c>
      <c r="P1513">
        <v>0.123015873015873</v>
      </c>
      <c r="Q1513">
        <v>0.5714285714285714</v>
      </c>
      <c r="R1513" t="s">
        <v>36</v>
      </c>
    </row>
    <row r="1514" spans="1:18" hidden="1" x14ac:dyDescent="0.3">
      <c r="A1514" s="76">
        <v>1512</v>
      </c>
      <c r="B1514">
        <v>40436</v>
      </c>
      <c r="C1514" t="s">
        <v>518</v>
      </c>
      <c r="D1514" t="s">
        <v>32</v>
      </c>
      <c r="E1514" t="s">
        <v>38</v>
      </c>
      <c r="F1514">
        <v>5.52</v>
      </c>
      <c r="G1514" s="77">
        <v>44411</v>
      </c>
      <c r="H1514" s="77">
        <v>44431</v>
      </c>
      <c r="I1514">
        <v>6</v>
      </c>
      <c r="J1514">
        <v>2020</v>
      </c>
      <c r="K1514" t="s">
        <v>21</v>
      </c>
      <c r="L1514">
        <v>12</v>
      </c>
      <c r="M1514">
        <v>0.21527777777777779</v>
      </c>
      <c r="N1514">
        <v>2.583333333333333</v>
      </c>
      <c r="O1514">
        <v>21</v>
      </c>
      <c r="P1514">
        <v>0.123015873015873</v>
      </c>
      <c r="Q1514">
        <v>0.5714285714285714</v>
      </c>
      <c r="R1514" t="s">
        <v>72</v>
      </c>
    </row>
    <row r="1515" spans="1:18" hidden="1" x14ac:dyDescent="0.3">
      <c r="A1515" s="76">
        <v>1513</v>
      </c>
      <c r="B1515">
        <v>40436</v>
      </c>
      <c r="C1515" t="s">
        <v>518</v>
      </c>
      <c r="D1515" t="s">
        <v>32</v>
      </c>
      <c r="E1515" t="s">
        <v>38</v>
      </c>
      <c r="F1515">
        <v>5.52</v>
      </c>
      <c r="G1515" s="77">
        <v>44411</v>
      </c>
      <c r="H1515" s="77">
        <v>44431</v>
      </c>
      <c r="I1515">
        <v>6</v>
      </c>
      <c r="J1515">
        <v>2020</v>
      </c>
      <c r="K1515" t="s">
        <v>21</v>
      </c>
      <c r="L1515">
        <v>12</v>
      </c>
      <c r="M1515">
        <v>0.21527777777777779</v>
      </c>
      <c r="N1515">
        <v>2.583333333333333</v>
      </c>
      <c r="O1515">
        <v>21</v>
      </c>
      <c r="P1515">
        <v>0.123015873015873</v>
      </c>
      <c r="Q1515">
        <v>0.5714285714285714</v>
      </c>
      <c r="R1515" t="s">
        <v>27</v>
      </c>
    </row>
    <row r="1516" spans="1:18" hidden="1" x14ac:dyDescent="0.3">
      <c r="A1516" s="76">
        <v>1514</v>
      </c>
      <c r="B1516">
        <v>40436</v>
      </c>
      <c r="C1516" t="s">
        <v>518</v>
      </c>
      <c r="D1516" t="s">
        <v>32</v>
      </c>
      <c r="E1516" t="s">
        <v>38</v>
      </c>
      <c r="F1516">
        <v>5.52</v>
      </c>
      <c r="G1516" s="77">
        <v>44411</v>
      </c>
      <c r="H1516" s="77">
        <v>44431</v>
      </c>
      <c r="I1516">
        <v>6</v>
      </c>
      <c r="J1516">
        <v>2020</v>
      </c>
      <c r="K1516" t="s">
        <v>21</v>
      </c>
      <c r="L1516">
        <v>12</v>
      </c>
      <c r="M1516">
        <v>0.21527777777777779</v>
      </c>
      <c r="N1516">
        <v>2.583333333333333</v>
      </c>
      <c r="O1516">
        <v>21</v>
      </c>
      <c r="P1516">
        <v>0.123015873015873</v>
      </c>
      <c r="Q1516">
        <v>0.5714285714285714</v>
      </c>
      <c r="R1516" t="s">
        <v>61</v>
      </c>
    </row>
    <row r="1517" spans="1:18" hidden="1" x14ac:dyDescent="0.3">
      <c r="A1517" s="76">
        <v>1515</v>
      </c>
      <c r="B1517">
        <v>41217</v>
      </c>
      <c r="C1517" t="s">
        <v>519</v>
      </c>
      <c r="D1517" t="s">
        <v>19</v>
      </c>
      <c r="E1517" t="s">
        <v>20</v>
      </c>
      <c r="F1517">
        <v>6.33</v>
      </c>
      <c r="G1517" s="77">
        <v>44192</v>
      </c>
      <c r="H1517" s="77">
        <v>44192</v>
      </c>
      <c r="I1517">
        <v>5</v>
      </c>
      <c r="J1517">
        <v>2020</v>
      </c>
      <c r="K1517" t="s">
        <v>25</v>
      </c>
      <c r="L1517">
        <v>1</v>
      </c>
      <c r="M1517">
        <v>8.8333333333333333E-2</v>
      </c>
      <c r="N1517">
        <v>8.8333333333333333E-2</v>
      </c>
      <c r="O1517">
        <v>1</v>
      </c>
      <c r="P1517">
        <v>8.8333333333333333E-2</v>
      </c>
      <c r="Q1517">
        <v>1</v>
      </c>
      <c r="R1517" t="s">
        <v>27</v>
      </c>
    </row>
    <row r="1518" spans="1:18" hidden="1" x14ac:dyDescent="0.3">
      <c r="A1518" s="76">
        <v>1516</v>
      </c>
      <c r="B1518">
        <v>41217</v>
      </c>
      <c r="C1518" t="s">
        <v>519</v>
      </c>
      <c r="D1518" t="s">
        <v>19</v>
      </c>
      <c r="E1518" t="s">
        <v>20</v>
      </c>
      <c r="F1518">
        <v>6.33</v>
      </c>
      <c r="G1518" s="77">
        <v>44192</v>
      </c>
      <c r="H1518" s="77">
        <v>44192</v>
      </c>
      <c r="I1518">
        <v>5</v>
      </c>
      <c r="J1518">
        <v>2020</v>
      </c>
      <c r="K1518" t="s">
        <v>25</v>
      </c>
      <c r="L1518">
        <v>1</v>
      </c>
      <c r="M1518">
        <v>8.8333333333333333E-2</v>
      </c>
      <c r="N1518">
        <v>8.8333333333333333E-2</v>
      </c>
      <c r="O1518">
        <v>1</v>
      </c>
      <c r="P1518">
        <v>8.8333333333333333E-2</v>
      </c>
      <c r="Q1518">
        <v>1</v>
      </c>
      <c r="R1518" t="s">
        <v>54</v>
      </c>
    </row>
    <row r="1519" spans="1:18" hidden="1" x14ac:dyDescent="0.3">
      <c r="A1519" s="76">
        <v>1517</v>
      </c>
      <c r="B1519">
        <v>41217</v>
      </c>
      <c r="C1519" t="s">
        <v>519</v>
      </c>
      <c r="D1519" t="s">
        <v>19</v>
      </c>
      <c r="E1519" t="s">
        <v>20</v>
      </c>
      <c r="F1519">
        <v>6.33</v>
      </c>
      <c r="G1519" s="77">
        <v>44192</v>
      </c>
      <c r="H1519" s="77">
        <v>44192</v>
      </c>
      <c r="I1519">
        <v>5</v>
      </c>
      <c r="J1519">
        <v>2020</v>
      </c>
      <c r="K1519" t="s">
        <v>25</v>
      </c>
      <c r="L1519">
        <v>1</v>
      </c>
      <c r="M1519">
        <v>8.8333333333333333E-2</v>
      </c>
      <c r="N1519">
        <v>8.8333333333333333E-2</v>
      </c>
      <c r="O1519">
        <v>1</v>
      </c>
      <c r="P1519">
        <v>8.8333333333333333E-2</v>
      </c>
      <c r="Q1519">
        <v>1</v>
      </c>
      <c r="R1519" t="s">
        <v>134</v>
      </c>
    </row>
    <row r="1520" spans="1:18" hidden="1" x14ac:dyDescent="0.3">
      <c r="A1520" s="76">
        <v>1518</v>
      </c>
      <c r="B1520">
        <v>41217</v>
      </c>
      <c r="C1520" t="s">
        <v>519</v>
      </c>
      <c r="D1520" t="s">
        <v>19</v>
      </c>
      <c r="E1520" t="s">
        <v>20</v>
      </c>
      <c r="F1520">
        <v>6.33</v>
      </c>
      <c r="G1520" s="77">
        <v>44192</v>
      </c>
      <c r="H1520" s="77">
        <v>44192</v>
      </c>
      <c r="I1520">
        <v>5</v>
      </c>
      <c r="J1520">
        <v>2020</v>
      </c>
      <c r="K1520" t="s">
        <v>25</v>
      </c>
      <c r="L1520">
        <v>1</v>
      </c>
      <c r="M1520">
        <v>8.8333333333333333E-2</v>
      </c>
      <c r="N1520">
        <v>8.8333333333333333E-2</v>
      </c>
      <c r="O1520">
        <v>1</v>
      </c>
      <c r="P1520">
        <v>8.8333333333333333E-2</v>
      </c>
      <c r="Q1520">
        <v>1</v>
      </c>
      <c r="R1520" t="s">
        <v>63</v>
      </c>
    </row>
    <row r="1521" spans="1:18" hidden="1" x14ac:dyDescent="0.3">
      <c r="A1521" s="76">
        <v>1519</v>
      </c>
      <c r="B1521">
        <v>611</v>
      </c>
      <c r="C1521" t="s">
        <v>520</v>
      </c>
      <c r="D1521" t="s">
        <v>32</v>
      </c>
      <c r="E1521" t="s">
        <v>47</v>
      </c>
      <c r="F1521">
        <v>5.66</v>
      </c>
      <c r="G1521" s="77">
        <v>44144</v>
      </c>
      <c r="H1521" s="77">
        <v>44304</v>
      </c>
      <c r="I1521">
        <v>3</v>
      </c>
      <c r="J1521">
        <v>2002</v>
      </c>
      <c r="K1521" t="s">
        <v>35</v>
      </c>
      <c r="L1521">
        <v>24</v>
      </c>
      <c r="M1521">
        <v>0.1055555555555556</v>
      </c>
      <c r="N1521">
        <v>2.5333333333333332</v>
      </c>
      <c r="O1521">
        <v>161</v>
      </c>
      <c r="P1521">
        <v>1.5734989648033122E-2</v>
      </c>
      <c r="Q1521">
        <v>0.14906832298136649</v>
      </c>
      <c r="R1521" t="s">
        <v>29</v>
      </c>
    </row>
    <row r="1522" spans="1:18" hidden="1" x14ac:dyDescent="0.3">
      <c r="A1522" s="76">
        <v>1520</v>
      </c>
      <c r="B1522">
        <v>611</v>
      </c>
      <c r="C1522" t="s">
        <v>520</v>
      </c>
      <c r="D1522" t="s">
        <v>32</v>
      </c>
      <c r="E1522" t="s">
        <v>47</v>
      </c>
      <c r="F1522">
        <v>5.66</v>
      </c>
      <c r="G1522" s="77">
        <v>44144</v>
      </c>
      <c r="H1522" s="77">
        <v>44304</v>
      </c>
      <c r="I1522">
        <v>3</v>
      </c>
      <c r="J1522">
        <v>2002</v>
      </c>
      <c r="K1522" t="s">
        <v>35</v>
      </c>
      <c r="L1522">
        <v>24</v>
      </c>
      <c r="M1522">
        <v>0.1055555555555556</v>
      </c>
      <c r="N1522">
        <v>2.5333333333333332</v>
      </c>
      <c r="O1522">
        <v>161</v>
      </c>
      <c r="P1522">
        <v>1.5734989648033122E-2</v>
      </c>
      <c r="Q1522">
        <v>0.14906832298136649</v>
      </c>
      <c r="R1522" t="s">
        <v>22</v>
      </c>
    </row>
    <row r="1523" spans="1:18" hidden="1" x14ac:dyDescent="0.3">
      <c r="A1523" s="76">
        <v>1521</v>
      </c>
      <c r="B1523">
        <v>5492</v>
      </c>
      <c r="C1523" t="s">
        <v>521</v>
      </c>
      <c r="D1523" t="s">
        <v>24</v>
      </c>
      <c r="E1523" t="s">
        <v>47</v>
      </c>
      <c r="F1523">
        <v>5.56</v>
      </c>
      <c r="G1523" s="77">
        <v>44304</v>
      </c>
      <c r="H1523" s="77">
        <v>44304</v>
      </c>
      <c r="I1523">
        <v>3</v>
      </c>
      <c r="J1523">
        <v>2003</v>
      </c>
      <c r="K1523" t="s">
        <v>21</v>
      </c>
      <c r="L1523">
        <v>1</v>
      </c>
      <c r="M1523">
        <v>0.25944444444444442</v>
      </c>
      <c r="N1523">
        <v>0.25944444444444442</v>
      </c>
      <c r="O1523">
        <v>1</v>
      </c>
      <c r="P1523">
        <v>0.25944444444444442</v>
      </c>
      <c r="Q1523">
        <v>1</v>
      </c>
      <c r="R1523" t="s">
        <v>29</v>
      </c>
    </row>
    <row r="1524" spans="1:18" hidden="1" x14ac:dyDescent="0.3">
      <c r="A1524" s="76">
        <v>1522</v>
      </c>
      <c r="B1524">
        <v>5492</v>
      </c>
      <c r="C1524" t="s">
        <v>521</v>
      </c>
      <c r="D1524" t="s">
        <v>24</v>
      </c>
      <c r="E1524" t="s">
        <v>47</v>
      </c>
      <c r="F1524">
        <v>5.56</v>
      </c>
      <c r="G1524" s="77">
        <v>44304</v>
      </c>
      <c r="H1524" s="77">
        <v>44304</v>
      </c>
      <c r="I1524">
        <v>3</v>
      </c>
      <c r="J1524">
        <v>2003</v>
      </c>
      <c r="K1524" t="s">
        <v>21</v>
      </c>
      <c r="L1524">
        <v>1</v>
      </c>
      <c r="M1524">
        <v>0.25944444444444442</v>
      </c>
      <c r="N1524">
        <v>0.25944444444444442</v>
      </c>
      <c r="O1524">
        <v>1</v>
      </c>
      <c r="P1524">
        <v>0.25944444444444442</v>
      </c>
      <c r="Q1524">
        <v>1</v>
      </c>
      <c r="R1524" t="s">
        <v>22</v>
      </c>
    </row>
    <row r="1525" spans="1:18" hidden="1" x14ac:dyDescent="0.3">
      <c r="A1525" s="76">
        <v>1523</v>
      </c>
      <c r="B1525">
        <v>37345</v>
      </c>
      <c r="C1525" t="s">
        <v>522</v>
      </c>
      <c r="D1525" t="s">
        <v>32</v>
      </c>
      <c r="E1525" t="s">
        <v>38</v>
      </c>
      <c r="F1525">
        <v>6.62</v>
      </c>
      <c r="G1525" s="77">
        <v>44097</v>
      </c>
      <c r="H1525" s="77">
        <v>44104</v>
      </c>
      <c r="I1525">
        <v>5</v>
      </c>
      <c r="J1525">
        <v>2020</v>
      </c>
      <c r="K1525" t="s">
        <v>25</v>
      </c>
      <c r="L1525">
        <v>24</v>
      </c>
      <c r="M1525">
        <v>0.38055555555555548</v>
      </c>
      <c r="N1525">
        <v>9.1333333333333329</v>
      </c>
      <c r="O1525">
        <v>8</v>
      </c>
      <c r="P1525">
        <v>1.1416666666666671</v>
      </c>
      <c r="Q1525">
        <v>3</v>
      </c>
      <c r="R1525" t="s">
        <v>39</v>
      </c>
    </row>
    <row r="1526" spans="1:18" hidden="1" x14ac:dyDescent="0.3">
      <c r="A1526" s="76">
        <v>1524</v>
      </c>
      <c r="B1526">
        <v>37345</v>
      </c>
      <c r="C1526" t="s">
        <v>522</v>
      </c>
      <c r="D1526" t="s">
        <v>32</v>
      </c>
      <c r="E1526" t="s">
        <v>38</v>
      </c>
      <c r="F1526">
        <v>6.62</v>
      </c>
      <c r="G1526" s="77">
        <v>44097</v>
      </c>
      <c r="H1526" s="77">
        <v>44104</v>
      </c>
      <c r="I1526">
        <v>5</v>
      </c>
      <c r="J1526">
        <v>2020</v>
      </c>
      <c r="K1526" t="s">
        <v>25</v>
      </c>
      <c r="L1526">
        <v>24</v>
      </c>
      <c r="M1526">
        <v>0.38055555555555548</v>
      </c>
      <c r="N1526">
        <v>9.1333333333333329</v>
      </c>
      <c r="O1526">
        <v>8</v>
      </c>
      <c r="P1526">
        <v>1.1416666666666671</v>
      </c>
      <c r="Q1526">
        <v>3</v>
      </c>
      <c r="R1526" t="s">
        <v>72</v>
      </c>
    </row>
    <row r="1527" spans="1:18" hidden="1" x14ac:dyDescent="0.3">
      <c r="A1527" s="76">
        <v>1525</v>
      </c>
      <c r="B1527">
        <v>37345</v>
      </c>
      <c r="C1527" t="s">
        <v>522</v>
      </c>
      <c r="D1527" t="s">
        <v>32</v>
      </c>
      <c r="E1527" t="s">
        <v>38</v>
      </c>
      <c r="F1527">
        <v>6.62</v>
      </c>
      <c r="G1527" s="77">
        <v>44097</v>
      </c>
      <c r="H1527" s="77">
        <v>44104</v>
      </c>
      <c r="I1527">
        <v>5</v>
      </c>
      <c r="J1527">
        <v>2020</v>
      </c>
      <c r="K1527" t="s">
        <v>25</v>
      </c>
      <c r="L1527">
        <v>24</v>
      </c>
      <c r="M1527">
        <v>0.38055555555555548</v>
      </c>
      <c r="N1527">
        <v>9.1333333333333329</v>
      </c>
      <c r="O1527">
        <v>8</v>
      </c>
      <c r="P1527">
        <v>1.1416666666666671</v>
      </c>
      <c r="Q1527">
        <v>3</v>
      </c>
      <c r="R1527" t="s">
        <v>27</v>
      </c>
    </row>
    <row r="1528" spans="1:18" hidden="1" x14ac:dyDescent="0.3">
      <c r="A1528" s="76">
        <v>1526</v>
      </c>
      <c r="B1528">
        <v>37345</v>
      </c>
      <c r="C1528" t="s">
        <v>522</v>
      </c>
      <c r="D1528" t="s">
        <v>32</v>
      </c>
      <c r="E1528" t="s">
        <v>38</v>
      </c>
      <c r="F1528">
        <v>6.62</v>
      </c>
      <c r="G1528" s="77">
        <v>44097</v>
      </c>
      <c r="H1528" s="77">
        <v>44104</v>
      </c>
      <c r="I1528">
        <v>5</v>
      </c>
      <c r="J1528">
        <v>2020</v>
      </c>
      <c r="K1528" t="s">
        <v>25</v>
      </c>
      <c r="L1528">
        <v>24</v>
      </c>
      <c r="M1528">
        <v>0.38055555555555548</v>
      </c>
      <c r="N1528">
        <v>9.1333333333333329</v>
      </c>
      <c r="O1528">
        <v>8</v>
      </c>
      <c r="P1528">
        <v>1.1416666666666671</v>
      </c>
      <c r="Q1528">
        <v>3</v>
      </c>
      <c r="R1528" t="s">
        <v>104</v>
      </c>
    </row>
    <row r="1529" spans="1:18" hidden="1" x14ac:dyDescent="0.3">
      <c r="A1529" s="76">
        <v>1527</v>
      </c>
      <c r="B1529">
        <v>37345</v>
      </c>
      <c r="C1529" t="s">
        <v>522</v>
      </c>
      <c r="D1529" t="s">
        <v>32</v>
      </c>
      <c r="E1529" t="s">
        <v>38</v>
      </c>
      <c r="F1529">
        <v>6.62</v>
      </c>
      <c r="G1529" s="77">
        <v>44097</v>
      </c>
      <c r="H1529" s="77">
        <v>44104</v>
      </c>
      <c r="I1529">
        <v>5</v>
      </c>
      <c r="J1529">
        <v>2020</v>
      </c>
      <c r="K1529" t="s">
        <v>25</v>
      </c>
      <c r="L1529">
        <v>24</v>
      </c>
      <c r="M1529">
        <v>0.38055555555555548</v>
      </c>
      <c r="N1529">
        <v>9.1333333333333329</v>
      </c>
      <c r="O1529">
        <v>8</v>
      </c>
      <c r="P1529">
        <v>1.1416666666666671</v>
      </c>
      <c r="Q1529">
        <v>3</v>
      </c>
      <c r="R1529" t="s">
        <v>57</v>
      </c>
    </row>
    <row r="1530" spans="1:18" hidden="1" x14ac:dyDescent="0.3">
      <c r="A1530" s="76">
        <v>1528</v>
      </c>
      <c r="B1530">
        <v>37345</v>
      </c>
      <c r="C1530" t="s">
        <v>522</v>
      </c>
      <c r="D1530" t="s">
        <v>32</v>
      </c>
      <c r="E1530" t="s">
        <v>38</v>
      </c>
      <c r="F1530">
        <v>6.62</v>
      </c>
      <c r="G1530" s="77">
        <v>44097</v>
      </c>
      <c r="H1530" s="77">
        <v>44104</v>
      </c>
      <c r="I1530">
        <v>5</v>
      </c>
      <c r="J1530">
        <v>2020</v>
      </c>
      <c r="K1530" t="s">
        <v>25</v>
      </c>
      <c r="L1530">
        <v>24</v>
      </c>
      <c r="M1530">
        <v>0.38055555555555548</v>
      </c>
      <c r="N1530">
        <v>9.1333333333333329</v>
      </c>
      <c r="O1530">
        <v>8</v>
      </c>
      <c r="P1530">
        <v>1.1416666666666671</v>
      </c>
      <c r="Q1530">
        <v>3</v>
      </c>
      <c r="R1530" t="s">
        <v>42</v>
      </c>
    </row>
    <row r="1531" spans="1:18" hidden="1" x14ac:dyDescent="0.3">
      <c r="A1531" s="76">
        <v>1529</v>
      </c>
      <c r="B1531">
        <v>6560</v>
      </c>
      <c r="C1531" t="s">
        <v>523</v>
      </c>
      <c r="D1531" t="s">
        <v>32</v>
      </c>
      <c r="E1531" t="s">
        <v>20</v>
      </c>
      <c r="F1531">
        <v>7.23</v>
      </c>
      <c r="G1531" s="77">
        <v>43848</v>
      </c>
      <c r="H1531" s="77">
        <v>43888</v>
      </c>
      <c r="I1531">
        <v>8</v>
      </c>
      <c r="J1531">
        <v>2000</v>
      </c>
      <c r="K1531" t="s">
        <v>25</v>
      </c>
      <c r="L1531">
        <v>39</v>
      </c>
      <c r="M1531">
        <v>6.6666666666666666E-2</v>
      </c>
      <c r="N1531">
        <v>2.6</v>
      </c>
      <c r="O1531">
        <v>41</v>
      </c>
      <c r="P1531">
        <v>6.3414634146341464E-2</v>
      </c>
      <c r="Q1531">
        <v>0.95121951219512191</v>
      </c>
      <c r="R1531" t="s">
        <v>87</v>
      </c>
    </row>
    <row r="1532" spans="1:18" hidden="1" x14ac:dyDescent="0.3">
      <c r="A1532" s="76">
        <v>1530</v>
      </c>
      <c r="B1532">
        <v>6560</v>
      </c>
      <c r="C1532" t="s">
        <v>523</v>
      </c>
      <c r="D1532" t="s">
        <v>32</v>
      </c>
      <c r="E1532" t="s">
        <v>20</v>
      </c>
      <c r="F1532">
        <v>7.23</v>
      </c>
      <c r="G1532" s="77">
        <v>43848</v>
      </c>
      <c r="H1532" s="77">
        <v>43888</v>
      </c>
      <c r="I1532">
        <v>8</v>
      </c>
      <c r="J1532">
        <v>2000</v>
      </c>
      <c r="K1532" t="s">
        <v>25</v>
      </c>
      <c r="L1532">
        <v>39</v>
      </c>
      <c r="M1532">
        <v>6.6666666666666666E-2</v>
      </c>
      <c r="N1532">
        <v>2.6</v>
      </c>
      <c r="O1532">
        <v>41</v>
      </c>
      <c r="P1532">
        <v>6.3414634146341464E-2</v>
      </c>
      <c r="Q1532">
        <v>0.95121951219512191</v>
      </c>
      <c r="R1532" t="s">
        <v>36</v>
      </c>
    </row>
    <row r="1533" spans="1:18" hidden="1" x14ac:dyDescent="0.3">
      <c r="A1533" s="76">
        <v>1531</v>
      </c>
      <c r="B1533">
        <v>39292</v>
      </c>
      <c r="C1533" t="s">
        <v>524</v>
      </c>
      <c r="D1533" t="s">
        <v>32</v>
      </c>
      <c r="E1533" t="s">
        <v>124</v>
      </c>
      <c r="F1533">
        <v>7.05</v>
      </c>
      <c r="G1533" s="77">
        <v>44209</v>
      </c>
      <c r="H1533" s="77">
        <v>44251</v>
      </c>
      <c r="I1533">
        <v>7</v>
      </c>
      <c r="J1533">
        <v>2020</v>
      </c>
      <c r="K1533" t="s">
        <v>33</v>
      </c>
      <c r="L1533">
        <v>13</v>
      </c>
      <c r="M1533">
        <v>0.39444444444444438</v>
      </c>
      <c r="N1533">
        <v>5.1277777777777773</v>
      </c>
      <c r="O1533">
        <v>43</v>
      </c>
      <c r="P1533">
        <v>0.119250645994832</v>
      </c>
      <c r="Q1533">
        <v>0.30232558139534882</v>
      </c>
      <c r="R1533" t="s">
        <v>26</v>
      </c>
    </row>
    <row r="1534" spans="1:18" hidden="1" x14ac:dyDescent="0.3">
      <c r="A1534" s="76">
        <v>1532</v>
      </c>
      <c r="B1534">
        <v>39292</v>
      </c>
      <c r="C1534" t="s">
        <v>524</v>
      </c>
      <c r="D1534" t="s">
        <v>32</v>
      </c>
      <c r="E1534" t="s">
        <v>124</v>
      </c>
      <c r="F1534">
        <v>7.05</v>
      </c>
      <c r="G1534" s="77">
        <v>44209</v>
      </c>
      <c r="H1534" s="77">
        <v>44251</v>
      </c>
      <c r="I1534">
        <v>7</v>
      </c>
      <c r="J1534">
        <v>2020</v>
      </c>
      <c r="K1534" t="s">
        <v>33</v>
      </c>
      <c r="L1534">
        <v>13</v>
      </c>
      <c r="M1534">
        <v>0.39444444444444438</v>
      </c>
      <c r="N1534">
        <v>5.1277777777777773</v>
      </c>
      <c r="O1534">
        <v>43</v>
      </c>
      <c r="P1534">
        <v>0.119250645994832</v>
      </c>
      <c r="Q1534">
        <v>0.30232558139534882</v>
      </c>
      <c r="R1534" t="s">
        <v>36</v>
      </c>
    </row>
    <row r="1535" spans="1:18" hidden="1" x14ac:dyDescent="0.3">
      <c r="A1535" s="76">
        <v>1533</v>
      </c>
      <c r="B1535">
        <v>39292</v>
      </c>
      <c r="C1535" t="s">
        <v>524</v>
      </c>
      <c r="D1535" t="s">
        <v>32</v>
      </c>
      <c r="E1535" t="s">
        <v>124</v>
      </c>
      <c r="F1535">
        <v>7.05</v>
      </c>
      <c r="G1535" s="77">
        <v>44209</v>
      </c>
      <c r="H1535" s="77">
        <v>44251</v>
      </c>
      <c r="I1535">
        <v>7</v>
      </c>
      <c r="J1535">
        <v>2020</v>
      </c>
      <c r="K1535" t="s">
        <v>33</v>
      </c>
      <c r="L1535">
        <v>13</v>
      </c>
      <c r="M1535">
        <v>0.39444444444444438</v>
      </c>
      <c r="N1535">
        <v>5.1277777777777773</v>
      </c>
      <c r="O1535">
        <v>43</v>
      </c>
      <c r="P1535">
        <v>0.119250645994832</v>
      </c>
      <c r="Q1535">
        <v>0.30232558139534882</v>
      </c>
      <c r="R1535" t="s">
        <v>27</v>
      </c>
    </row>
    <row r="1536" spans="1:18" hidden="1" x14ac:dyDescent="0.3">
      <c r="A1536" s="76">
        <v>1534</v>
      </c>
      <c r="B1536">
        <v>39292</v>
      </c>
      <c r="C1536" t="s">
        <v>524</v>
      </c>
      <c r="D1536" t="s">
        <v>32</v>
      </c>
      <c r="E1536" t="s">
        <v>124</v>
      </c>
      <c r="F1536">
        <v>7.05</v>
      </c>
      <c r="G1536" s="77">
        <v>44209</v>
      </c>
      <c r="H1536" s="77">
        <v>44251</v>
      </c>
      <c r="I1536">
        <v>7</v>
      </c>
      <c r="J1536">
        <v>2020</v>
      </c>
      <c r="K1536" t="s">
        <v>33</v>
      </c>
      <c r="L1536">
        <v>13</v>
      </c>
      <c r="M1536">
        <v>0.39444444444444438</v>
      </c>
      <c r="N1536">
        <v>5.1277777777777773</v>
      </c>
      <c r="O1536">
        <v>43</v>
      </c>
      <c r="P1536">
        <v>0.119250645994832</v>
      </c>
      <c r="Q1536">
        <v>0.30232558139534882</v>
      </c>
      <c r="R1536" t="s">
        <v>299</v>
      </c>
    </row>
    <row r="1537" spans="1:18" hidden="1" x14ac:dyDescent="0.3">
      <c r="A1537" s="76">
        <v>1535</v>
      </c>
      <c r="B1537">
        <v>721</v>
      </c>
      <c r="C1537" t="s">
        <v>525</v>
      </c>
      <c r="D1537" t="s">
        <v>32</v>
      </c>
      <c r="E1537" t="s">
        <v>20</v>
      </c>
      <c r="F1537">
        <v>8.1300000000000008</v>
      </c>
      <c r="G1537" s="77">
        <v>43009</v>
      </c>
      <c r="H1537" s="77">
        <v>43023</v>
      </c>
      <c r="I1537">
        <v>5</v>
      </c>
      <c r="J1537">
        <v>2002</v>
      </c>
      <c r="K1537" t="s">
        <v>21</v>
      </c>
      <c r="L1537">
        <v>38</v>
      </c>
      <c r="M1537">
        <v>0.2722222222222222</v>
      </c>
      <c r="N1537">
        <v>10.34444444444444</v>
      </c>
      <c r="O1537">
        <v>15</v>
      </c>
      <c r="P1537">
        <v>0.68962962962962959</v>
      </c>
      <c r="Q1537">
        <v>2.5333333333333332</v>
      </c>
      <c r="R1537" t="s">
        <v>36</v>
      </c>
    </row>
    <row r="1538" spans="1:18" hidden="1" x14ac:dyDescent="0.3">
      <c r="A1538" s="76">
        <v>1536</v>
      </c>
      <c r="B1538">
        <v>721</v>
      </c>
      <c r="C1538" t="s">
        <v>525</v>
      </c>
      <c r="D1538" t="s">
        <v>32</v>
      </c>
      <c r="E1538" t="s">
        <v>20</v>
      </c>
      <c r="F1538">
        <v>8.1300000000000008</v>
      </c>
      <c r="G1538" s="77">
        <v>43009</v>
      </c>
      <c r="H1538" s="77">
        <v>43023</v>
      </c>
      <c r="I1538">
        <v>5</v>
      </c>
      <c r="J1538">
        <v>2002</v>
      </c>
      <c r="K1538" t="s">
        <v>21</v>
      </c>
      <c r="L1538">
        <v>38</v>
      </c>
      <c r="M1538">
        <v>0.2722222222222222</v>
      </c>
      <c r="N1538">
        <v>10.34444444444444</v>
      </c>
      <c r="O1538">
        <v>15</v>
      </c>
      <c r="P1538">
        <v>0.68962962962962959</v>
      </c>
      <c r="Q1538">
        <v>2.5333333333333332</v>
      </c>
      <c r="R1538" t="s">
        <v>40</v>
      </c>
    </row>
    <row r="1539" spans="1:18" hidden="1" x14ac:dyDescent="0.3">
      <c r="A1539" s="76">
        <v>1537</v>
      </c>
      <c r="B1539">
        <v>721</v>
      </c>
      <c r="C1539" t="s">
        <v>525</v>
      </c>
      <c r="D1539" t="s">
        <v>32</v>
      </c>
      <c r="E1539" t="s">
        <v>20</v>
      </c>
      <c r="F1539">
        <v>8.1300000000000008</v>
      </c>
      <c r="G1539" s="77">
        <v>43009</v>
      </c>
      <c r="H1539" s="77">
        <v>43023</v>
      </c>
      <c r="I1539">
        <v>5</v>
      </c>
      <c r="J1539">
        <v>2002</v>
      </c>
      <c r="K1539" t="s">
        <v>21</v>
      </c>
      <c r="L1539">
        <v>38</v>
      </c>
      <c r="M1539">
        <v>0.2722222222222222</v>
      </c>
      <c r="N1539">
        <v>10.34444444444444</v>
      </c>
      <c r="O1539">
        <v>15</v>
      </c>
      <c r="P1539">
        <v>0.68962962962962959</v>
      </c>
      <c r="Q1539">
        <v>2.5333333333333332</v>
      </c>
      <c r="R1539" t="s">
        <v>27</v>
      </c>
    </row>
    <row r="1540" spans="1:18" hidden="1" x14ac:dyDescent="0.3">
      <c r="A1540" s="76">
        <v>1538</v>
      </c>
      <c r="B1540">
        <v>721</v>
      </c>
      <c r="C1540" t="s">
        <v>525</v>
      </c>
      <c r="D1540" t="s">
        <v>32</v>
      </c>
      <c r="E1540" t="s">
        <v>20</v>
      </c>
      <c r="F1540">
        <v>8.1300000000000008</v>
      </c>
      <c r="G1540" s="77">
        <v>43009</v>
      </c>
      <c r="H1540" s="77">
        <v>43023</v>
      </c>
      <c r="I1540">
        <v>5</v>
      </c>
      <c r="J1540">
        <v>2002</v>
      </c>
      <c r="K1540" t="s">
        <v>21</v>
      </c>
      <c r="L1540">
        <v>38</v>
      </c>
      <c r="M1540">
        <v>0.2722222222222222</v>
      </c>
      <c r="N1540">
        <v>10.34444444444444</v>
      </c>
      <c r="O1540">
        <v>15</v>
      </c>
      <c r="P1540">
        <v>0.68962962962962959</v>
      </c>
      <c r="Q1540">
        <v>2.5333333333333332</v>
      </c>
      <c r="R1540" t="s">
        <v>261</v>
      </c>
    </row>
    <row r="1541" spans="1:18" hidden="1" x14ac:dyDescent="0.3">
      <c r="A1541" s="76">
        <v>1539</v>
      </c>
      <c r="B1541">
        <v>721</v>
      </c>
      <c r="C1541" t="s">
        <v>525</v>
      </c>
      <c r="D1541" t="s">
        <v>32</v>
      </c>
      <c r="E1541" t="s">
        <v>20</v>
      </c>
      <c r="F1541">
        <v>8.1300000000000008</v>
      </c>
      <c r="G1541" s="77">
        <v>43009</v>
      </c>
      <c r="H1541" s="77">
        <v>43023</v>
      </c>
      <c r="I1541">
        <v>5</v>
      </c>
      <c r="J1541">
        <v>2002</v>
      </c>
      <c r="K1541" t="s">
        <v>21</v>
      </c>
      <c r="L1541">
        <v>38</v>
      </c>
      <c r="M1541">
        <v>0.2722222222222222</v>
      </c>
      <c r="N1541">
        <v>10.34444444444444</v>
      </c>
      <c r="O1541">
        <v>15</v>
      </c>
      <c r="P1541">
        <v>0.68962962962962959</v>
      </c>
      <c r="Q1541">
        <v>2.5333333333333332</v>
      </c>
      <c r="R1541" t="s">
        <v>28</v>
      </c>
    </row>
    <row r="1542" spans="1:18" hidden="1" x14ac:dyDescent="0.3">
      <c r="A1542" s="76">
        <v>1540</v>
      </c>
      <c r="B1542">
        <v>721</v>
      </c>
      <c r="C1542" t="s">
        <v>525</v>
      </c>
      <c r="D1542" t="s">
        <v>32</v>
      </c>
      <c r="E1542" t="s">
        <v>20</v>
      </c>
      <c r="F1542">
        <v>8.1300000000000008</v>
      </c>
      <c r="G1542" s="77">
        <v>43009</v>
      </c>
      <c r="H1542" s="77">
        <v>43023</v>
      </c>
      <c r="I1542">
        <v>5</v>
      </c>
      <c r="J1542">
        <v>2002</v>
      </c>
      <c r="K1542" t="s">
        <v>21</v>
      </c>
      <c r="L1542">
        <v>38</v>
      </c>
      <c r="M1542">
        <v>0.2722222222222222</v>
      </c>
      <c r="N1542">
        <v>10.34444444444444</v>
      </c>
      <c r="O1542">
        <v>15</v>
      </c>
      <c r="P1542">
        <v>0.68962962962962959</v>
      </c>
      <c r="Q1542">
        <v>2.5333333333333332</v>
      </c>
      <c r="R1542" t="s">
        <v>131</v>
      </c>
    </row>
    <row r="1543" spans="1:18" hidden="1" x14ac:dyDescent="0.3">
      <c r="A1543" s="76">
        <v>1541</v>
      </c>
      <c r="B1543">
        <v>721</v>
      </c>
      <c r="C1543" t="s">
        <v>525</v>
      </c>
      <c r="D1543" t="s">
        <v>32</v>
      </c>
      <c r="E1543" t="s">
        <v>20</v>
      </c>
      <c r="F1543">
        <v>8.1300000000000008</v>
      </c>
      <c r="G1543" s="77">
        <v>43009</v>
      </c>
      <c r="H1543" s="77">
        <v>43023</v>
      </c>
      <c r="I1543">
        <v>5</v>
      </c>
      <c r="J1543">
        <v>2002</v>
      </c>
      <c r="K1543" t="s">
        <v>21</v>
      </c>
      <c r="L1543">
        <v>38</v>
      </c>
      <c r="M1543">
        <v>0.2722222222222222</v>
      </c>
      <c r="N1543">
        <v>10.34444444444444</v>
      </c>
      <c r="O1543">
        <v>15</v>
      </c>
      <c r="P1543">
        <v>0.68962962962962959</v>
      </c>
      <c r="Q1543">
        <v>2.5333333333333332</v>
      </c>
      <c r="R1543" t="s">
        <v>57</v>
      </c>
    </row>
    <row r="1544" spans="1:18" hidden="1" x14ac:dyDescent="0.3">
      <c r="A1544" s="76">
        <v>1542</v>
      </c>
      <c r="B1544">
        <v>1492</v>
      </c>
      <c r="C1544" t="s">
        <v>526</v>
      </c>
      <c r="D1544" t="s">
        <v>32</v>
      </c>
      <c r="E1544" t="s">
        <v>38</v>
      </c>
      <c r="F1544">
        <v>6.94</v>
      </c>
      <c r="G1544" s="77">
        <v>43676</v>
      </c>
      <c r="H1544" s="77">
        <v>43683</v>
      </c>
      <c r="I1544">
        <v>6</v>
      </c>
      <c r="J1544">
        <v>2001</v>
      </c>
      <c r="K1544" t="s">
        <v>33</v>
      </c>
      <c r="L1544">
        <v>26</v>
      </c>
      <c r="M1544">
        <v>0.41111111111111109</v>
      </c>
      <c r="N1544">
        <v>10.68888888888889</v>
      </c>
      <c r="O1544">
        <v>8</v>
      </c>
      <c r="P1544">
        <v>1.336111111111111</v>
      </c>
      <c r="Q1544">
        <v>3.25</v>
      </c>
      <c r="R1544" t="s">
        <v>39</v>
      </c>
    </row>
    <row r="1545" spans="1:18" hidden="1" x14ac:dyDescent="0.3">
      <c r="A1545" s="76">
        <v>1543</v>
      </c>
      <c r="B1545">
        <v>1492</v>
      </c>
      <c r="C1545" t="s">
        <v>526</v>
      </c>
      <c r="D1545" t="s">
        <v>32</v>
      </c>
      <c r="E1545" t="s">
        <v>38</v>
      </c>
      <c r="F1545">
        <v>6.94</v>
      </c>
      <c r="G1545" s="77">
        <v>43676</v>
      </c>
      <c r="H1545" s="77">
        <v>43683</v>
      </c>
      <c r="I1545">
        <v>6</v>
      </c>
      <c r="J1545">
        <v>2001</v>
      </c>
      <c r="K1545" t="s">
        <v>33</v>
      </c>
      <c r="L1545">
        <v>26</v>
      </c>
      <c r="M1545">
        <v>0.41111111111111109</v>
      </c>
      <c r="N1545">
        <v>10.68888888888889</v>
      </c>
      <c r="O1545">
        <v>8</v>
      </c>
      <c r="P1545">
        <v>1.336111111111111</v>
      </c>
      <c r="Q1545">
        <v>3.25</v>
      </c>
      <c r="R1545" t="s">
        <v>214</v>
      </c>
    </row>
    <row r="1546" spans="1:18" hidden="1" x14ac:dyDescent="0.3">
      <c r="A1546" s="76">
        <v>1544</v>
      </c>
      <c r="B1546">
        <v>1492</v>
      </c>
      <c r="C1546" t="s">
        <v>526</v>
      </c>
      <c r="D1546" t="s">
        <v>32</v>
      </c>
      <c r="E1546" t="s">
        <v>38</v>
      </c>
      <c r="F1546">
        <v>6.94</v>
      </c>
      <c r="G1546" s="77">
        <v>43676</v>
      </c>
      <c r="H1546" s="77">
        <v>43683</v>
      </c>
      <c r="I1546">
        <v>6</v>
      </c>
      <c r="J1546">
        <v>2001</v>
      </c>
      <c r="K1546" t="s">
        <v>33</v>
      </c>
      <c r="L1546">
        <v>26</v>
      </c>
      <c r="M1546">
        <v>0.41111111111111109</v>
      </c>
      <c r="N1546">
        <v>10.68888888888889</v>
      </c>
      <c r="O1546">
        <v>8</v>
      </c>
      <c r="P1546">
        <v>1.336111111111111</v>
      </c>
      <c r="Q1546">
        <v>3.25</v>
      </c>
      <c r="R1546" t="s">
        <v>42</v>
      </c>
    </row>
    <row r="1547" spans="1:18" hidden="1" x14ac:dyDescent="0.3">
      <c r="A1547" s="76">
        <v>1545</v>
      </c>
      <c r="B1547">
        <v>1492</v>
      </c>
      <c r="C1547" t="s">
        <v>526</v>
      </c>
      <c r="D1547" t="s">
        <v>32</v>
      </c>
      <c r="E1547" t="s">
        <v>38</v>
      </c>
      <c r="F1547">
        <v>6.94</v>
      </c>
      <c r="G1547" s="77">
        <v>43676</v>
      </c>
      <c r="H1547" s="77">
        <v>43683</v>
      </c>
      <c r="I1547">
        <v>6</v>
      </c>
      <c r="J1547">
        <v>2001</v>
      </c>
      <c r="K1547" t="s">
        <v>33</v>
      </c>
      <c r="L1547">
        <v>26</v>
      </c>
      <c r="M1547">
        <v>0.41111111111111109</v>
      </c>
      <c r="N1547">
        <v>10.68888888888889</v>
      </c>
      <c r="O1547">
        <v>8</v>
      </c>
      <c r="P1547">
        <v>1.336111111111111</v>
      </c>
      <c r="Q1547">
        <v>3.25</v>
      </c>
      <c r="R1547" t="s">
        <v>146</v>
      </c>
    </row>
    <row r="1548" spans="1:18" hidden="1" x14ac:dyDescent="0.3">
      <c r="A1548" s="76">
        <v>1546</v>
      </c>
      <c r="B1548">
        <v>1493</v>
      </c>
      <c r="C1548" t="s">
        <v>527</v>
      </c>
      <c r="D1548" t="s">
        <v>32</v>
      </c>
      <c r="E1548" t="s">
        <v>38</v>
      </c>
      <c r="F1548">
        <v>7</v>
      </c>
      <c r="G1548" s="77">
        <v>43694</v>
      </c>
      <c r="H1548" s="77">
        <v>43709</v>
      </c>
      <c r="I1548">
        <v>5</v>
      </c>
      <c r="J1548">
        <v>2001</v>
      </c>
      <c r="K1548" t="s">
        <v>35</v>
      </c>
      <c r="L1548">
        <v>26</v>
      </c>
      <c r="M1548">
        <v>0.41111111111111109</v>
      </c>
      <c r="N1548">
        <v>10.68888888888889</v>
      </c>
      <c r="O1548">
        <v>16</v>
      </c>
      <c r="P1548">
        <v>0.66805555555555551</v>
      </c>
      <c r="Q1548">
        <v>1.625</v>
      </c>
      <c r="R1548" t="s">
        <v>39</v>
      </c>
    </row>
    <row r="1549" spans="1:18" hidden="1" x14ac:dyDescent="0.3">
      <c r="A1549" s="76">
        <v>1547</v>
      </c>
      <c r="B1549">
        <v>1493</v>
      </c>
      <c r="C1549" t="s">
        <v>527</v>
      </c>
      <c r="D1549" t="s">
        <v>32</v>
      </c>
      <c r="E1549" t="s">
        <v>38</v>
      </c>
      <c r="F1549">
        <v>7</v>
      </c>
      <c r="G1549" s="77">
        <v>43694</v>
      </c>
      <c r="H1549" s="77">
        <v>43709</v>
      </c>
      <c r="I1549">
        <v>5</v>
      </c>
      <c r="J1549">
        <v>2001</v>
      </c>
      <c r="K1549" t="s">
        <v>35</v>
      </c>
      <c r="L1549">
        <v>26</v>
      </c>
      <c r="M1549">
        <v>0.41111111111111109</v>
      </c>
      <c r="N1549">
        <v>10.68888888888889</v>
      </c>
      <c r="O1549">
        <v>16</v>
      </c>
      <c r="P1549">
        <v>0.66805555555555551</v>
      </c>
      <c r="Q1549">
        <v>1.625</v>
      </c>
      <c r="R1549" t="s">
        <v>27</v>
      </c>
    </row>
    <row r="1550" spans="1:18" hidden="1" x14ac:dyDescent="0.3">
      <c r="A1550" s="76">
        <v>1548</v>
      </c>
      <c r="B1550">
        <v>1493</v>
      </c>
      <c r="C1550" t="s">
        <v>527</v>
      </c>
      <c r="D1550" t="s">
        <v>32</v>
      </c>
      <c r="E1550" t="s">
        <v>38</v>
      </c>
      <c r="F1550">
        <v>7</v>
      </c>
      <c r="G1550" s="77">
        <v>43694</v>
      </c>
      <c r="H1550" s="77">
        <v>43709</v>
      </c>
      <c r="I1550">
        <v>5</v>
      </c>
      <c r="J1550">
        <v>2001</v>
      </c>
      <c r="K1550" t="s">
        <v>35</v>
      </c>
      <c r="L1550">
        <v>26</v>
      </c>
      <c r="M1550">
        <v>0.41111111111111109</v>
      </c>
      <c r="N1550">
        <v>10.68888888888889</v>
      </c>
      <c r="O1550">
        <v>16</v>
      </c>
      <c r="P1550">
        <v>0.66805555555555551</v>
      </c>
      <c r="Q1550">
        <v>1.625</v>
      </c>
      <c r="R1550" t="s">
        <v>214</v>
      </c>
    </row>
    <row r="1551" spans="1:18" hidden="1" x14ac:dyDescent="0.3">
      <c r="A1551" s="76">
        <v>1549</v>
      </c>
      <c r="B1551">
        <v>1493</v>
      </c>
      <c r="C1551" t="s">
        <v>527</v>
      </c>
      <c r="D1551" t="s">
        <v>32</v>
      </c>
      <c r="E1551" t="s">
        <v>38</v>
      </c>
      <c r="F1551">
        <v>7</v>
      </c>
      <c r="G1551" s="77">
        <v>43694</v>
      </c>
      <c r="H1551" s="77">
        <v>43709</v>
      </c>
      <c r="I1551">
        <v>5</v>
      </c>
      <c r="J1551">
        <v>2001</v>
      </c>
      <c r="K1551" t="s">
        <v>35</v>
      </c>
      <c r="L1551">
        <v>26</v>
      </c>
      <c r="M1551">
        <v>0.41111111111111109</v>
      </c>
      <c r="N1551">
        <v>10.68888888888889</v>
      </c>
      <c r="O1551">
        <v>16</v>
      </c>
      <c r="P1551">
        <v>0.66805555555555551</v>
      </c>
      <c r="Q1551">
        <v>1.625</v>
      </c>
      <c r="R1551" t="s">
        <v>48</v>
      </c>
    </row>
    <row r="1552" spans="1:18" hidden="1" x14ac:dyDescent="0.3">
      <c r="A1552" s="76">
        <v>1550</v>
      </c>
      <c r="B1552">
        <v>1493</v>
      </c>
      <c r="C1552" t="s">
        <v>527</v>
      </c>
      <c r="D1552" t="s">
        <v>32</v>
      </c>
      <c r="E1552" t="s">
        <v>38</v>
      </c>
      <c r="F1552">
        <v>7</v>
      </c>
      <c r="G1552" s="77">
        <v>43694</v>
      </c>
      <c r="H1552" s="77">
        <v>43709</v>
      </c>
      <c r="I1552">
        <v>5</v>
      </c>
      <c r="J1552">
        <v>2001</v>
      </c>
      <c r="K1552" t="s">
        <v>35</v>
      </c>
      <c r="L1552">
        <v>26</v>
      </c>
      <c r="M1552">
        <v>0.41111111111111109</v>
      </c>
      <c r="N1552">
        <v>10.68888888888889</v>
      </c>
      <c r="O1552">
        <v>16</v>
      </c>
      <c r="P1552">
        <v>0.66805555555555551</v>
      </c>
      <c r="Q1552">
        <v>1.625</v>
      </c>
      <c r="R1552" t="s">
        <v>42</v>
      </c>
    </row>
    <row r="1553" spans="1:18" hidden="1" x14ac:dyDescent="0.3">
      <c r="A1553" s="76">
        <v>1551</v>
      </c>
      <c r="B1553">
        <v>1493</v>
      </c>
      <c r="C1553" t="s">
        <v>527</v>
      </c>
      <c r="D1553" t="s">
        <v>32</v>
      </c>
      <c r="E1553" t="s">
        <v>38</v>
      </c>
      <c r="F1553">
        <v>7</v>
      </c>
      <c r="G1553" s="77">
        <v>43694</v>
      </c>
      <c r="H1553" s="77">
        <v>43709</v>
      </c>
      <c r="I1553">
        <v>5</v>
      </c>
      <c r="J1553">
        <v>2001</v>
      </c>
      <c r="K1553" t="s">
        <v>35</v>
      </c>
      <c r="L1553">
        <v>26</v>
      </c>
      <c r="M1553">
        <v>0.41111111111111109</v>
      </c>
      <c r="N1553">
        <v>10.68888888888889</v>
      </c>
      <c r="O1553">
        <v>16</v>
      </c>
      <c r="P1553">
        <v>0.66805555555555551</v>
      </c>
      <c r="Q1553">
        <v>1.625</v>
      </c>
      <c r="R1553" t="s">
        <v>146</v>
      </c>
    </row>
    <row r="1554" spans="1:18" hidden="1" x14ac:dyDescent="0.3">
      <c r="A1554" s="76">
        <v>1552</v>
      </c>
      <c r="B1554">
        <v>337</v>
      </c>
      <c r="C1554" t="s">
        <v>528</v>
      </c>
      <c r="D1554" t="s">
        <v>32</v>
      </c>
      <c r="E1554" t="s">
        <v>38</v>
      </c>
      <c r="F1554">
        <v>6.2</v>
      </c>
      <c r="G1554" s="77">
        <v>44857</v>
      </c>
      <c r="H1554" s="77">
        <v>44866</v>
      </c>
      <c r="I1554">
        <v>4</v>
      </c>
      <c r="J1554">
        <v>2002</v>
      </c>
      <c r="K1554" t="s">
        <v>33</v>
      </c>
      <c r="L1554">
        <v>24</v>
      </c>
      <c r="M1554">
        <v>0.18972222222222221</v>
      </c>
      <c r="N1554">
        <v>4.5533333333333328</v>
      </c>
      <c r="O1554">
        <v>10</v>
      </c>
      <c r="P1554">
        <v>0.45533333333333331</v>
      </c>
      <c r="Q1554">
        <v>2.4</v>
      </c>
      <c r="R1554" t="s">
        <v>36</v>
      </c>
    </row>
    <row r="1555" spans="1:18" hidden="1" x14ac:dyDescent="0.3">
      <c r="A1555" s="76">
        <v>1553</v>
      </c>
      <c r="B1555">
        <v>337</v>
      </c>
      <c r="C1555" t="s">
        <v>528</v>
      </c>
      <c r="D1555" t="s">
        <v>32</v>
      </c>
      <c r="E1555" t="s">
        <v>38</v>
      </c>
      <c r="F1555">
        <v>6.2</v>
      </c>
      <c r="G1555" s="77">
        <v>44857</v>
      </c>
      <c r="H1555" s="77">
        <v>44866</v>
      </c>
      <c r="I1555">
        <v>4</v>
      </c>
      <c r="J1555">
        <v>2002</v>
      </c>
      <c r="K1555" t="s">
        <v>33</v>
      </c>
      <c r="L1555">
        <v>24</v>
      </c>
      <c r="M1555">
        <v>0.18972222222222221</v>
      </c>
      <c r="N1555">
        <v>4.5533333333333328</v>
      </c>
      <c r="O1555">
        <v>10</v>
      </c>
      <c r="P1555">
        <v>0.45533333333333331</v>
      </c>
      <c r="Q1555">
        <v>2.4</v>
      </c>
      <c r="R1555" t="s">
        <v>206</v>
      </c>
    </row>
    <row r="1556" spans="1:18" hidden="1" x14ac:dyDescent="0.3">
      <c r="A1556" s="76">
        <v>1554</v>
      </c>
      <c r="B1556">
        <v>337</v>
      </c>
      <c r="C1556" t="s">
        <v>528</v>
      </c>
      <c r="D1556" t="s">
        <v>32</v>
      </c>
      <c r="E1556" t="s">
        <v>38</v>
      </c>
      <c r="F1556">
        <v>6.2</v>
      </c>
      <c r="G1556" s="77">
        <v>44857</v>
      </c>
      <c r="H1556" s="77">
        <v>44866</v>
      </c>
      <c r="I1556">
        <v>4</v>
      </c>
      <c r="J1556">
        <v>2002</v>
      </c>
      <c r="K1556" t="s">
        <v>33</v>
      </c>
      <c r="L1556">
        <v>24</v>
      </c>
      <c r="M1556">
        <v>0.18972222222222221</v>
      </c>
      <c r="N1556">
        <v>4.5533333333333328</v>
      </c>
      <c r="O1556">
        <v>10</v>
      </c>
      <c r="P1556">
        <v>0.45533333333333331</v>
      </c>
      <c r="Q1556">
        <v>2.4</v>
      </c>
      <c r="R1556" t="s">
        <v>57</v>
      </c>
    </row>
    <row r="1557" spans="1:18" hidden="1" x14ac:dyDescent="0.3">
      <c r="A1557" s="76">
        <v>1555</v>
      </c>
      <c r="B1557">
        <v>337</v>
      </c>
      <c r="C1557" t="s">
        <v>528</v>
      </c>
      <c r="D1557" t="s">
        <v>32</v>
      </c>
      <c r="E1557" t="s">
        <v>38</v>
      </c>
      <c r="F1557">
        <v>6.2</v>
      </c>
      <c r="G1557" s="77">
        <v>44857</v>
      </c>
      <c r="H1557" s="77">
        <v>44866</v>
      </c>
      <c r="I1557">
        <v>4</v>
      </c>
      <c r="J1557">
        <v>2002</v>
      </c>
      <c r="K1557" t="s">
        <v>33</v>
      </c>
      <c r="L1557">
        <v>24</v>
      </c>
      <c r="M1557">
        <v>0.18972222222222221</v>
      </c>
      <c r="N1557">
        <v>4.5533333333333328</v>
      </c>
      <c r="O1557">
        <v>10</v>
      </c>
      <c r="P1557">
        <v>0.45533333333333331</v>
      </c>
      <c r="Q1557">
        <v>2.4</v>
      </c>
      <c r="R1557" t="s">
        <v>119</v>
      </c>
    </row>
    <row r="1558" spans="1:18" hidden="1" x14ac:dyDescent="0.3">
      <c r="A1558" s="76">
        <v>1556</v>
      </c>
      <c r="B1558">
        <v>28617</v>
      </c>
      <c r="C1558" t="s">
        <v>529</v>
      </c>
      <c r="D1558" t="s">
        <v>32</v>
      </c>
      <c r="E1558" t="s">
        <v>20</v>
      </c>
      <c r="F1558">
        <v>6.91</v>
      </c>
      <c r="G1558" s="77">
        <v>44366</v>
      </c>
      <c r="H1558" s="77">
        <v>44382</v>
      </c>
      <c r="I1558">
        <v>8</v>
      </c>
      <c r="J1558">
        <v>2015</v>
      </c>
      <c r="K1558" t="s">
        <v>33</v>
      </c>
      <c r="L1558">
        <v>12</v>
      </c>
      <c r="M1558">
        <v>0.38500000000000001</v>
      </c>
      <c r="N1558">
        <v>4.62</v>
      </c>
      <c r="O1558">
        <v>17</v>
      </c>
      <c r="P1558">
        <v>0.27176470588235302</v>
      </c>
      <c r="Q1558">
        <v>0.70588235294117652</v>
      </c>
      <c r="R1558" t="s">
        <v>36</v>
      </c>
    </row>
    <row r="1559" spans="1:18" hidden="1" x14ac:dyDescent="0.3">
      <c r="A1559" s="76">
        <v>1557</v>
      </c>
      <c r="B1559">
        <v>28617</v>
      </c>
      <c r="C1559" t="s">
        <v>529</v>
      </c>
      <c r="D1559" t="s">
        <v>32</v>
      </c>
      <c r="E1559" t="s">
        <v>20</v>
      </c>
      <c r="F1559">
        <v>6.91</v>
      </c>
      <c r="G1559" s="77">
        <v>44366</v>
      </c>
      <c r="H1559" s="77">
        <v>44382</v>
      </c>
      <c r="I1559">
        <v>8</v>
      </c>
      <c r="J1559">
        <v>2015</v>
      </c>
      <c r="K1559" t="s">
        <v>33</v>
      </c>
      <c r="L1559">
        <v>12</v>
      </c>
      <c r="M1559">
        <v>0.38500000000000001</v>
      </c>
      <c r="N1559">
        <v>4.62</v>
      </c>
      <c r="O1559">
        <v>17</v>
      </c>
      <c r="P1559">
        <v>0.27176470588235302</v>
      </c>
      <c r="Q1559">
        <v>0.70588235294117652</v>
      </c>
      <c r="R1559" t="s">
        <v>72</v>
      </c>
    </row>
    <row r="1560" spans="1:18" hidden="1" x14ac:dyDescent="0.3">
      <c r="A1560" s="76">
        <v>1558</v>
      </c>
      <c r="B1560">
        <v>28617</v>
      </c>
      <c r="C1560" t="s">
        <v>529</v>
      </c>
      <c r="D1560" t="s">
        <v>32</v>
      </c>
      <c r="E1560" t="s">
        <v>20</v>
      </c>
      <c r="F1560">
        <v>6.91</v>
      </c>
      <c r="G1560" s="77">
        <v>44366</v>
      </c>
      <c r="H1560" s="77">
        <v>44382</v>
      </c>
      <c r="I1560">
        <v>8</v>
      </c>
      <c r="J1560">
        <v>2015</v>
      </c>
      <c r="K1560" t="s">
        <v>33</v>
      </c>
      <c r="L1560">
        <v>12</v>
      </c>
      <c r="M1560">
        <v>0.38500000000000001</v>
      </c>
      <c r="N1560">
        <v>4.62</v>
      </c>
      <c r="O1560">
        <v>17</v>
      </c>
      <c r="P1560">
        <v>0.27176470588235302</v>
      </c>
      <c r="Q1560">
        <v>0.70588235294117652</v>
      </c>
      <c r="R1560" t="s">
        <v>29</v>
      </c>
    </row>
    <row r="1561" spans="1:18" hidden="1" x14ac:dyDescent="0.3">
      <c r="A1561" s="76">
        <v>1559</v>
      </c>
      <c r="B1561">
        <v>28617</v>
      </c>
      <c r="C1561" t="s">
        <v>529</v>
      </c>
      <c r="D1561" t="s">
        <v>32</v>
      </c>
      <c r="E1561" t="s">
        <v>20</v>
      </c>
      <c r="F1561">
        <v>6.91</v>
      </c>
      <c r="G1561" s="77">
        <v>44366</v>
      </c>
      <c r="H1561" s="77">
        <v>44382</v>
      </c>
      <c r="I1561">
        <v>8</v>
      </c>
      <c r="J1561">
        <v>2015</v>
      </c>
      <c r="K1561" t="s">
        <v>33</v>
      </c>
      <c r="L1561">
        <v>12</v>
      </c>
      <c r="M1561">
        <v>0.38500000000000001</v>
      </c>
      <c r="N1561">
        <v>4.62</v>
      </c>
      <c r="O1561">
        <v>17</v>
      </c>
      <c r="P1561">
        <v>0.27176470588235302</v>
      </c>
      <c r="Q1561">
        <v>0.70588235294117652</v>
      </c>
      <c r="R1561" t="s">
        <v>146</v>
      </c>
    </row>
    <row r="1562" spans="1:18" hidden="1" x14ac:dyDescent="0.3">
      <c r="A1562" s="76">
        <v>1560</v>
      </c>
      <c r="B1562">
        <v>28617</v>
      </c>
      <c r="C1562" t="s">
        <v>529</v>
      </c>
      <c r="D1562" t="s">
        <v>32</v>
      </c>
      <c r="E1562" t="s">
        <v>20</v>
      </c>
      <c r="F1562">
        <v>6.91</v>
      </c>
      <c r="G1562" s="77">
        <v>44366</v>
      </c>
      <c r="H1562" s="77">
        <v>44382</v>
      </c>
      <c r="I1562">
        <v>8</v>
      </c>
      <c r="J1562">
        <v>2015</v>
      </c>
      <c r="K1562" t="s">
        <v>33</v>
      </c>
      <c r="L1562">
        <v>12</v>
      </c>
      <c r="M1562">
        <v>0.38500000000000001</v>
      </c>
      <c r="N1562">
        <v>4.62</v>
      </c>
      <c r="O1562">
        <v>17</v>
      </c>
      <c r="P1562">
        <v>0.27176470588235302</v>
      </c>
      <c r="Q1562">
        <v>0.70588235294117652</v>
      </c>
      <c r="R1562" t="s">
        <v>119</v>
      </c>
    </row>
    <row r="1563" spans="1:18" hidden="1" x14ac:dyDescent="0.3">
      <c r="A1563" s="76">
        <v>1561</v>
      </c>
      <c r="B1563">
        <v>44059</v>
      </c>
      <c r="C1563" t="s">
        <v>530</v>
      </c>
      <c r="D1563" t="s">
        <v>19</v>
      </c>
      <c r="E1563" t="s">
        <v>20</v>
      </c>
      <c r="F1563">
        <v>7.62</v>
      </c>
      <c r="G1563" s="77">
        <v>44207</v>
      </c>
      <c r="H1563" s="77">
        <v>44207</v>
      </c>
      <c r="I1563">
        <v>7</v>
      </c>
      <c r="J1563">
        <v>2020</v>
      </c>
      <c r="K1563" t="s">
        <v>35</v>
      </c>
      <c r="L1563">
        <v>1</v>
      </c>
      <c r="M1563">
        <v>0.05</v>
      </c>
      <c r="N1563">
        <v>0.05</v>
      </c>
      <c r="O1563">
        <v>1</v>
      </c>
      <c r="P1563">
        <v>0.05</v>
      </c>
      <c r="Q1563">
        <v>1</v>
      </c>
      <c r="R1563" t="s">
        <v>87</v>
      </c>
    </row>
    <row r="1564" spans="1:18" hidden="1" x14ac:dyDescent="0.3">
      <c r="A1564" s="76">
        <v>1562</v>
      </c>
      <c r="B1564">
        <v>165</v>
      </c>
      <c r="C1564" t="s">
        <v>531</v>
      </c>
      <c r="D1564" t="s">
        <v>32</v>
      </c>
      <c r="E1564" t="s">
        <v>20</v>
      </c>
      <c r="F1564">
        <v>7.39</v>
      </c>
      <c r="G1564" s="77">
        <v>43023</v>
      </c>
      <c r="H1564" s="77">
        <v>43034</v>
      </c>
      <c r="I1564">
        <v>7</v>
      </c>
      <c r="J1564">
        <v>2002</v>
      </c>
      <c r="K1564" t="s">
        <v>25</v>
      </c>
      <c r="L1564">
        <v>26</v>
      </c>
      <c r="M1564">
        <v>0.39166666666666672</v>
      </c>
      <c r="N1564">
        <v>10.18333333333333</v>
      </c>
      <c r="O1564">
        <v>12</v>
      </c>
      <c r="P1564">
        <v>0.84861111111111109</v>
      </c>
      <c r="Q1564">
        <v>2.166666666666667</v>
      </c>
      <c r="R1564" t="s">
        <v>39</v>
      </c>
    </row>
    <row r="1565" spans="1:18" hidden="1" x14ac:dyDescent="0.3">
      <c r="A1565" s="76">
        <v>1563</v>
      </c>
      <c r="B1565">
        <v>165</v>
      </c>
      <c r="C1565" t="s">
        <v>531</v>
      </c>
      <c r="D1565" t="s">
        <v>32</v>
      </c>
      <c r="E1565" t="s">
        <v>20</v>
      </c>
      <c r="F1565">
        <v>7.39</v>
      </c>
      <c r="G1565" s="77">
        <v>43023</v>
      </c>
      <c r="H1565" s="77">
        <v>43034</v>
      </c>
      <c r="I1565">
        <v>7</v>
      </c>
      <c r="J1565">
        <v>2002</v>
      </c>
      <c r="K1565" t="s">
        <v>25</v>
      </c>
      <c r="L1565">
        <v>26</v>
      </c>
      <c r="M1565">
        <v>0.39166666666666672</v>
      </c>
      <c r="N1565">
        <v>10.18333333333333</v>
      </c>
      <c r="O1565">
        <v>12</v>
      </c>
      <c r="P1565">
        <v>0.84861111111111109</v>
      </c>
      <c r="Q1565">
        <v>2.166666666666667</v>
      </c>
      <c r="R1565" t="s">
        <v>71</v>
      </c>
    </row>
    <row r="1566" spans="1:18" hidden="1" x14ac:dyDescent="0.3">
      <c r="A1566" s="76">
        <v>1564</v>
      </c>
      <c r="B1566">
        <v>165</v>
      </c>
      <c r="C1566" t="s">
        <v>531</v>
      </c>
      <c r="D1566" t="s">
        <v>32</v>
      </c>
      <c r="E1566" t="s">
        <v>20</v>
      </c>
      <c r="F1566">
        <v>7.39</v>
      </c>
      <c r="G1566" s="77">
        <v>43023</v>
      </c>
      <c r="H1566" s="77">
        <v>43034</v>
      </c>
      <c r="I1566">
        <v>7</v>
      </c>
      <c r="J1566">
        <v>2002</v>
      </c>
      <c r="K1566" t="s">
        <v>25</v>
      </c>
      <c r="L1566">
        <v>26</v>
      </c>
      <c r="M1566">
        <v>0.39166666666666672</v>
      </c>
      <c r="N1566">
        <v>10.18333333333333</v>
      </c>
      <c r="O1566">
        <v>12</v>
      </c>
      <c r="P1566">
        <v>0.84861111111111109</v>
      </c>
      <c r="Q1566">
        <v>2.166666666666667</v>
      </c>
      <c r="R1566" t="s">
        <v>40</v>
      </c>
    </row>
    <row r="1567" spans="1:18" hidden="1" x14ac:dyDescent="0.3">
      <c r="A1567" s="76">
        <v>1565</v>
      </c>
      <c r="B1567">
        <v>165</v>
      </c>
      <c r="C1567" t="s">
        <v>531</v>
      </c>
      <c r="D1567" t="s">
        <v>32</v>
      </c>
      <c r="E1567" t="s">
        <v>20</v>
      </c>
      <c r="F1567">
        <v>7.39</v>
      </c>
      <c r="G1567" s="77">
        <v>43023</v>
      </c>
      <c r="H1567" s="77">
        <v>43034</v>
      </c>
      <c r="I1567">
        <v>7</v>
      </c>
      <c r="J1567">
        <v>2002</v>
      </c>
      <c r="K1567" t="s">
        <v>25</v>
      </c>
      <c r="L1567">
        <v>26</v>
      </c>
      <c r="M1567">
        <v>0.39166666666666672</v>
      </c>
      <c r="N1567">
        <v>10.18333333333333</v>
      </c>
      <c r="O1567">
        <v>12</v>
      </c>
      <c r="P1567">
        <v>0.84861111111111109</v>
      </c>
      <c r="Q1567">
        <v>2.166666666666667</v>
      </c>
      <c r="R1567" t="s">
        <v>103</v>
      </c>
    </row>
    <row r="1568" spans="1:18" hidden="1" x14ac:dyDescent="0.3">
      <c r="A1568" s="76">
        <v>1566</v>
      </c>
      <c r="B1568">
        <v>165</v>
      </c>
      <c r="C1568" t="s">
        <v>531</v>
      </c>
      <c r="D1568" t="s">
        <v>32</v>
      </c>
      <c r="E1568" t="s">
        <v>20</v>
      </c>
      <c r="F1568">
        <v>7.39</v>
      </c>
      <c r="G1568" s="77">
        <v>43023</v>
      </c>
      <c r="H1568" s="77">
        <v>43034</v>
      </c>
      <c r="I1568">
        <v>7</v>
      </c>
      <c r="J1568">
        <v>2002</v>
      </c>
      <c r="K1568" t="s">
        <v>25</v>
      </c>
      <c r="L1568">
        <v>26</v>
      </c>
      <c r="M1568">
        <v>0.39166666666666672</v>
      </c>
      <c r="N1568">
        <v>10.18333333333333</v>
      </c>
      <c r="O1568">
        <v>12</v>
      </c>
      <c r="P1568">
        <v>0.84861111111111109</v>
      </c>
      <c r="Q1568">
        <v>2.166666666666667</v>
      </c>
      <c r="R1568" t="s">
        <v>54</v>
      </c>
    </row>
    <row r="1569" spans="1:18" hidden="1" x14ac:dyDescent="0.3">
      <c r="A1569" s="76">
        <v>1567</v>
      </c>
      <c r="B1569">
        <v>165</v>
      </c>
      <c r="C1569" t="s">
        <v>531</v>
      </c>
      <c r="D1569" t="s">
        <v>32</v>
      </c>
      <c r="E1569" t="s">
        <v>20</v>
      </c>
      <c r="F1569">
        <v>7.39</v>
      </c>
      <c r="G1569" s="77">
        <v>43023</v>
      </c>
      <c r="H1569" s="77">
        <v>43034</v>
      </c>
      <c r="I1569">
        <v>7</v>
      </c>
      <c r="J1569">
        <v>2002</v>
      </c>
      <c r="K1569" t="s">
        <v>25</v>
      </c>
      <c r="L1569">
        <v>26</v>
      </c>
      <c r="M1569">
        <v>0.39166666666666672</v>
      </c>
      <c r="N1569">
        <v>10.18333333333333</v>
      </c>
      <c r="O1569">
        <v>12</v>
      </c>
      <c r="P1569">
        <v>0.84861111111111109</v>
      </c>
      <c r="Q1569">
        <v>2.166666666666667</v>
      </c>
      <c r="R1569" t="s">
        <v>28</v>
      </c>
    </row>
    <row r="1570" spans="1:18" hidden="1" x14ac:dyDescent="0.3">
      <c r="A1570" s="76">
        <v>1568</v>
      </c>
      <c r="B1570">
        <v>165</v>
      </c>
      <c r="C1570" t="s">
        <v>531</v>
      </c>
      <c r="D1570" t="s">
        <v>32</v>
      </c>
      <c r="E1570" t="s">
        <v>20</v>
      </c>
      <c r="F1570">
        <v>7.39</v>
      </c>
      <c r="G1570" s="77">
        <v>43023</v>
      </c>
      <c r="H1570" s="77">
        <v>43034</v>
      </c>
      <c r="I1570">
        <v>7</v>
      </c>
      <c r="J1570">
        <v>2002</v>
      </c>
      <c r="K1570" t="s">
        <v>25</v>
      </c>
      <c r="L1570">
        <v>26</v>
      </c>
      <c r="M1570">
        <v>0.39166666666666672</v>
      </c>
      <c r="N1570">
        <v>10.18333333333333</v>
      </c>
      <c r="O1570">
        <v>12</v>
      </c>
      <c r="P1570">
        <v>0.84861111111111109</v>
      </c>
      <c r="Q1570">
        <v>2.166666666666667</v>
      </c>
      <c r="R1570" t="s">
        <v>63</v>
      </c>
    </row>
    <row r="1571" spans="1:18" hidden="1" x14ac:dyDescent="0.3">
      <c r="A1571" s="76">
        <v>1569</v>
      </c>
      <c r="B1571">
        <v>165</v>
      </c>
      <c r="C1571" t="s">
        <v>531</v>
      </c>
      <c r="D1571" t="s">
        <v>32</v>
      </c>
      <c r="E1571" t="s">
        <v>20</v>
      </c>
      <c r="F1571">
        <v>7.39</v>
      </c>
      <c r="G1571" s="77">
        <v>43023</v>
      </c>
      <c r="H1571" s="77">
        <v>43034</v>
      </c>
      <c r="I1571">
        <v>7</v>
      </c>
      <c r="J1571">
        <v>2002</v>
      </c>
      <c r="K1571" t="s">
        <v>25</v>
      </c>
      <c r="L1571">
        <v>26</v>
      </c>
      <c r="M1571">
        <v>0.39166666666666672</v>
      </c>
      <c r="N1571">
        <v>10.18333333333333</v>
      </c>
      <c r="O1571">
        <v>12</v>
      </c>
      <c r="P1571">
        <v>0.84861111111111109</v>
      </c>
      <c r="Q1571">
        <v>2.166666666666667</v>
      </c>
      <c r="R1571" t="s">
        <v>57</v>
      </c>
    </row>
    <row r="1572" spans="1:18" hidden="1" x14ac:dyDescent="0.3">
      <c r="A1572" s="76">
        <v>1570</v>
      </c>
      <c r="B1572">
        <v>165</v>
      </c>
      <c r="C1572" t="s">
        <v>531</v>
      </c>
      <c r="D1572" t="s">
        <v>32</v>
      </c>
      <c r="E1572" t="s">
        <v>20</v>
      </c>
      <c r="F1572">
        <v>7.39</v>
      </c>
      <c r="G1572" s="77">
        <v>43023</v>
      </c>
      <c r="H1572" s="77">
        <v>43034</v>
      </c>
      <c r="I1572">
        <v>7</v>
      </c>
      <c r="J1572">
        <v>2002</v>
      </c>
      <c r="K1572" t="s">
        <v>25</v>
      </c>
      <c r="L1572">
        <v>26</v>
      </c>
      <c r="M1572">
        <v>0.39166666666666672</v>
      </c>
      <c r="N1572">
        <v>10.18333333333333</v>
      </c>
      <c r="O1572">
        <v>12</v>
      </c>
      <c r="P1572">
        <v>0.84861111111111109</v>
      </c>
      <c r="Q1572">
        <v>2.166666666666667</v>
      </c>
      <c r="R1572" t="s">
        <v>29</v>
      </c>
    </row>
    <row r="1573" spans="1:18" hidden="1" x14ac:dyDescent="0.3">
      <c r="A1573" s="76">
        <v>1571</v>
      </c>
      <c r="B1573">
        <v>30296</v>
      </c>
      <c r="C1573" t="s">
        <v>532</v>
      </c>
      <c r="D1573" t="s">
        <v>32</v>
      </c>
      <c r="E1573" t="s">
        <v>75</v>
      </c>
      <c r="F1573">
        <v>7.45</v>
      </c>
      <c r="G1573" s="77">
        <v>44214</v>
      </c>
      <c r="H1573" s="77">
        <v>44236</v>
      </c>
      <c r="I1573">
        <v>6</v>
      </c>
      <c r="J1573">
        <v>2015</v>
      </c>
      <c r="K1573" t="s">
        <v>35</v>
      </c>
      <c r="L1573">
        <v>12</v>
      </c>
      <c r="M1573">
        <v>0.39444444444444438</v>
      </c>
      <c r="N1573">
        <v>4.7333333333333334</v>
      </c>
      <c r="O1573">
        <v>23</v>
      </c>
      <c r="P1573">
        <v>0.2057971014492754</v>
      </c>
      <c r="Q1573">
        <v>0.52173913043478259</v>
      </c>
      <c r="R1573" t="s">
        <v>39</v>
      </c>
    </row>
    <row r="1574" spans="1:18" hidden="1" x14ac:dyDescent="0.3">
      <c r="A1574" s="76">
        <v>1572</v>
      </c>
      <c r="B1574">
        <v>30296</v>
      </c>
      <c r="C1574" t="s">
        <v>532</v>
      </c>
      <c r="D1574" t="s">
        <v>32</v>
      </c>
      <c r="E1574" t="s">
        <v>75</v>
      </c>
      <c r="F1574">
        <v>7.45</v>
      </c>
      <c r="G1574" s="77">
        <v>44214</v>
      </c>
      <c r="H1574" s="77">
        <v>44236</v>
      </c>
      <c r="I1574">
        <v>6</v>
      </c>
      <c r="J1574">
        <v>2015</v>
      </c>
      <c r="K1574" t="s">
        <v>35</v>
      </c>
      <c r="L1574">
        <v>12</v>
      </c>
      <c r="M1574">
        <v>0.39444444444444438</v>
      </c>
      <c r="N1574">
        <v>4.7333333333333334</v>
      </c>
      <c r="O1574">
        <v>23</v>
      </c>
      <c r="P1574">
        <v>0.2057971014492754</v>
      </c>
      <c r="Q1574">
        <v>0.52173913043478259</v>
      </c>
      <c r="R1574" t="s">
        <v>72</v>
      </c>
    </row>
    <row r="1575" spans="1:18" hidden="1" x14ac:dyDescent="0.3">
      <c r="A1575" s="76">
        <v>1573</v>
      </c>
      <c r="B1575">
        <v>30296</v>
      </c>
      <c r="C1575" t="s">
        <v>532</v>
      </c>
      <c r="D1575" t="s">
        <v>32</v>
      </c>
      <c r="E1575" t="s">
        <v>75</v>
      </c>
      <c r="F1575">
        <v>7.45</v>
      </c>
      <c r="G1575" s="77">
        <v>44214</v>
      </c>
      <c r="H1575" s="77">
        <v>44236</v>
      </c>
      <c r="I1575">
        <v>6</v>
      </c>
      <c r="J1575">
        <v>2015</v>
      </c>
      <c r="K1575" t="s">
        <v>35</v>
      </c>
      <c r="L1575">
        <v>12</v>
      </c>
      <c r="M1575">
        <v>0.39444444444444438</v>
      </c>
      <c r="N1575">
        <v>4.7333333333333334</v>
      </c>
      <c r="O1575">
        <v>23</v>
      </c>
      <c r="P1575">
        <v>0.2057971014492754</v>
      </c>
      <c r="Q1575">
        <v>0.52173913043478259</v>
      </c>
      <c r="R1575" t="s">
        <v>27</v>
      </c>
    </row>
    <row r="1576" spans="1:18" hidden="1" x14ac:dyDescent="0.3">
      <c r="A1576" s="76">
        <v>1574</v>
      </c>
      <c r="B1576">
        <v>30296</v>
      </c>
      <c r="C1576" t="s">
        <v>532</v>
      </c>
      <c r="D1576" t="s">
        <v>32</v>
      </c>
      <c r="E1576" t="s">
        <v>75</v>
      </c>
      <c r="F1576">
        <v>7.45</v>
      </c>
      <c r="G1576" s="77">
        <v>44214</v>
      </c>
      <c r="H1576" s="77">
        <v>44236</v>
      </c>
      <c r="I1576">
        <v>6</v>
      </c>
      <c r="J1576">
        <v>2015</v>
      </c>
      <c r="K1576" t="s">
        <v>35</v>
      </c>
      <c r="L1576">
        <v>12</v>
      </c>
      <c r="M1576">
        <v>0.39444444444444438</v>
      </c>
      <c r="N1576">
        <v>4.7333333333333334</v>
      </c>
      <c r="O1576">
        <v>23</v>
      </c>
      <c r="P1576">
        <v>0.2057971014492754</v>
      </c>
      <c r="Q1576">
        <v>0.52173913043478259</v>
      </c>
      <c r="R1576" t="s">
        <v>57</v>
      </c>
    </row>
    <row r="1577" spans="1:18" hidden="1" x14ac:dyDescent="0.3">
      <c r="A1577" s="76">
        <v>1575</v>
      </c>
      <c r="B1577">
        <v>30296</v>
      </c>
      <c r="C1577" t="s">
        <v>532</v>
      </c>
      <c r="D1577" t="s">
        <v>32</v>
      </c>
      <c r="E1577" t="s">
        <v>75</v>
      </c>
      <c r="F1577">
        <v>7.45</v>
      </c>
      <c r="G1577" s="77">
        <v>44214</v>
      </c>
      <c r="H1577" s="77">
        <v>44236</v>
      </c>
      <c r="I1577">
        <v>6</v>
      </c>
      <c r="J1577">
        <v>2015</v>
      </c>
      <c r="K1577" t="s">
        <v>35</v>
      </c>
      <c r="L1577">
        <v>12</v>
      </c>
      <c r="M1577">
        <v>0.39444444444444438</v>
      </c>
      <c r="N1577">
        <v>4.7333333333333334</v>
      </c>
      <c r="O1577">
        <v>23</v>
      </c>
      <c r="P1577">
        <v>0.2057971014492754</v>
      </c>
      <c r="Q1577">
        <v>0.52173913043478259</v>
      </c>
      <c r="R1577" t="s">
        <v>48</v>
      </c>
    </row>
    <row r="1578" spans="1:18" hidden="1" x14ac:dyDescent="0.3">
      <c r="A1578" s="76">
        <v>1576</v>
      </c>
      <c r="B1578">
        <v>48406</v>
      </c>
      <c r="C1578" t="s">
        <v>533</v>
      </c>
      <c r="D1578" t="s">
        <v>32</v>
      </c>
      <c r="E1578" t="s">
        <v>20</v>
      </c>
      <c r="F1578">
        <v>7.21</v>
      </c>
      <c r="G1578" s="77">
        <v>44707</v>
      </c>
      <c r="H1578" s="77">
        <v>44709</v>
      </c>
      <c r="I1578">
        <v>7</v>
      </c>
      <c r="J1578">
        <v>2021</v>
      </c>
      <c r="K1578" t="s">
        <v>21</v>
      </c>
      <c r="L1578">
        <v>12</v>
      </c>
      <c r="M1578">
        <v>0.39</v>
      </c>
      <c r="N1578">
        <v>4.68</v>
      </c>
      <c r="O1578">
        <v>3</v>
      </c>
      <c r="P1578">
        <v>1.56</v>
      </c>
      <c r="Q1578">
        <v>4</v>
      </c>
      <c r="R1578" t="s">
        <v>48</v>
      </c>
    </row>
    <row r="1579" spans="1:18" hidden="1" x14ac:dyDescent="0.3">
      <c r="A1579" s="76">
        <v>1577</v>
      </c>
      <c r="B1579">
        <v>48406</v>
      </c>
      <c r="C1579" t="s">
        <v>533</v>
      </c>
      <c r="D1579" t="s">
        <v>32</v>
      </c>
      <c r="E1579" t="s">
        <v>20</v>
      </c>
      <c r="F1579">
        <v>7.21</v>
      </c>
      <c r="G1579" s="77">
        <v>44707</v>
      </c>
      <c r="H1579" s="77">
        <v>44709</v>
      </c>
      <c r="I1579">
        <v>7</v>
      </c>
      <c r="J1579">
        <v>2021</v>
      </c>
      <c r="K1579" t="s">
        <v>21</v>
      </c>
      <c r="L1579">
        <v>12</v>
      </c>
      <c r="M1579">
        <v>0.39</v>
      </c>
      <c r="N1579">
        <v>4.68</v>
      </c>
      <c r="O1579">
        <v>3</v>
      </c>
      <c r="P1579">
        <v>1.56</v>
      </c>
      <c r="Q1579">
        <v>4</v>
      </c>
      <c r="R1579" t="s">
        <v>49</v>
      </c>
    </row>
    <row r="1580" spans="1:18" hidden="1" x14ac:dyDescent="0.3">
      <c r="A1580" s="76">
        <v>1578</v>
      </c>
      <c r="B1580">
        <v>48406</v>
      </c>
      <c r="C1580" t="s">
        <v>533</v>
      </c>
      <c r="D1580" t="s">
        <v>32</v>
      </c>
      <c r="E1580" t="s">
        <v>20</v>
      </c>
      <c r="F1580">
        <v>7.21</v>
      </c>
      <c r="G1580" s="77">
        <v>44707</v>
      </c>
      <c r="H1580" s="77">
        <v>44709</v>
      </c>
      <c r="I1580">
        <v>7</v>
      </c>
      <c r="J1580">
        <v>2021</v>
      </c>
      <c r="K1580" t="s">
        <v>21</v>
      </c>
      <c r="L1580">
        <v>12</v>
      </c>
      <c r="M1580">
        <v>0.39</v>
      </c>
      <c r="N1580">
        <v>4.68</v>
      </c>
      <c r="O1580">
        <v>3</v>
      </c>
      <c r="P1580">
        <v>1.56</v>
      </c>
      <c r="Q1580">
        <v>4</v>
      </c>
      <c r="R1580" t="s">
        <v>50</v>
      </c>
    </row>
    <row r="1581" spans="1:18" hidden="1" x14ac:dyDescent="0.3">
      <c r="A1581" s="76">
        <v>1579</v>
      </c>
      <c r="B1581">
        <v>37436</v>
      </c>
      <c r="C1581" t="s">
        <v>534</v>
      </c>
      <c r="D1581" t="s">
        <v>32</v>
      </c>
      <c r="E1581" t="s">
        <v>20</v>
      </c>
      <c r="F1581">
        <v>6.03</v>
      </c>
      <c r="G1581" s="77">
        <v>43601</v>
      </c>
      <c r="H1581" s="77">
        <v>43609</v>
      </c>
      <c r="I1581">
        <v>3</v>
      </c>
      <c r="J1581">
        <v>2019</v>
      </c>
      <c r="K1581" t="s">
        <v>25</v>
      </c>
      <c r="L1581">
        <v>12</v>
      </c>
      <c r="M1581">
        <v>0.38111111111111112</v>
      </c>
      <c r="N1581">
        <v>4.5733333333333333</v>
      </c>
      <c r="O1581">
        <v>9</v>
      </c>
      <c r="P1581">
        <v>0.50814814814814813</v>
      </c>
      <c r="Q1581">
        <v>1.333333333333333</v>
      </c>
      <c r="R1581" t="s">
        <v>39</v>
      </c>
    </row>
    <row r="1582" spans="1:18" hidden="1" x14ac:dyDescent="0.3">
      <c r="A1582" s="76">
        <v>1580</v>
      </c>
      <c r="B1582">
        <v>37436</v>
      </c>
      <c r="C1582" t="s">
        <v>534</v>
      </c>
      <c r="D1582" t="s">
        <v>32</v>
      </c>
      <c r="E1582" t="s">
        <v>20</v>
      </c>
      <c r="F1582">
        <v>6.03</v>
      </c>
      <c r="G1582" s="77">
        <v>43601</v>
      </c>
      <c r="H1582" s="77">
        <v>43609</v>
      </c>
      <c r="I1582">
        <v>3</v>
      </c>
      <c r="J1582">
        <v>2019</v>
      </c>
      <c r="K1582" t="s">
        <v>25</v>
      </c>
      <c r="L1582">
        <v>12</v>
      </c>
      <c r="M1582">
        <v>0.38111111111111112</v>
      </c>
      <c r="N1582">
        <v>4.5733333333333333</v>
      </c>
      <c r="O1582">
        <v>9</v>
      </c>
      <c r="P1582">
        <v>0.50814814814814813</v>
      </c>
      <c r="Q1582">
        <v>1.333333333333333</v>
      </c>
      <c r="R1582" t="s">
        <v>103</v>
      </c>
    </row>
    <row r="1583" spans="1:18" hidden="1" x14ac:dyDescent="0.3">
      <c r="A1583" s="76">
        <v>1581</v>
      </c>
      <c r="B1583">
        <v>37436</v>
      </c>
      <c r="C1583" t="s">
        <v>534</v>
      </c>
      <c r="D1583" t="s">
        <v>32</v>
      </c>
      <c r="E1583" t="s">
        <v>20</v>
      </c>
      <c r="F1583">
        <v>6.03</v>
      </c>
      <c r="G1583" s="77">
        <v>43601</v>
      </c>
      <c r="H1583" s="77">
        <v>43609</v>
      </c>
      <c r="I1583">
        <v>3</v>
      </c>
      <c r="J1583">
        <v>2019</v>
      </c>
      <c r="K1583" t="s">
        <v>25</v>
      </c>
      <c r="L1583">
        <v>12</v>
      </c>
      <c r="M1583">
        <v>0.38111111111111112</v>
      </c>
      <c r="N1583">
        <v>4.5733333333333333</v>
      </c>
      <c r="O1583">
        <v>9</v>
      </c>
      <c r="P1583">
        <v>0.50814814814814813</v>
      </c>
      <c r="Q1583">
        <v>1.333333333333333</v>
      </c>
      <c r="R1583" t="s">
        <v>29</v>
      </c>
    </row>
    <row r="1584" spans="1:18" hidden="1" x14ac:dyDescent="0.3">
      <c r="A1584" s="76">
        <v>1582</v>
      </c>
      <c r="B1584">
        <v>917</v>
      </c>
      <c r="C1584" t="s">
        <v>535</v>
      </c>
      <c r="D1584" t="s">
        <v>66</v>
      </c>
      <c r="E1584" t="s">
        <v>38</v>
      </c>
      <c r="F1584">
        <v>7.07</v>
      </c>
      <c r="G1584" s="77">
        <v>44974</v>
      </c>
      <c r="H1584" s="77">
        <v>44974</v>
      </c>
      <c r="I1584">
        <v>7</v>
      </c>
      <c r="J1584">
        <v>1989</v>
      </c>
      <c r="K1584" t="s">
        <v>25</v>
      </c>
      <c r="L1584">
        <v>1</v>
      </c>
      <c r="M1584">
        <v>0.76666666666666672</v>
      </c>
      <c r="N1584">
        <v>0.76666666666666672</v>
      </c>
      <c r="O1584">
        <v>1</v>
      </c>
      <c r="P1584">
        <v>0.76666666666666672</v>
      </c>
      <c r="Q1584">
        <v>1</v>
      </c>
      <c r="R1584" t="s">
        <v>39</v>
      </c>
    </row>
    <row r="1585" spans="1:18" hidden="1" x14ac:dyDescent="0.3">
      <c r="A1585" s="76">
        <v>1583</v>
      </c>
      <c r="B1585">
        <v>917</v>
      </c>
      <c r="C1585" t="s">
        <v>535</v>
      </c>
      <c r="D1585" t="s">
        <v>66</v>
      </c>
      <c r="E1585" t="s">
        <v>38</v>
      </c>
      <c r="F1585">
        <v>7.07</v>
      </c>
      <c r="G1585" s="77">
        <v>44974</v>
      </c>
      <c r="H1585" s="77">
        <v>44974</v>
      </c>
      <c r="I1585">
        <v>7</v>
      </c>
      <c r="J1585">
        <v>1989</v>
      </c>
      <c r="K1585" t="s">
        <v>25</v>
      </c>
      <c r="L1585">
        <v>1</v>
      </c>
      <c r="M1585">
        <v>0.76666666666666672</v>
      </c>
      <c r="N1585">
        <v>0.76666666666666672</v>
      </c>
      <c r="O1585">
        <v>1</v>
      </c>
      <c r="P1585">
        <v>0.76666666666666672</v>
      </c>
      <c r="Q1585">
        <v>1</v>
      </c>
      <c r="R1585" t="s">
        <v>67</v>
      </c>
    </row>
    <row r="1586" spans="1:18" hidden="1" x14ac:dyDescent="0.3">
      <c r="A1586" s="76">
        <v>1584</v>
      </c>
      <c r="B1586">
        <v>917</v>
      </c>
      <c r="C1586" t="s">
        <v>535</v>
      </c>
      <c r="D1586" t="s">
        <v>66</v>
      </c>
      <c r="E1586" t="s">
        <v>38</v>
      </c>
      <c r="F1586">
        <v>7.07</v>
      </c>
      <c r="G1586" s="77">
        <v>44974</v>
      </c>
      <c r="H1586" s="77">
        <v>44974</v>
      </c>
      <c r="I1586">
        <v>7</v>
      </c>
      <c r="J1586">
        <v>1989</v>
      </c>
      <c r="K1586" t="s">
        <v>25</v>
      </c>
      <c r="L1586">
        <v>1</v>
      </c>
      <c r="M1586">
        <v>0.76666666666666672</v>
      </c>
      <c r="N1586">
        <v>0.76666666666666672</v>
      </c>
      <c r="O1586">
        <v>1</v>
      </c>
      <c r="P1586">
        <v>0.76666666666666672</v>
      </c>
      <c r="Q1586">
        <v>1</v>
      </c>
      <c r="R1586" t="s">
        <v>98</v>
      </c>
    </row>
    <row r="1587" spans="1:18" hidden="1" x14ac:dyDescent="0.3">
      <c r="A1587" s="76">
        <v>1585</v>
      </c>
      <c r="B1587">
        <v>917</v>
      </c>
      <c r="C1587" t="s">
        <v>535</v>
      </c>
      <c r="D1587" t="s">
        <v>66</v>
      </c>
      <c r="E1587" t="s">
        <v>38</v>
      </c>
      <c r="F1587">
        <v>7.07</v>
      </c>
      <c r="G1587" s="77">
        <v>44974</v>
      </c>
      <c r="H1587" s="77">
        <v>44974</v>
      </c>
      <c r="I1587">
        <v>7</v>
      </c>
      <c r="J1587">
        <v>1989</v>
      </c>
      <c r="K1587" t="s">
        <v>25</v>
      </c>
      <c r="L1587">
        <v>1</v>
      </c>
      <c r="M1587">
        <v>0.76666666666666672</v>
      </c>
      <c r="N1587">
        <v>0.76666666666666672</v>
      </c>
      <c r="O1587">
        <v>1</v>
      </c>
      <c r="P1587">
        <v>0.76666666666666672</v>
      </c>
      <c r="Q1587">
        <v>1</v>
      </c>
      <c r="R1587" t="s">
        <v>82</v>
      </c>
    </row>
    <row r="1588" spans="1:18" hidden="1" x14ac:dyDescent="0.3">
      <c r="A1588" s="76">
        <v>1586</v>
      </c>
      <c r="B1588">
        <v>38529</v>
      </c>
      <c r="C1588" t="s">
        <v>536</v>
      </c>
      <c r="D1588" t="s">
        <v>32</v>
      </c>
      <c r="E1588" t="s">
        <v>121</v>
      </c>
      <c r="F1588">
        <v>6.18</v>
      </c>
      <c r="G1588" s="77">
        <v>43987</v>
      </c>
      <c r="H1588" s="77">
        <v>43994</v>
      </c>
      <c r="I1588">
        <v>4</v>
      </c>
      <c r="J1588">
        <v>2019</v>
      </c>
      <c r="K1588" t="s">
        <v>35</v>
      </c>
      <c r="L1588">
        <v>12</v>
      </c>
      <c r="M1588">
        <v>0.3972222222222222</v>
      </c>
      <c r="N1588">
        <v>4.7666666666666666</v>
      </c>
      <c r="O1588">
        <v>8</v>
      </c>
      <c r="P1588">
        <v>0.59583333333333333</v>
      </c>
      <c r="Q1588">
        <v>1.5</v>
      </c>
      <c r="R1588" t="s">
        <v>89</v>
      </c>
    </row>
    <row r="1589" spans="1:18" hidden="1" x14ac:dyDescent="0.3">
      <c r="A1589" s="76">
        <v>1587</v>
      </c>
      <c r="B1589">
        <v>38529</v>
      </c>
      <c r="C1589" t="s">
        <v>536</v>
      </c>
      <c r="D1589" t="s">
        <v>32</v>
      </c>
      <c r="E1589" t="s">
        <v>121</v>
      </c>
      <c r="F1589">
        <v>6.18</v>
      </c>
      <c r="G1589" s="77">
        <v>43987</v>
      </c>
      <c r="H1589" s="77">
        <v>43994</v>
      </c>
      <c r="I1589">
        <v>4</v>
      </c>
      <c r="J1589">
        <v>2019</v>
      </c>
      <c r="K1589" t="s">
        <v>35</v>
      </c>
      <c r="L1589">
        <v>12</v>
      </c>
      <c r="M1589">
        <v>0.3972222222222222</v>
      </c>
      <c r="N1589">
        <v>4.7666666666666666</v>
      </c>
      <c r="O1589">
        <v>8</v>
      </c>
      <c r="P1589">
        <v>0.59583333333333333</v>
      </c>
      <c r="Q1589">
        <v>1.5</v>
      </c>
      <c r="R1589" t="s">
        <v>36</v>
      </c>
    </row>
    <row r="1590" spans="1:18" hidden="1" x14ac:dyDescent="0.3">
      <c r="A1590" s="76">
        <v>1588</v>
      </c>
      <c r="B1590">
        <v>38529</v>
      </c>
      <c r="C1590" t="s">
        <v>536</v>
      </c>
      <c r="D1590" t="s">
        <v>32</v>
      </c>
      <c r="E1590" t="s">
        <v>121</v>
      </c>
      <c r="F1590">
        <v>6.18</v>
      </c>
      <c r="G1590" s="77">
        <v>43987</v>
      </c>
      <c r="H1590" s="77">
        <v>43994</v>
      </c>
      <c r="I1590">
        <v>4</v>
      </c>
      <c r="J1590">
        <v>2019</v>
      </c>
      <c r="K1590" t="s">
        <v>35</v>
      </c>
      <c r="L1590">
        <v>12</v>
      </c>
      <c r="M1590">
        <v>0.3972222222222222</v>
      </c>
      <c r="N1590">
        <v>4.7666666666666666</v>
      </c>
      <c r="O1590">
        <v>8</v>
      </c>
      <c r="P1590">
        <v>0.59583333333333333</v>
      </c>
      <c r="Q1590">
        <v>1.5</v>
      </c>
      <c r="R1590" t="s">
        <v>48</v>
      </c>
    </row>
    <row r="1591" spans="1:18" hidden="1" x14ac:dyDescent="0.3">
      <c r="A1591" s="76">
        <v>1589</v>
      </c>
      <c r="B1591">
        <v>38529</v>
      </c>
      <c r="C1591" t="s">
        <v>536</v>
      </c>
      <c r="D1591" t="s">
        <v>32</v>
      </c>
      <c r="E1591" t="s">
        <v>121</v>
      </c>
      <c r="F1591">
        <v>6.18</v>
      </c>
      <c r="G1591" s="77">
        <v>43987</v>
      </c>
      <c r="H1591" s="77">
        <v>43994</v>
      </c>
      <c r="I1591">
        <v>4</v>
      </c>
      <c r="J1591">
        <v>2019</v>
      </c>
      <c r="K1591" t="s">
        <v>35</v>
      </c>
      <c r="L1591">
        <v>12</v>
      </c>
      <c r="M1591">
        <v>0.3972222222222222</v>
      </c>
      <c r="N1591">
        <v>4.7666666666666666</v>
      </c>
      <c r="O1591">
        <v>8</v>
      </c>
      <c r="P1591">
        <v>0.59583333333333333</v>
      </c>
      <c r="Q1591">
        <v>1.5</v>
      </c>
      <c r="R1591" t="s">
        <v>82</v>
      </c>
    </row>
    <row r="1592" spans="1:18" hidden="1" x14ac:dyDescent="0.3">
      <c r="A1592" s="76">
        <v>1590</v>
      </c>
      <c r="B1592">
        <v>38529</v>
      </c>
      <c r="C1592" t="s">
        <v>536</v>
      </c>
      <c r="D1592" t="s">
        <v>32</v>
      </c>
      <c r="E1592" t="s">
        <v>121</v>
      </c>
      <c r="F1592">
        <v>6.18</v>
      </c>
      <c r="G1592" s="77">
        <v>43987</v>
      </c>
      <c r="H1592" s="77">
        <v>43994</v>
      </c>
      <c r="I1592">
        <v>4</v>
      </c>
      <c r="J1592">
        <v>2019</v>
      </c>
      <c r="K1592" t="s">
        <v>35</v>
      </c>
      <c r="L1592">
        <v>12</v>
      </c>
      <c r="M1592">
        <v>0.3972222222222222</v>
      </c>
      <c r="N1592">
        <v>4.7666666666666666</v>
      </c>
      <c r="O1592">
        <v>8</v>
      </c>
      <c r="P1592">
        <v>0.59583333333333333</v>
      </c>
      <c r="Q1592">
        <v>1.5</v>
      </c>
      <c r="R1592" t="s">
        <v>49</v>
      </c>
    </row>
    <row r="1593" spans="1:18" hidden="1" x14ac:dyDescent="0.3">
      <c r="A1593" s="76">
        <v>1591</v>
      </c>
      <c r="B1593">
        <v>38529</v>
      </c>
      <c r="C1593" t="s">
        <v>536</v>
      </c>
      <c r="D1593" t="s">
        <v>32</v>
      </c>
      <c r="E1593" t="s">
        <v>121</v>
      </c>
      <c r="F1593">
        <v>6.18</v>
      </c>
      <c r="G1593" s="77">
        <v>43987</v>
      </c>
      <c r="H1593" s="77">
        <v>43994</v>
      </c>
      <c r="I1593">
        <v>4</v>
      </c>
      <c r="J1593">
        <v>2019</v>
      </c>
      <c r="K1593" t="s">
        <v>35</v>
      </c>
      <c r="L1593">
        <v>12</v>
      </c>
      <c r="M1593">
        <v>0.3972222222222222</v>
      </c>
      <c r="N1593">
        <v>4.7666666666666666</v>
      </c>
      <c r="O1593">
        <v>8</v>
      </c>
      <c r="P1593">
        <v>0.59583333333333333</v>
      </c>
      <c r="Q1593">
        <v>1.5</v>
      </c>
      <c r="R1593" t="s">
        <v>50</v>
      </c>
    </row>
    <row r="1594" spans="1:18" hidden="1" x14ac:dyDescent="0.3">
      <c r="A1594" s="76">
        <v>1592</v>
      </c>
      <c r="B1594">
        <v>39018</v>
      </c>
      <c r="C1594" t="s">
        <v>537</v>
      </c>
      <c r="D1594" t="s">
        <v>19</v>
      </c>
      <c r="E1594" t="s">
        <v>20</v>
      </c>
      <c r="F1594">
        <v>5.69</v>
      </c>
      <c r="G1594" s="77">
        <v>44975</v>
      </c>
      <c r="H1594" s="77">
        <v>44975</v>
      </c>
      <c r="I1594">
        <v>6</v>
      </c>
      <c r="J1594">
        <v>2013</v>
      </c>
      <c r="K1594" t="s">
        <v>35</v>
      </c>
      <c r="L1594">
        <v>1</v>
      </c>
      <c r="M1594">
        <v>8.7777777777777774E-2</v>
      </c>
      <c r="N1594">
        <v>8.7777777777777774E-2</v>
      </c>
      <c r="O1594">
        <v>1</v>
      </c>
      <c r="P1594">
        <v>8.7777777777777774E-2</v>
      </c>
      <c r="Q1594">
        <v>1</v>
      </c>
      <c r="R1594" t="s">
        <v>27</v>
      </c>
    </row>
    <row r="1595" spans="1:18" hidden="1" x14ac:dyDescent="0.3">
      <c r="A1595" s="76">
        <v>1593</v>
      </c>
      <c r="B1595">
        <v>39018</v>
      </c>
      <c r="C1595" t="s">
        <v>537</v>
      </c>
      <c r="D1595" t="s">
        <v>19</v>
      </c>
      <c r="E1595" t="s">
        <v>20</v>
      </c>
      <c r="F1595">
        <v>5.69</v>
      </c>
      <c r="G1595" s="77">
        <v>44975</v>
      </c>
      <c r="H1595" s="77">
        <v>44975</v>
      </c>
      <c r="I1595">
        <v>6</v>
      </c>
      <c r="J1595">
        <v>2013</v>
      </c>
      <c r="K1595" t="s">
        <v>35</v>
      </c>
      <c r="L1595">
        <v>1</v>
      </c>
      <c r="M1595">
        <v>8.7777777777777774E-2</v>
      </c>
      <c r="N1595">
        <v>8.7777777777777774E-2</v>
      </c>
      <c r="O1595">
        <v>1</v>
      </c>
      <c r="P1595">
        <v>8.7777777777777774E-2</v>
      </c>
      <c r="Q1595">
        <v>1</v>
      </c>
      <c r="R1595" t="s">
        <v>119</v>
      </c>
    </row>
    <row r="1596" spans="1:18" hidden="1" x14ac:dyDescent="0.3">
      <c r="A1596" s="76">
        <v>1594</v>
      </c>
      <c r="B1596">
        <v>38992</v>
      </c>
      <c r="C1596" t="s">
        <v>538</v>
      </c>
      <c r="D1596" t="s">
        <v>32</v>
      </c>
      <c r="E1596" t="s">
        <v>78</v>
      </c>
      <c r="F1596">
        <v>7.36</v>
      </c>
      <c r="G1596" s="77">
        <v>44825</v>
      </c>
      <c r="H1596" s="77">
        <v>44831</v>
      </c>
      <c r="I1596">
        <v>8</v>
      </c>
      <c r="J1596">
        <v>2020</v>
      </c>
      <c r="K1596" t="s">
        <v>25</v>
      </c>
      <c r="L1596">
        <v>12</v>
      </c>
      <c r="M1596">
        <v>0.39444444444444438</v>
      </c>
      <c r="N1596">
        <v>4.7333333333333334</v>
      </c>
      <c r="O1596">
        <v>7</v>
      </c>
      <c r="P1596">
        <v>0.67619047619047623</v>
      </c>
      <c r="Q1596">
        <v>1.714285714285714</v>
      </c>
      <c r="R1596" t="s">
        <v>91</v>
      </c>
    </row>
    <row r="1597" spans="1:18" hidden="1" x14ac:dyDescent="0.3">
      <c r="A1597" s="76">
        <v>1595</v>
      </c>
      <c r="B1597">
        <v>38992</v>
      </c>
      <c r="C1597" t="s">
        <v>538</v>
      </c>
      <c r="D1597" t="s">
        <v>32</v>
      </c>
      <c r="E1597" t="s">
        <v>78</v>
      </c>
      <c r="F1597">
        <v>7.36</v>
      </c>
      <c r="G1597" s="77">
        <v>44825</v>
      </c>
      <c r="H1597" s="77">
        <v>44831</v>
      </c>
      <c r="I1597">
        <v>8</v>
      </c>
      <c r="J1597">
        <v>2020</v>
      </c>
      <c r="K1597" t="s">
        <v>25</v>
      </c>
      <c r="L1597">
        <v>12</v>
      </c>
      <c r="M1597">
        <v>0.39444444444444438</v>
      </c>
      <c r="N1597">
        <v>4.7333333333333334</v>
      </c>
      <c r="O1597">
        <v>7</v>
      </c>
      <c r="P1597">
        <v>0.67619047619047623</v>
      </c>
      <c r="Q1597">
        <v>1.714285714285714</v>
      </c>
      <c r="R1597" t="s">
        <v>36</v>
      </c>
    </row>
    <row r="1598" spans="1:18" hidden="1" x14ac:dyDescent="0.3">
      <c r="A1598" s="76">
        <v>1596</v>
      </c>
      <c r="B1598">
        <v>38992</v>
      </c>
      <c r="C1598" t="s">
        <v>538</v>
      </c>
      <c r="D1598" t="s">
        <v>32</v>
      </c>
      <c r="E1598" t="s">
        <v>78</v>
      </c>
      <c r="F1598">
        <v>7.36</v>
      </c>
      <c r="G1598" s="77">
        <v>44825</v>
      </c>
      <c r="H1598" s="77">
        <v>44831</v>
      </c>
      <c r="I1598">
        <v>8</v>
      </c>
      <c r="J1598">
        <v>2020</v>
      </c>
      <c r="K1598" t="s">
        <v>25</v>
      </c>
      <c r="L1598">
        <v>12</v>
      </c>
      <c r="M1598">
        <v>0.39444444444444438</v>
      </c>
      <c r="N1598">
        <v>4.7333333333333334</v>
      </c>
      <c r="O1598">
        <v>7</v>
      </c>
      <c r="P1598">
        <v>0.67619047619047623</v>
      </c>
      <c r="Q1598">
        <v>1.714285714285714</v>
      </c>
      <c r="R1598" t="s">
        <v>57</v>
      </c>
    </row>
    <row r="1599" spans="1:18" hidden="1" x14ac:dyDescent="0.3">
      <c r="A1599" s="76">
        <v>1597</v>
      </c>
      <c r="B1599">
        <v>38162</v>
      </c>
      <c r="C1599" t="s">
        <v>539</v>
      </c>
      <c r="D1599" t="s">
        <v>32</v>
      </c>
      <c r="E1599" t="s">
        <v>121</v>
      </c>
      <c r="F1599">
        <v>5.54</v>
      </c>
      <c r="G1599" s="77">
        <v>44042</v>
      </c>
      <c r="H1599" s="77">
        <v>44043</v>
      </c>
      <c r="I1599">
        <v>5</v>
      </c>
      <c r="J1599">
        <v>2019</v>
      </c>
      <c r="K1599" t="s">
        <v>25</v>
      </c>
      <c r="L1599">
        <v>11</v>
      </c>
      <c r="M1599">
        <v>8.3333333333333329E-2</v>
      </c>
      <c r="N1599">
        <v>0.91666666666666663</v>
      </c>
      <c r="O1599">
        <v>2</v>
      </c>
      <c r="P1599">
        <v>0.45833333333333331</v>
      </c>
      <c r="Q1599">
        <v>5.5</v>
      </c>
      <c r="R1599" t="s">
        <v>36</v>
      </c>
    </row>
    <row r="1600" spans="1:18" hidden="1" x14ac:dyDescent="0.3">
      <c r="A1600" s="76">
        <v>1598</v>
      </c>
      <c r="B1600">
        <v>38162</v>
      </c>
      <c r="C1600" t="s">
        <v>539</v>
      </c>
      <c r="D1600" t="s">
        <v>32</v>
      </c>
      <c r="E1600" t="s">
        <v>121</v>
      </c>
      <c r="F1600">
        <v>5.54</v>
      </c>
      <c r="G1600" s="77">
        <v>44042</v>
      </c>
      <c r="H1600" s="77">
        <v>44043</v>
      </c>
      <c r="I1600">
        <v>5</v>
      </c>
      <c r="J1600">
        <v>2019</v>
      </c>
      <c r="K1600" t="s">
        <v>25</v>
      </c>
      <c r="L1600">
        <v>11</v>
      </c>
      <c r="M1600">
        <v>8.3333333333333329E-2</v>
      </c>
      <c r="N1600">
        <v>0.91666666666666663</v>
      </c>
      <c r="O1600">
        <v>2</v>
      </c>
      <c r="P1600">
        <v>0.45833333333333331</v>
      </c>
      <c r="Q1600">
        <v>5.5</v>
      </c>
      <c r="R1600" t="s">
        <v>82</v>
      </c>
    </row>
    <row r="1601" spans="1:18" hidden="1" x14ac:dyDescent="0.3">
      <c r="A1601" s="76">
        <v>1599</v>
      </c>
      <c r="B1601">
        <v>38162</v>
      </c>
      <c r="C1601" t="s">
        <v>539</v>
      </c>
      <c r="D1601" t="s">
        <v>32</v>
      </c>
      <c r="E1601" t="s">
        <v>121</v>
      </c>
      <c r="F1601">
        <v>5.54</v>
      </c>
      <c r="G1601" s="77">
        <v>44042</v>
      </c>
      <c r="H1601" s="77">
        <v>44043</v>
      </c>
      <c r="I1601">
        <v>5</v>
      </c>
      <c r="J1601">
        <v>2019</v>
      </c>
      <c r="K1601" t="s">
        <v>25</v>
      </c>
      <c r="L1601">
        <v>11</v>
      </c>
      <c r="M1601">
        <v>8.3333333333333329E-2</v>
      </c>
      <c r="N1601">
        <v>0.91666666666666663</v>
      </c>
      <c r="O1601">
        <v>2</v>
      </c>
      <c r="P1601">
        <v>0.45833333333333331</v>
      </c>
      <c r="Q1601">
        <v>5.5</v>
      </c>
      <c r="R1601" t="s">
        <v>22</v>
      </c>
    </row>
    <row r="1602" spans="1:18" hidden="1" x14ac:dyDescent="0.3">
      <c r="A1602" s="76">
        <v>1600</v>
      </c>
      <c r="B1602">
        <v>38707</v>
      </c>
      <c r="C1602" t="s">
        <v>540</v>
      </c>
      <c r="D1602" t="s">
        <v>32</v>
      </c>
      <c r="E1602" t="s">
        <v>20</v>
      </c>
      <c r="F1602">
        <v>6.53</v>
      </c>
      <c r="G1602" s="77">
        <v>43650</v>
      </c>
      <c r="H1602" s="77">
        <v>43656</v>
      </c>
      <c r="I1602">
        <v>6</v>
      </c>
      <c r="J1602">
        <v>2019</v>
      </c>
      <c r="K1602" t="s">
        <v>33</v>
      </c>
      <c r="L1602">
        <v>12</v>
      </c>
      <c r="M1602">
        <v>0.4</v>
      </c>
      <c r="N1602">
        <v>4.8000000000000007</v>
      </c>
      <c r="O1602">
        <v>7</v>
      </c>
      <c r="P1602">
        <v>0.68571428571428583</v>
      </c>
      <c r="Q1602">
        <v>1.714285714285714</v>
      </c>
      <c r="R1602" t="s">
        <v>26</v>
      </c>
    </row>
    <row r="1603" spans="1:18" hidden="1" x14ac:dyDescent="0.3">
      <c r="A1603" s="76">
        <v>1601</v>
      </c>
      <c r="B1603">
        <v>38707</v>
      </c>
      <c r="C1603" t="s">
        <v>540</v>
      </c>
      <c r="D1603" t="s">
        <v>32</v>
      </c>
      <c r="E1603" t="s">
        <v>20</v>
      </c>
      <c r="F1603">
        <v>6.53</v>
      </c>
      <c r="G1603" s="77">
        <v>43650</v>
      </c>
      <c r="H1603" s="77">
        <v>43656</v>
      </c>
      <c r="I1603">
        <v>6</v>
      </c>
      <c r="J1603">
        <v>2019</v>
      </c>
      <c r="K1603" t="s">
        <v>33</v>
      </c>
      <c r="L1603">
        <v>12</v>
      </c>
      <c r="M1603">
        <v>0.4</v>
      </c>
      <c r="N1603">
        <v>4.8000000000000007</v>
      </c>
      <c r="O1603">
        <v>7</v>
      </c>
      <c r="P1603">
        <v>0.68571428571428583</v>
      </c>
      <c r="Q1603">
        <v>1.714285714285714</v>
      </c>
      <c r="R1603" t="s">
        <v>36</v>
      </c>
    </row>
    <row r="1604" spans="1:18" hidden="1" x14ac:dyDescent="0.3">
      <c r="A1604" s="76">
        <v>1602</v>
      </c>
      <c r="B1604">
        <v>38707</v>
      </c>
      <c r="C1604" t="s">
        <v>540</v>
      </c>
      <c r="D1604" t="s">
        <v>32</v>
      </c>
      <c r="E1604" t="s">
        <v>20</v>
      </c>
      <c r="F1604">
        <v>6.53</v>
      </c>
      <c r="G1604" s="77">
        <v>43650</v>
      </c>
      <c r="H1604" s="77">
        <v>43656</v>
      </c>
      <c r="I1604">
        <v>6</v>
      </c>
      <c r="J1604">
        <v>2019</v>
      </c>
      <c r="K1604" t="s">
        <v>33</v>
      </c>
      <c r="L1604">
        <v>12</v>
      </c>
      <c r="M1604">
        <v>0.4</v>
      </c>
      <c r="N1604">
        <v>4.8000000000000007</v>
      </c>
      <c r="O1604">
        <v>7</v>
      </c>
      <c r="P1604">
        <v>0.68571428571428583</v>
      </c>
      <c r="Q1604">
        <v>1.714285714285714</v>
      </c>
      <c r="R1604" t="s">
        <v>29</v>
      </c>
    </row>
    <row r="1605" spans="1:18" hidden="1" x14ac:dyDescent="0.3">
      <c r="A1605" s="76">
        <v>1603</v>
      </c>
      <c r="B1605">
        <v>38707</v>
      </c>
      <c r="C1605" t="s">
        <v>540</v>
      </c>
      <c r="D1605" t="s">
        <v>32</v>
      </c>
      <c r="E1605" t="s">
        <v>20</v>
      </c>
      <c r="F1605">
        <v>6.53</v>
      </c>
      <c r="G1605" s="77">
        <v>43650</v>
      </c>
      <c r="H1605" s="77">
        <v>43656</v>
      </c>
      <c r="I1605">
        <v>6</v>
      </c>
      <c r="J1605">
        <v>2019</v>
      </c>
      <c r="K1605" t="s">
        <v>33</v>
      </c>
      <c r="L1605">
        <v>12</v>
      </c>
      <c r="M1605">
        <v>0.4</v>
      </c>
      <c r="N1605">
        <v>4.8000000000000007</v>
      </c>
      <c r="O1605">
        <v>7</v>
      </c>
      <c r="P1605">
        <v>0.68571428571428583</v>
      </c>
      <c r="Q1605">
        <v>1.714285714285714</v>
      </c>
      <c r="R1605" t="s">
        <v>175</v>
      </c>
    </row>
    <row r="1606" spans="1:18" hidden="1" x14ac:dyDescent="0.3">
      <c r="A1606" s="76">
        <v>1604</v>
      </c>
      <c r="B1606">
        <v>48363</v>
      </c>
      <c r="C1606" t="s">
        <v>541</v>
      </c>
      <c r="D1606" t="s">
        <v>32</v>
      </c>
      <c r="E1606" t="s">
        <v>121</v>
      </c>
      <c r="F1606">
        <v>6.73</v>
      </c>
      <c r="G1606" s="77">
        <v>44997</v>
      </c>
      <c r="H1606" s="77">
        <v>45019</v>
      </c>
      <c r="I1606">
        <v>4</v>
      </c>
      <c r="J1606">
        <v>2022</v>
      </c>
      <c r="K1606" t="s">
        <v>33</v>
      </c>
      <c r="L1606">
        <v>12</v>
      </c>
      <c r="M1606">
        <v>0.39444444444444438</v>
      </c>
      <c r="N1606">
        <v>4.7333333333333334</v>
      </c>
      <c r="O1606">
        <v>23</v>
      </c>
      <c r="P1606">
        <v>0.2057971014492754</v>
      </c>
      <c r="Q1606">
        <v>0.52173913043478259</v>
      </c>
      <c r="R1606" t="s">
        <v>89</v>
      </c>
    </row>
    <row r="1607" spans="1:18" hidden="1" x14ac:dyDescent="0.3">
      <c r="A1607" s="76">
        <v>1605</v>
      </c>
      <c r="B1607">
        <v>48363</v>
      </c>
      <c r="C1607" t="s">
        <v>541</v>
      </c>
      <c r="D1607" t="s">
        <v>32</v>
      </c>
      <c r="E1607" t="s">
        <v>121</v>
      </c>
      <c r="F1607">
        <v>6.73</v>
      </c>
      <c r="G1607" s="77">
        <v>44997</v>
      </c>
      <c r="H1607" s="77">
        <v>45019</v>
      </c>
      <c r="I1607">
        <v>4</v>
      </c>
      <c r="J1607">
        <v>2022</v>
      </c>
      <c r="K1607" t="s">
        <v>33</v>
      </c>
      <c r="L1607">
        <v>12</v>
      </c>
      <c r="M1607">
        <v>0.39444444444444438</v>
      </c>
      <c r="N1607">
        <v>4.7333333333333334</v>
      </c>
      <c r="O1607">
        <v>23</v>
      </c>
      <c r="P1607">
        <v>0.2057971014492754</v>
      </c>
      <c r="Q1607">
        <v>0.52173913043478259</v>
      </c>
      <c r="R1607" t="s">
        <v>36</v>
      </c>
    </row>
    <row r="1608" spans="1:18" hidden="1" x14ac:dyDescent="0.3">
      <c r="A1608" s="76">
        <v>1606</v>
      </c>
      <c r="B1608">
        <v>48363</v>
      </c>
      <c r="C1608" t="s">
        <v>541</v>
      </c>
      <c r="D1608" t="s">
        <v>32</v>
      </c>
      <c r="E1608" t="s">
        <v>121</v>
      </c>
      <c r="F1608">
        <v>6.73</v>
      </c>
      <c r="G1608" s="77">
        <v>44997</v>
      </c>
      <c r="H1608" s="77">
        <v>45019</v>
      </c>
      <c r="I1608">
        <v>4</v>
      </c>
      <c r="J1608">
        <v>2022</v>
      </c>
      <c r="K1608" t="s">
        <v>33</v>
      </c>
      <c r="L1608">
        <v>12</v>
      </c>
      <c r="M1608">
        <v>0.39444444444444438</v>
      </c>
      <c r="N1608">
        <v>4.7333333333333334</v>
      </c>
      <c r="O1608">
        <v>23</v>
      </c>
      <c r="P1608">
        <v>0.2057971014492754</v>
      </c>
      <c r="Q1608">
        <v>0.52173913043478259</v>
      </c>
      <c r="R1608" t="s">
        <v>27</v>
      </c>
    </row>
    <row r="1609" spans="1:18" hidden="1" x14ac:dyDescent="0.3">
      <c r="A1609" s="76">
        <v>1607</v>
      </c>
      <c r="B1609">
        <v>40392</v>
      </c>
      <c r="C1609" t="s">
        <v>542</v>
      </c>
      <c r="D1609" t="s">
        <v>32</v>
      </c>
      <c r="E1609" t="s">
        <v>38</v>
      </c>
      <c r="F1609">
        <v>7.58</v>
      </c>
      <c r="G1609" s="77">
        <v>44118</v>
      </c>
      <c r="H1609" s="77">
        <v>44122</v>
      </c>
      <c r="I1609">
        <v>7</v>
      </c>
      <c r="J1609">
        <v>2020</v>
      </c>
      <c r="K1609" t="s">
        <v>25</v>
      </c>
      <c r="L1609">
        <v>12</v>
      </c>
      <c r="M1609">
        <v>0.4102777777777778</v>
      </c>
      <c r="N1609">
        <v>4.9233333333333338</v>
      </c>
      <c r="O1609">
        <v>5</v>
      </c>
      <c r="P1609">
        <v>0.9846666666666668</v>
      </c>
      <c r="Q1609">
        <v>2.4</v>
      </c>
      <c r="R1609" t="s">
        <v>40</v>
      </c>
    </row>
    <row r="1610" spans="1:18" hidden="1" x14ac:dyDescent="0.3">
      <c r="A1610" s="76">
        <v>1608</v>
      </c>
      <c r="B1610">
        <v>40392</v>
      </c>
      <c r="C1610" t="s">
        <v>542</v>
      </c>
      <c r="D1610" t="s">
        <v>32</v>
      </c>
      <c r="E1610" t="s">
        <v>38</v>
      </c>
      <c r="F1610">
        <v>7.58</v>
      </c>
      <c r="G1610" s="77">
        <v>44118</v>
      </c>
      <c r="H1610" s="77">
        <v>44122</v>
      </c>
      <c r="I1610">
        <v>7</v>
      </c>
      <c r="J1610">
        <v>2020</v>
      </c>
      <c r="K1610" t="s">
        <v>25</v>
      </c>
      <c r="L1610">
        <v>12</v>
      </c>
      <c r="M1610">
        <v>0.4102777777777778</v>
      </c>
      <c r="N1610">
        <v>4.9233333333333338</v>
      </c>
      <c r="O1610">
        <v>5</v>
      </c>
      <c r="P1610">
        <v>0.9846666666666668</v>
      </c>
      <c r="Q1610">
        <v>2.4</v>
      </c>
      <c r="R1610" t="s">
        <v>48</v>
      </c>
    </row>
    <row r="1611" spans="1:18" hidden="1" x14ac:dyDescent="0.3">
      <c r="A1611" s="76">
        <v>1609</v>
      </c>
      <c r="B1611">
        <v>40392</v>
      </c>
      <c r="C1611" t="s">
        <v>542</v>
      </c>
      <c r="D1611" t="s">
        <v>32</v>
      </c>
      <c r="E1611" t="s">
        <v>38</v>
      </c>
      <c r="F1611">
        <v>7.58</v>
      </c>
      <c r="G1611" s="77">
        <v>44118</v>
      </c>
      <c r="H1611" s="77">
        <v>44122</v>
      </c>
      <c r="I1611">
        <v>7</v>
      </c>
      <c r="J1611">
        <v>2020</v>
      </c>
      <c r="K1611" t="s">
        <v>25</v>
      </c>
      <c r="L1611">
        <v>12</v>
      </c>
      <c r="M1611">
        <v>0.4102777777777778</v>
      </c>
      <c r="N1611">
        <v>4.9233333333333338</v>
      </c>
      <c r="O1611">
        <v>5</v>
      </c>
      <c r="P1611">
        <v>0.9846666666666668</v>
      </c>
      <c r="Q1611">
        <v>2.4</v>
      </c>
      <c r="R1611" t="s">
        <v>42</v>
      </c>
    </row>
    <row r="1612" spans="1:18" hidden="1" x14ac:dyDescent="0.3">
      <c r="A1612" s="76">
        <v>1610</v>
      </c>
      <c r="B1612">
        <v>40392</v>
      </c>
      <c r="C1612" t="s">
        <v>542</v>
      </c>
      <c r="D1612" t="s">
        <v>32</v>
      </c>
      <c r="E1612" t="s">
        <v>38</v>
      </c>
      <c r="F1612">
        <v>7.58</v>
      </c>
      <c r="G1612" s="77">
        <v>44118</v>
      </c>
      <c r="H1612" s="77">
        <v>44122</v>
      </c>
      <c r="I1612">
        <v>7</v>
      </c>
      <c r="J1612">
        <v>2020</v>
      </c>
      <c r="K1612" t="s">
        <v>25</v>
      </c>
      <c r="L1612">
        <v>12</v>
      </c>
      <c r="M1612">
        <v>0.4102777777777778</v>
      </c>
      <c r="N1612">
        <v>4.9233333333333338</v>
      </c>
      <c r="O1612">
        <v>5</v>
      </c>
      <c r="P1612">
        <v>0.9846666666666668</v>
      </c>
      <c r="Q1612">
        <v>2.4</v>
      </c>
      <c r="R1612" t="s">
        <v>221</v>
      </c>
    </row>
    <row r="1613" spans="1:18" hidden="1" x14ac:dyDescent="0.3">
      <c r="A1613" s="76">
        <v>1611</v>
      </c>
      <c r="B1613">
        <v>40392</v>
      </c>
      <c r="C1613" t="s">
        <v>542</v>
      </c>
      <c r="D1613" t="s">
        <v>32</v>
      </c>
      <c r="E1613" t="s">
        <v>38</v>
      </c>
      <c r="F1613">
        <v>7.58</v>
      </c>
      <c r="G1613" s="77">
        <v>44118</v>
      </c>
      <c r="H1613" s="77">
        <v>44122</v>
      </c>
      <c r="I1613">
        <v>7</v>
      </c>
      <c r="J1613">
        <v>2020</v>
      </c>
      <c r="K1613" t="s">
        <v>25</v>
      </c>
      <c r="L1613">
        <v>12</v>
      </c>
      <c r="M1613">
        <v>0.4102777777777778</v>
      </c>
      <c r="N1613">
        <v>4.9233333333333338</v>
      </c>
      <c r="O1613">
        <v>5</v>
      </c>
      <c r="P1613">
        <v>0.9846666666666668</v>
      </c>
      <c r="Q1613">
        <v>2.4</v>
      </c>
      <c r="R1613" t="s">
        <v>141</v>
      </c>
    </row>
    <row r="1614" spans="1:18" hidden="1" x14ac:dyDescent="0.3">
      <c r="A1614" s="76">
        <v>1612</v>
      </c>
      <c r="B1614">
        <v>50185</v>
      </c>
      <c r="C1614" t="s">
        <v>543</v>
      </c>
      <c r="D1614" t="s">
        <v>32</v>
      </c>
      <c r="E1614" t="s">
        <v>20</v>
      </c>
      <c r="F1614">
        <v>7.37</v>
      </c>
      <c r="G1614" s="77">
        <v>44954</v>
      </c>
      <c r="H1614" s="77">
        <v>44971</v>
      </c>
      <c r="I1614">
        <v>7</v>
      </c>
      <c r="J1614">
        <v>2022</v>
      </c>
      <c r="K1614" t="s">
        <v>25</v>
      </c>
      <c r="L1614">
        <v>12</v>
      </c>
      <c r="M1614">
        <v>0.38722222222222219</v>
      </c>
      <c r="N1614">
        <v>4.6466666666666674</v>
      </c>
      <c r="O1614">
        <v>18</v>
      </c>
      <c r="P1614">
        <v>0.25814814814814813</v>
      </c>
      <c r="Q1614">
        <v>0.66666666666666663</v>
      </c>
      <c r="R1614" t="s">
        <v>91</v>
      </c>
    </row>
    <row r="1615" spans="1:18" hidden="1" x14ac:dyDescent="0.3">
      <c r="A1615" s="76">
        <v>1613</v>
      </c>
      <c r="B1615">
        <v>50185</v>
      </c>
      <c r="C1615" t="s">
        <v>543</v>
      </c>
      <c r="D1615" t="s">
        <v>32</v>
      </c>
      <c r="E1615" t="s">
        <v>20</v>
      </c>
      <c r="F1615">
        <v>7.37</v>
      </c>
      <c r="G1615" s="77">
        <v>44954</v>
      </c>
      <c r="H1615" s="77">
        <v>44971</v>
      </c>
      <c r="I1615">
        <v>7</v>
      </c>
      <c r="J1615">
        <v>2022</v>
      </c>
      <c r="K1615" t="s">
        <v>25</v>
      </c>
      <c r="L1615">
        <v>12</v>
      </c>
      <c r="M1615">
        <v>0.38722222222222219</v>
      </c>
      <c r="N1615">
        <v>4.6466666666666674</v>
      </c>
      <c r="O1615">
        <v>18</v>
      </c>
      <c r="P1615">
        <v>0.25814814814814813</v>
      </c>
      <c r="Q1615">
        <v>0.66666666666666663</v>
      </c>
      <c r="R1615" t="s">
        <v>49</v>
      </c>
    </row>
    <row r="1616" spans="1:18" hidden="1" x14ac:dyDescent="0.3">
      <c r="A1616" s="76">
        <v>1614</v>
      </c>
      <c r="B1616">
        <v>50185</v>
      </c>
      <c r="C1616" t="s">
        <v>543</v>
      </c>
      <c r="D1616" t="s">
        <v>32</v>
      </c>
      <c r="E1616" t="s">
        <v>20</v>
      </c>
      <c r="F1616">
        <v>7.37</v>
      </c>
      <c r="G1616" s="77">
        <v>44954</v>
      </c>
      <c r="H1616" s="77">
        <v>44971</v>
      </c>
      <c r="I1616">
        <v>7</v>
      </c>
      <c r="J1616">
        <v>2022</v>
      </c>
      <c r="K1616" t="s">
        <v>25</v>
      </c>
      <c r="L1616">
        <v>12</v>
      </c>
      <c r="M1616">
        <v>0.38722222222222219</v>
      </c>
      <c r="N1616">
        <v>4.6466666666666674</v>
      </c>
      <c r="O1616">
        <v>18</v>
      </c>
      <c r="P1616">
        <v>0.25814814814814813</v>
      </c>
      <c r="Q1616">
        <v>0.66666666666666663</v>
      </c>
      <c r="R1616" t="s">
        <v>80</v>
      </c>
    </row>
    <row r="1617" spans="1:18" hidden="1" x14ac:dyDescent="0.3">
      <c r="A1617" s="76">
        <v>1615</v>
      </c>
      <c r="B1617">
        <v>168</v>
      </c>
      <c r="C1617" t="s">
        <v>544</v>
      </c>
      <c r="D1617" t="s">
        <v>32</v>
      </c>
      <c r="E1617" t="s">
        <v>20</v>
      </c>
      <c r="F1617">
        <v>7.36</v>
      </c>
      <c r="G1617" s="77">
        <v>43056</v>
      </c>
      <c r="H1617" s="77">
        <v>43097</v>
      </c>
      <c r="I1617">
        <v>7</v>
      </c>
      <c r="J1617">
        <v>2001</v>
      </c>
      <c r="K1617" t="s">
        <v>21</v>
      </c>
      <c r="L1617">
        <v>26</v>
      </c>
      <c r="M1617">
        <v>0.4</v>
      </c>
      <c r="N1617">
        <v>10.4</v>
      </c>
      <c r="O1617">
        <v>42</v>
      </c>
      <c r="P1617">
        <v>0.2476190476190476</v>
      </c>
      <c r="Q1617">
        <v>0.61904761904761907</v>
      </c>
      <c r="R1617" t="s">
        <v>39</v>
      </c>
    </row>
    <row r="1618" spans="1:18" hidden="1" x14ac:dyDescent="0.3">
      <c r="A1618" s="76">
        <v>1616</v>
      </c>
      <c r="B1618">
        <v>168</v>
      </c>
      <c r="C1618" t="s">
        <v>544</v>
      </c>
      <c r="D1618" t="s">
        <v>32</v>
      </c>
      <c r="E1618" t="s">
        <v>20</v>
      </c>
      <c r="F1618">
        <v>7.36</v>
      </c>
      <c r="G1618" s="77">
        <v>43056</v>
      </c>
      <c r="H1618" s="77">
        <v>43097</v>
      </c>
      <c r="I1618">
        <v>7</v>
      </c>
      <c r="J1618">
        <v>2001</v>
      </c>
      <c r="K1618" t="s">
        <v>21</v>
      </c>
      <c r="L1618">
        <v>26</v>
      </c>
      <c r="M1618">
        <v>0.4</v>
      </c>
      <c r="N1618">
        <v>10.4</v>
      </c>
      <c r="O1618">
        <v>42</v>
      </c>
      <c r="P1618">
        <v>0.2476190476190476</v>
      </c>
      <c r="Q1618">
        <v>0.61904761904761907</v>
      </c>
      <c r="R1618" t="s">
        <v>26</v>
      </c>
    </row>
    <row r="1619" spans="1:18" hidden="1" x14ac:dyDescent="0.3">
      <c r="A1619" s="76">
        <v>1617</v>
      </c>
      <c r="B1619">
        <v>168</v>
      </c>
      <c r="C1619" t="s">
        <v>544</v>
      </c>
      <c r="D1619" t="s">
        <v>32</v>
      </c>
      <c r="E1619" t="s">
        <v>20</v>
      </c>
      <c r="F1619">
        <v>7.36</v>
      </c>
      <c r="G1619" s="77">
        <v>43056</v>
      </c>
      <c r="H1619" s="77">
        <v>43097</v>
      </c>
      <c r="I1619">
        <v>7</v>
      </c>
      <c r="J1619">
        <v>2001</v>
      </c>
      <c r="K1619" t="s">
        <v>21</v>
      </c>
      <c r="L1619">
        <v>26</v>
      </c>
      <c r="M1619">
        <v>0.4</v>
      </c>
      <c r="N1619">
        <v>10.4</v>
      </c>
      <c r="O1619">
        <v>42</v>
      </c>
      <c r="P1619">
        <v>0.2476190476190476</v>
      </c>
      <c r="Q1619">
        <v>0.61904761904761907</v>
      </c>
      <c r="R1619" t="s">
        <v>40</v>
      </c>
    </row>
    <row r="1620" spans="1:18" hidden="1" x14ac:dyDescent="0.3">
      <c r="A1620" s="76">
        <v>1618</v>
      </c>
      <c r="B1620">
        <v>168</v>
      </c>
      <c r="C1620" t="s">
        <v>544</v>
      </c>
      <c r="D1620" t="s">
        <v>32</v>
      </c>
      <c r="E1620" t="s">
        <v>20</v>
      </c>
      <c r="F1620">
        <v>7.36</v>
      </c>
      <c r="G1620" s="77">
        <v>43056</v>
      </c>
      <c r="H1620" s="77">
        <v>43097</v>
      </c>
      <c r="I1620">
        <v>7</v>
      </c>
      <c r="J1620">
        <v>2001</v>
      </c>
      <c r="K1620" t="s">
        <v>21</v>
      </c>
      <c r="L1620">
        <v>26</v>
      </c>
      <c r="M1620">
        <v>0.4</v>
      </c>
      <c r="N1620">
        <v>10.4</v>
      </c>
      <c r="O1620">
        <v>42</v>
      </c>
      <c r="P1620">
        <v>0.2476190476190476</v>
      </c>
      <c r="Q1620">
        <v>0.61904761904761907</v>
      </c>
      <c r="R1620" t="s">
        <v>29</v>
      </c>
    </row>
    <row r="1621" spans="1:18" hidden="1" x14ac:dyDescent="0.3">
      <c r="A1621" s="76">
        <v>1619</v>
      </c>
      <c r="B1621">
        <v>168</v>
      </c>
      <c r="C1621" t="s">
        <v>544</v>
      </c>
      <c r="D1621" t="s">
        <v>32</v>
      </c>
      <c r="E1621" t="s">
        <v>20</v>
      </c>
      <c r="F1621">
        <v>7.36</v>
      </c>
      <c r="G1621" s="77">
        <v>43056</v>
      </c>
      <c r="H1621" s="77">
        <v>43097</v>
      </c>
      <c r="I1621">
        <v>7</v>
      </c>
      <c r="J1621">
        <v>2001</v>
      </c>
      <c r="K1621" t="s">
        <v>21</v>
      </c>
      <c r="L1621">
        <v>26</v>
      </c>
      <c r="M1621">
        <v>0.4</v>
      </c>
      <c r="N1621">
        <v>10.4</v>
      </c>
      <c r="O1621">
        <v>42</v>
      </c>
      <c r="P1621">
        <v>0.2476190476190476</v>
      </c>
      <c r="Q1621">
        <v>0.61904761904761907</v>
      </c>
      <c r="R1621" t="s">
        <v>146</v>
      </c>
    </row>
    <row r="1622" spans="1:18" hidden="1" x14ac:dyDescent="0.3">
      <c r="A1622" s="76">
        <v>1620</v>
      </c>
      <c r="B1622">
        <v>48761</v>
      </c>
      <c r="C1622" t="s">
        <v>545</v>
      </c>
      <c r="D1622" t="s">
        <v>32</v>
      </c>
      <c r="E1622" t="s">
        <v>75</v>
      </c>
      <c r="F1622">
        <v>6.84</v>
      </c>
      <c r="G1622" s="77">
        <v>44791</v>
      </c>
      <c r="H1622" s="77">
        <v>44798</v>
      </c>
      <c r="I1622">
        <v>5</v>
      </c>
      <c r="J1622">
        <v>2021</v>
      </c>
      <c r="K1622" t="s">
        <v>35</v>
      </c>
      <c r="L1622">
        <v>12</v>
      </c>
      <c r="M1622">
        <v>0.39444444444444438</v>
      </c>
      <c r="N1622">
        <v>4.7333333333333334</v>
      </c>
      <c r="O1622">
        <v>8</v>
      </c>
      <c r="P1622">
        <v>0.59166666666666667</v>
      </c>
      <c r="Q1622">
        <v>1.5</v>
      </c>
      <c r="R1622" t="s">
        <v>39</v>
      </c>
    </row>
    <row r="1623" spans="1:18" hidden="1" x14ac:dyDescent="0.3">
      <c r="A1623" s="76">
        <v>1621</v>
      </c>
      <c r="B1623">
        <v>48761</v>
      </c>
      <c r="C1623" t="s">
        <v>545</v>
      </c>
      <c r="D1623" t="s">
        <v>32</v>
      </c>
      <c r="E1623" t="s">
        <v>75</v>
      </c>
      <c r="F1623">
        <v>6.84</v>
      </c>
      <c r="G1623" s="77">
        <v>44791</v>
      </c>
      <c r="H1623" s="77">
        <v>44798</v>
      </c>
      <c r="I1623">
        <v>5</v>
      </c>
      <c r="J1623">
        <v>2021</v>
      </c>
      <c r="K1623" t="s">
        <v>35</v>
      </c>
      <c r="L1623">
        <v>12</v>
      </c>
      <c r="M1623">
        <v>0.39444444444444438</v>
      </c>
      <c r="N1623">
        <v>4.7333333333333334</v>
      </c>
      <c r="O1623">
        <v>8</v>
      </c>
      <c r="P1623">
        <v>0.59166666666666667</v>
      </c>
      <c r="Q1623">
        <v>1.5</v>
      </c>
      <c r="R1623" t="s">
        <v>26</v>
      </c>
    </row>
    <row r="1624" spans="1:18" hidden="1" x14ac:dyDescent="0.3">
      <c r="A1624" s="76">
        <v>1622</v>
      </c>
      <c r="B1624">
        <v>48761</v>
      </c>
      <c r="C1624" t="s">
        <v>545</v>
      </c>
      <c r="D1624" t="s">
        <v>32</v>
      </c>
      <c r="E1624" t="s">
        <v>75</v>
      </c>
      <c r="F1624">
        <v>6.84</v>
      </c>
      <c r="G1624" s="77">
        <v>44791</v>
      </c>
      <c r="H1624" s="77">
        <v>44798</v>
      </c>
      <c r="I1624">
        <v>5</v>
      </c>
      <c r="J1624">
        <v>2021</v>
      </c>
      <c r="K1624" t="s">
        <v>35</v>
      </c>
      <c r="L1624">
        <v>12</v>
      </c>
      <c r="M1624">
        <v>0.39444444444444438</v>
      </c>
      <c r="N1624">
        <v>4.7333333333333334</v>
      </c>
      <c r="O1624">
        <v>8</v>
      </c>
      <c r="P1624">
        <v>0.59166666666666667</v>
      </c>
      <c r="Q1624">
        <v>1.5</v>
      </c>
      <c r="R1624" t="s">
        <v>27</v>
      </c>
    </row>
    <row r="1625" spans="1:18" hidden="1" x14ac:dyDescent="0.3">
      <c r="A1625" s="76">
        <v>1623</v>
      </c>
      <c r="B1625">
        <v>48761</v>
      </c>
      <c r="C1625" t="s">
        <v>545</v>
      </c>
      <c r="D1625" t="s">
        <v>32</v>
      </c>
      <c r="E1625" t="s">
        <v>75</v>
      </c>
      <c r="F1625">
        <v>6.84</v>
      </c>
      <c r="G1625" s="77">
        <v>44791</v>
      </c>
      <c r="H1625" s="77">
        <v>44798</v>
      </c>
      <c r="I1625">
        <v>5</v>
      </c>
      <c r="J1625">
        <v>2021</v>
      </c>
      <c r="K1625" t="s">
        <v>35</v>
      </c>
      <c r="L1625">
        <v>12</v>
      </c>
      <c r="M1625">
        <v>0.39444444444444438</v>
      </c>
      <c r="N1625">
        <v>4.7333333333333334</v>
      </c>
      <c r="O1625">
        <v>8</v>
      </c>
      <c r="P1625">
        <v>0.59166666666666667</v>
      </c>
      <c r="Q1625">
        <v>1.5</v>
      </c>
      <c r="R1625" t="s">
        <v>41</v>
      </c>
    </row>
    <row r="1626" spans="1:18" hidden="1" x14ac:dyDescent="0.3">
      <c r="A1626" s="76">
        <v>1624</v>
      </c>
      <c r="B1626">
        <v>48761</v>
      </c>
      <c r="C1626" t="s">
        <v>545</v>
      </c>
      <c r="D1626" t="s">
        <v>32</v>
      </c>
      <c r="E1626" t="s">
        <v>75</v>
      </c>
      <c r="F1626">
        <v>6.84</v>
      </c>
      <c r="G1626" s="77">
        <v>44791</v>
      </c>
      <c r="H1626" s="77">
        <v>44798</v>
      </c>
      <c r="I1626">
        <v>5</v>
      </c>
      <c r="J1626">
        <v>2021</v>
      </c>
      <c r="K1626" t="s">
        <v>35</v>
      </c>
      <c r="L1626">
        <v>12</v>
      </c>
      <c r="M1626">
        <v>0.39444444444444438</v>
      </c>
      <c r="N1626">
        <v>4.7333333333333334</v>
      </c>
      <c r="O1626">
        <v>8</v>
      </c>
      <c r="P1626">
        <v>0.59166666666666667</v>
      </c>
      <c r="Q1626">
        <v>1.5</v>
      </c>
      <c r="R1626" t="s">
        <v>118</v>
      </c>
    </row>
    <row r="1627" spans="1:18" hidden="1" x14ac:dyDescent="0.3">
      <c r="A1627" s="76">
        <v>1625</v>
      </c>
      <c r="B1627">
        <v>529</v>
      </c>
      <c r="C1627" t="s">
        <v>546</v>
      </c>
      <c r="D1627" t="s">
        <v>32</v>
      </c>
      <c r="E1627" t="s">
        <v>38</v>
      </c>
      <c r="F1627">
        <v>7.14</v>
      </c>
      <c r="G1627" s="77">
        <v>43160</v>
      </c>
      <c r="H1627" s="77">
        <v>43177</v>
      </c>
      <c r="I1627">
        <v>5</v>
      </c>
      <c r="J1627">
        <v>2002</v>
      </c>
      <c r="K1627" t="s">
        <v>21</v>
      </c>
      <c r="L1627">
        <v>13</v>
      </c>
      <c r="M1627">
        <v>0.4</v>
      </c>
      <c r="N1627">
        <v>5.2</v>
      </c>
      <c r="O1627">
        <v>18</v>
      </c>
      <c r="P1627">
        <v>0.28888888888888892</v>
      </c>
      <c r="Q1627">
        <v>0.72222222222222221</v>
      </c>
      <c r="R1627" t="s">
        <v>40</v>
      </c>
    </row>
    <row r="1628" spans="1:18" hidden="1" x14ac:dyDescent="0.3">
      <c r="A1628" s="76">
        <v>1626</v>
      </c>
      <c r="B1628">
        <v>529</v>
      </c>
      <c r="C1628" t="s">
        <v>546</v>
      </c>
      <c r="D1628" t="s">
        <v>32</v>
      </c>
      <c r="E1628" t="s">
        <v>38</v>
      </c>
      <c r="F1628">
        <v>7.14</v>
      </c>
      <c r="G1628" s="77">
        <v>43160</v>
      </c>
      <c r="H1628" s="77">
        <v>43177</v>
      </c>
      <c r="I1628">
        <v>5</v>
      </c>
      <c r="J1628">
        <v>2002</v>
      </c>
      <c r="K1628" t="s">
        <v>21</v>
      </c>
      <c r="L1628">
        <v>13</v>
      </c>
      <c r="M1628">
        <v>0.4</v>
      </c>
      <c r="N1628">
        <v>5.2</v>
      </c>
      <c r="O1628">
        <v>18</v>
      </c>
      <c r="P1628">
        <v>0.28888888888888892</v>
      </c>
      <c r="Q1628">
        <v>0.72222222222222221</v>
      </c>
      <c r="R1628" t="s">
        <v>104</v>
      </c>
    </row>
    <row r="1629" spans="1:18" hidden="1" x14ac:dyDescent="0.3">
      <c r="A1629" s="76">
        <v>1627</v>
      </c>
      <c r="B1629">
        <v>529</v>
      </c>
      <c r="C1629" t="s">
        <v>546</v>
      </c>
      <c r="D1629" t="s">
        <v>32</v>
      </c>
      <c r="E1629" t="s">
        <v>38</v>
      </c>
      <c r="F1629">
        <v>7.14</v>
      </c>
      <c r="G1629" s="77">
        <v>43160</v>
      </c>
      <c r="H1629" s="77">
        <v>43177</v>
      </c>
      <c r="I1629">
        <v>5</v>
      </c>
      <c r="J1629">
        <v>2002</v>
      </c>
      <c r="K1629" t="s">
        <v>21</v>
      </c>
      <c r="L1629">
        <v>13</v>
      </c>
      <c r="M1629">
        <v>0.4</v>
      </c>
      <c r="N1629">
        <v>5.2</v>
      </c>
      <c r="O1629">
        <v>18</v>
      </c>
      <c r="P1629">
        <v>0.28888888888888892</v>
      </c>
      <c r="Q1629">
        <v>0.72222222222222221</v>
      </c>
      <c r="R1629" t="s">
        <v>57</v>
      </c>
    </row>
    <row r="1630" spans="1:18" hidden="1" x14ac:dyDescent="0.3">
      <c r="A1630" s="76">
        <v>1628</v>
      </c>
      <c r="B1630">
        <v>529</v>
      </c>
      <c r="C1630" t="s">
        <v>546</v>
      </c>
      <c r="D1630" t="s">
        <v>32</v>
      </c>
      <c r="E1630" t="s">
        <v>38</v>
      </c>
      <c r="F1630">
        <v>7.14</v>
      </c>
      <c r="G1630" s="77">
        <v>43160</v>
      </c>
      <c r="H1630" s="77">
        <v>43177</v>
      </c>
      <c r="I1630">
        <v>5</v>
      </c>
      <c r="J1630">
        <v>2002</v>
      </c>
      <c r="K1630" t="s">
        <v>21</v>
      </c>
      <c r="L1630">
        <v>13</v>
      </c>
      <c r="M1630">
        <v>0.4</v>
      </c>
      <c r="N1630">
        <v>5.2</v>
      </c>
      <c r="O1630">
        <v>18</v>
      </c>
      <c r="P1630">
        <v>0.28888888888888892</v>
      </c>
      <c r="Q1630">
        <v>0.72222222222222221</v>
      </c>
      <c r="R1630" t="s">
        <v>48</v>
      </c>
    </row>
    <row r="1631" spans="1:18" hidden="1" x14ac:dyDescent="0.3">
      <c r="A1631" s="76">
        <v>1629</v>
      </c>
      <c r="B1631">
        <v>529</v>
      </c>
      <c r="C1631" t="s">
        <v>546</v>
      </c>
      <c r="D1631" t="s">
        <v>32</v>
      </c>
      <c r="E1631" t="s">
        <v>38</v>
      </c>
      <c r="F1631">
        <v>7.14</v>
      </c>
      <c r="G1631" s="77">
        <v>43160</v>
      </c>
      <c r="H1631" s="77">
        <v>43177</v>
      </c>
      <c r="I1631">
        <v>5</v>
      </c>
      <c r="J1631">
        <v>2002</v>
      </c>
      <c r="K1631" t="s">
        <v>21</v>
      </c>
      <c r="L1631">
        <v>13</v>
      </c>
      <c r="M1631">
        <v>0.4</v>
      </c>
      <c r="N1631">
        <v>5.2</v>
      </c>
      <c r="O1631">
        <v>18</v>
      </c>
      <c r="P1631">
        <v>0.28888888888888892</v>
      </c>
      <c r="Q1631">
        <v>0.72222222222222221</v>
      </c>
      <c r="R1631" t="s">
        <v>29</v>
      </c>
    </row>
    <row r="1632" spans="1:18" hidden="1" x14ac:dyDescent="0.3">
      <c r="A1632" s="76">
        <v>1630</v>
      </c>
      <c r="B1632">
        <v>609</v>
      </c>
      <c r="C1632" t="s">
        <v>547</v>
      </c>
      <c r="D1632" t="s">
        <v>66</v>
      </c>
      <c r="E1632" t="s">
        <v>38</v>
      </c>
      <c r="F1632">
        <v>7.07</v>
      </c>
      <c r="G1632" s="77">
        <v>43178</v>
      </c>
      <c r="H1632" s="77">
        <v>43178</v>
      </c>
      <c r="I1632">
        <v>4</v>
      </c>
      <c r="J1632">
        <v>2005</v>
      </c>
      <c r="K1632" t="s">
        <v>21</v>
      </c>
      <c r="L1632">
        <v>2</v>
      </c>
      <c r="M1632">
        <v>0.5</v>
      </c>
      <c r="N1632">
        <v>1</v>
      </c>
      <c r="O1632">
        <v>1</v>
      </c>
      <c r="P1632">
        <v>1</v>
      </c>
      <c r="Q1632">
        <v>2</v>
      </c>
      <c r="R1632" t="s">
        <v>40</v>
      </c>
    </row>
    <row r="1633" spans="1:18" hidden="1" x14ac:dyDescent="0.3">
      <c r="A1633" s="76">
        <v>1631</v>
      </c>
      <c r="B1633">
        <v>609</v>
      </c>
      <c r="C1633" t="s">
        <v>547</v>
      </c>
      <c r="D1633" t="s">
        <v>66</v>
      </c>
      <c r="E1633" t="s">
        <v>38</v>
      </c>
      <c r="F1633">
        <v>7.07</v>
      </c>
      <c r="G1633" s="77">
        <v>43178</v>
      </c>
      <c r="H1633" s="77">
        <v>43178</v>
      </c>
      <c r="I1633">
        <v>4</v>
      </c>
      <c r="J1633">
        <v>2005</v>
      </c>
      <c r="K1633" t="s">
        <v>21</v>
      </c>
      <c r="L1633">
        <v>2</v>
      </c>
      <c r="M1633">
        <v>0.5</v>
      </c>
      <c r="N1633">
        <v>1</v>
      </c>
      <c r="O1633">
        <v>1</v>
      </c>
      <c r="P1633">
        <v>1</v>
      </c>
      <c r="Q1633">
        <v>2</v>
      </c>
      <c r="R1633" t="s">
        <v>57</v>
      </c>
    </row>
    <row r="1634" spans="1:18" hidden="1" x14ac:dyDescent="0.3">
      <c r="A1634" s="76">
        <v>1632</v>
      </c>
      <c r="B1634">
        <v>609</v>
      </c>
      <c r="C1634" t="s">
        <v>547</v>
      </c>
      <c r="D1634" t="s">
        <v>66</v>
      </c>
      <c r="E1634" t="s">
        <v>38</v>
      </c>
      <c r="F1634">
        <v>7.07</v>
      </c>
      <c r="G1634" s="77">
        <v>43178</v>
      </c>
      <c r="H1634" s="77">
        <v>43178</v>
      </c>
      <c r="I1634">
        <v>4</v>
      </c>
      <c r="J1634">
        <v>2005</v>
      </c>
      <c r="K1634" t="s">
        <v>21</v>
      </c>
      <c r="L1634">
        <v>2</v>
      </c>
      <c r="M1634">
        <v>0.5</v>
      </c>
      <c r="N1634">
        <v>1</v>
      </c>
      <c r="O1634">
        <v>1</v>
      </c>
      <c r="P1634">
        <v>1</v>
      </c>
      <c r="Q1634">
        <v>2</v>
      </c>
      <c r="R1634" t="s">
        <v>29</v>
      </c>
    </row>
    <row r="1635" spans="1:18" hidden="1" x14ac:dyDescent="0.3">
      <c r="A1635" s="76">
        <v>1633</v>
      </c>
      <c r="B1635">
        <v>130</v>
      </c>
      <c r="C1635" t="s">
        <v>548</v>
      </c>
      <c r="D1635" t="s">
        <v>32</v>
      </c>
      <c r="E1635" t="s">
        <v>38</v>
      </c>
      <c r="F1635">
        <v>7.37</v>
      </c>
      <c r="G1635" s="77">
        <v>43423</v>
      </c>
      <c r="H1635" s="77">
        <v>43440</v>
      </c>
      <c r="I1635">
        <v>7</v>
      </c>
      <c r="J1635">
        <v>2003</v>
      </c>
      <c r="K1635" t="s">
        <v>35</v>
      </c>
      <c r="L1635">
        <v>25</v>
      </c>
      <c r="M1635">
        <v>0.3888888888888889</v>
      </c>
      <c r="N1635">
        <v>9.7222222222222232</v>
      </c>
      <c r="O1635">
        <v>18</v>
      </c>
      <c r="P1635">
        <v>0.54012345679012352</v>
      </c>
      <c r="Q1635">
        <v>1.3888888888888891</v>
      </c>
      <c r="R1635" t="s">
        <v>39</v>
      </c>
    </row>
    <row r="1636" spans="1:18" hidden="1" x14ac:dyDescent="0.3">
      <c r="A1636" s="76">
        <v>1634</v>
      </c>
      <c r="B1636">
        <v>130</v>
      </c>
      <c r="C1636" t="s">
        <v>548</v>
      </c>
      <c r="D1636" t="s">
        <v>32</v>
      </c>
      <c r="E1636" t="s">
        <v>38</v>
      </c>
      <c r="F1636">
        <v>7.37</v>
      </c>
      <c r="G1636" s="77">
        <v>43423</v>
      </c>
      <c r="H1636" s="77">
        <v>43440</v>
      </c>
      <c r="I1636">
        <v>7</v>
      </c>
      <c r="J1636">
        <v>2003</v>
      </c>
      <c r="K1636" t="s">
        <v>35</v>
      </c>
      <c r="L1636">
        <v>25</v>
      </c>
      <c r="M1636">
        <v>0.3888888888888889</v>
      </c>
      <c r="N1636">
        <v>9.7222222222222232</v>
      </c>
      <c r="O1636">
        <v>18</v>
      </c>
      <c r="P1636">
        <v>0.54012345679012352</v>
      </c>
      <c r="Q1636">
        <v>1.3888888888888891</v>
      </c>
      <c r="R1636" t="s">
        <v>26</v>
      </c>
    </row>
    <row r="1637" spans="1:18" hidden="1" x14ac:dyDescent="0.3">
      <c r="A1637" s="76">
        <v>1635</v>
      </c>
      <c r="B1637">
        <v>130</v>
      </c>
      <c r="C1637" t="s">
        <v>548</v>
      </c>
      <c r="D1637" t="s">
        <v>32</v>
      </c>
      <c r="E1637" t="s">
        <v>38</v>
      </c>
      <c r="F1637">
        <v>7.37</v>
      </c>
      <c r="G1637" s="77">
        <v>43423</v>
      </c>
      <c r="H1637" s="77">
        <v>43440</v>
      </c>
      <c r="I1637">
        <v>7</v>
      </c>
      <c r="J1637">
        <v>2003</v>
      </c>
      <c r="K1637" t="s">
        <v>35</v>
      </c>
      <c r="L1637">
        <v>25</v>
      </c>
      <c r="M1637">
        <v>0.3888888888888889</v>
      </c>
      <c r="N1637">
        <v>9.7222222222222232</v>
      </c>
      <c r="O1637">
        <v>18</v>
      </c>
      <c r="P1637">
        <v>0.54012345679012352</v>
      </c>
      <c r="Q1637">
        <v>1.3888888888888891</v>
      </c>
      <c r="R1637" t="s">
        <v>36</v>
      </c>
    </row>
    <row r="1638" spans="1:18" hidden="1" x14ac:dyDescent="0.3">
      <c r="A1638" s="76">
        <v>1636</v>
      </c>
      <c r="B1638">
        <v>130</v>
      </c>
      <c r="C1638" t="s">
        <v>548</v>
      </c>
      <c r="D1638" t="s">
        <v>32</v>
      </c>
      <c r="E1638" t="s">
        <v>38</v>
      </c>
      <c r="F1638">
        <v>7.37</v>
      </c>
      <c r="G1638" s="77">
        <v>43423</v>
      </c>
      <c r="H1638" s="77">
        <v>43440</v>
      </c>
      <c r="I1638">
        <v>7</v>
      </c>
      <c r="J1638">
        <v>2003</v>
      </c>
      <c r="K1638" t="s">
        <v>35</v>
      </c>
      <c r="L1638">
        <v>25</v>
      </c>
      <c r="M1638">
        <v>0.3888888888888889</v>
      </c>
      <c r="N1638">
        <v>9.7222222222222232</v>
      </c>
      <c r="O1638">
        <v>18</v>
      </c>
      <c r="P1638">
        <v>0.54012345679012352</v>
      </c>
      <c r="Q1638">
        <v>1.3888888888888891</v>
      </c>
      <c r="R1638" t="s">
        <v>40</v>
      </c>
    </row>
    <row r="1639" spans="1:18" hidden="1" x14ac:dyDescent="0.3">
      <c r="A1639" s="76">
        <v>1637</v>
      </c>
      <c r="B1639">
        <v>130</v>
      </c>
      <c r="C1639" t="s">
        <v>548</v>
      </c>
      <c r="D1639" t="s">
        <v>32</v>
      </c>
      <c r="E1639" t="s">
        <v>38</v>
      </c>
      <c r="F1639">
        <v>7.37</v>
      </c>
      <c r="G1639" s="77">
        <v>43423</v>
      </c>
      <c r="H1639" s="77">
        <v>43440</v>
      </c>
      <c r="I1639">
        <v>7</v>
      </c>
      <c r="J1639">
        <v>2003</v>
      </c>
      <c r="K1639" t="s">
        <v>35</v>
      </c>
      <c r="L1639">
        <v>25</v>
      </c>
      <c r="M1639">
        <v>0.3888888888888889</v>
      </c>
      <c r="N1639">
        <v>9.7222222222222232</v>
      </c>
      <c r="O1639">
        <v>18</v>
      </c>
      <c r="P1639">
        <v>0.54012345679012352</v>
      </c>
      <c r="Q1639">
        <v>1.3888888888888891</v>
      </c>
      <c r="R1639" t="s">
        <v>148</v>
      </c>
    </row>
    <row r="1640" spans="1:18" hidden="1" x14ac:dyDescent="0.3">
      <c r="A1640" s="76">
        <v>1638</v>
      </c>
      <c r="B1640">
        <v>130</v>
      </c>
      <c r="C1640" t="s">
        <v>548</v>
      </c>
      <c r="D1640" t="s">
        <v>32</v>
      </c>
      <c r="E1640" t="s">
        <v>38</v>
      </c>
      <c r="F1640">
        <v>7.37</v>
      </c>
      <c r="G1640" s="77">
        <v>43423</v>
      </c>
      <c r="H1640" s="77">
        <v>43440</v>
      </c>
      <c r="I1640">
        <v>7</v>
      </c>
      <c r="J1640">
        <v>2003</v>
      </c>
      <c r="K1640" t="s">
        <v>35</v>
      </c>
      <c r="L1640">
        <v>25</v>
      </c>
      <c r="M1640">
        <v>0.3888888888888889</v>
      </c>
      <c r="N1640">
        <v>9.7222222222222232</v>
      </c>
      <c r="O1640">
        <v>18</v>
      </c>
      <c r="P1640">
        <v>0.54012345679012352</v>
      </c>
      <c r="Q1640">
        <v>1.3888888888888891</v>
      </c>
      <c r="R1640" t="s">
        <v>134</v>
      </c>
    </row>
    <row r="1641" spans="1:18" hidden="1" x14ac:dyDescent="0.3">
      <c r="A1641" s="76">
        <v>1639</v>
      </c>
      <c r="B1641">
        <v>130</v>
      </c>
      <c r="C1641" t="s">
        <v>548</v>
      </c>
      <c r="D1641" t="s">
        <v>32</v>
      </c>
      <c r="E1641" t="s">
        <v>38</v>
      </c>
      <c r="F1641">
        <v>7.37</v>
      </c>
      <c r="G1641" s="77">
        <v>43423</v>
      </c>
      <c r="H1641" s="77">
        <v>43440</v>
      </c>
      <c r="I1641">
        <v>7</v>
      </c>
      <c r="J1641">
        <v>2003</v>
      </c>
      <c r="K1641" t="s">
        <v>35</v>
      </c>
      <c r="L1641">
        <v>25</v>
      </c>
      <c r="M1641">
        <v>0.3888888888888889</v>
      </c>
      <c r="N1641">
        <v>9.7222222222222232</v>
      </c>
      <c r="O1641">
        <v>18</v>
      </c>
      <c r="P1641">
        <v>0.54012345679012352</v>
      </c>
      <c r="Q1641">
        <v>1.3888888888888891</v>
      </c>
      <c r="R1641" t="s">
        <v>119</v>
      </c>
    </row>
    <row r="1642" spans="1:18" hidden="1" x14ac:dyDescent="0.3">
      <c r="A1642" s="76">
        <v>1640</v>
      </c>
      <c r="B1642">
        <v>131</v>
      </c>
      <c r="C1642" t="s">
        <v>549</v>
      </c>
      <c r="D1642" t="s">
        <v>32</v>
      </c>
      <c r="E1642" t="s">
        <v>38</v>
      </c>
      <c r="F1642">
        <v>7.38</v>
      </c>
      <c r="G1642" s="77">
        <v>43466</v>
      </c>
      <c r="H1642" s="77">
        <v>43525</v>
      </c>
      <c r="I1642">
        <v>7</v>
      </c>
      <c r="J1642">
        <v>2004</v>
      </c>
      <c r="K1642" t="s">
        <v>33</v>
      </c>
      <c r="L1642">
        <v>26</v>
      </c>
      <c r="M1642">
        <v>0.40555555555555561</v>
      </c>
      <c r="N1642">
        <v>10.544444444444441</v>
      </c>
      <c r="O1642">
        <v>60</v>
      </c>
      <c r="P1642">
        <v>0.1757407407407407</v>
      </c>
      <c r="Q1642">
        <v>0.43333333333333329</v>
      </c>
      <c r="R1642" t="s">
        <v>39</v>
      </c>
    </row>
    <row r="1643" spans="1:18" hidden="1" x14ac:dyDescent="0.3">
      <c r="A1643" s="76">
        <v>1641</v>
      </c>
      <c r="B1643">
        <v>131</v>
      </c>
      <c r="C1643" t="s">
        <v>549</v>
      </c>
      <c r="D1643" t="s">
        <v>32</v>
      </c>
      <c r="E1643" t="s">
        <v>38</v>
      </c>
      <c r="F1643">
        <v>7.38</v>
      </c>
      <c r="G1643" s="77">
        <v>43466</v>
      </c>
      <c r="H1643" s="77">
        <v>43525</v>
      </c>
      <c r="I1643">
        <v>7</v>
      </c>
      <c r="J1643">
        <v>2004</v>
      </c>
      <c r="K1643" t="s">
        <v>33</v>
      </c>
      <c r="L1643">
        <v>26</v>
      </c>
      <c r="M1643">
        <v>0.40555555555555561</v>
      </c>
      <c r="N1643">
        <v>10.544444444444441</v>
      </c>
      <c r="O1643">
        <v>60</v>
      </c>
      <c r="P1643">
        <v>0.1757407407407407</v>
      </c>
      <c r="Q1643">
        <v>0.43333333333333329</v>
      </c>
      <c r="R1643" t="s">
        <v>26</v>
      </c>
    </row>
    <row r="1644" spans="1:18" hidden="1" x14ac:dyDescent="0.3">
      <c r="A1644" s="76">
        <v>1642</v>
      </c>
      <c r="B1644">
        <v>131</v>
      </c>
      <c r="C1644" t="s">
        <v>549</v>
      </c>
      <c r="D1644" t="s">
        <v>32</v>
      </c>
      <c r="E1644" t="s">
        <v>38</v>
      </c>
      <c r="F1644">
        <v>7.38</v>
      </c>
      <c r="G1644" s="77">
        <v>43466</v>
      </c>
      <c r="H1644" s="77">
        <v>43525</v>
      </c>
      <c r="I1644">
        <v>7</v>
      </c>
      <c r="J1644">
        <v>2004</v>
      </c>
      <c r="K1644" t="s">
        <v>33</v>
      </c>
      <c r="L1644">
        <v>26</v>
      </c>
      <c r="M1644">
        <v>0.40555555555555561</v>
      </c>
      <c r="N1644">
        <v>10.544444444444441</v>
      </c>
      <c r="O1644">
        <v>60</v>
      </c>
      <c r="P1644">
        <v>0.1757407407407407</v>
      </c>
      <c r="Q1644">
        <v>0.43333333333333329</v>
      </c>
      <c r="R1644" t="s">
        <v>36</v>
      </c>
    </row>
    <row r="1645" spans="1:18" hidden="1" x14ac:dyDescent="0.3">
      <c r="A1645" s="76">
        <v>1643</v>
      </c>
      <c r="B1645">
        <v>131</v>
      </c>
      <c r="C1645" t="s">
        <v>549</v>
      </c>
      <c r="D1645" t="s">
        <v>32</v>
      </c>
      <c r="E1645" t="s">
        <v>38</v>
      </c>
      <c r="F1645">
        <v>7.38</v>
      </c>
      <c r="G1645" s="77">
        <v>43466</v>
      </c>
      <c r="H1645" s="77">
        <v>43525</v>
      </c>
      <c r="I1645">
        <v>7</v>
      </c>
      <c r="J1645">
        <v>2004</v>
      </c>
      <c r="K1645" t="s">
        <v>33</v>
      </c>
      <c r="L1645">
        <v>26</v>
      </c>
      <c r="M1645">
        <v>0.40555555555555561</v>
      </c>
      <c r="N1645">
        <v>10.544444444444441</v>
      </c>
      <c r="O1645">
        <v>60</v>
      </c>
      <c r="P1645">
        <v>0.1757407407407407</v>
      </c>
      <c r="Q1645">
        <v>0.43333333333333329</v>
      </c>
      <c r="R1645" t="s">
        <v>40</v>
      </c>
    </row>
    <row r="1646" spans="1:18" hidden="1" x14ac:dyDescent="0.3">
      <c r="A1646" s="76">
        <v>1644</v>
      </c>
      <c r="B1646">
        <v>131</v>
      </c>
      <c r="C1646" t="s">
        <v>549</v>
      </c>
      <c r="D1646" t="s">
        <v>32</v>
      </c>
      <c r="E1646" t="s">
        <v>38</v>
      </c>
      <c r="F1646">
        <v>7.38</v>
      </c>
      <c r="G1646" s="77">
        <v>43466</v>
      </c>
      <c r="H1646" s="77">
        <v>43525</v>
      </c>
      <c r="I1646">
        <v>7</v>
      </c>
      <c r="J1646">
        <v>2004</v>
      </c>
      <c r="K1646" t="s">
        <v>33</v>
      </c>
      <c r="L1646">
        <v>26</v>
      </c>
      <c r="M1646">
        <v>0.40555555555555561</v>
      </c>
      <c r="N1646">
        <v>10.544444444444441</v>
      </c>
      <c r="O1646">
        <v>60</v>
      </c>
      <c r="P1646">
        <v>0.1757407407407407</v>
      </c>
      <c r="Q1646">
        <v>0.43333333333333329</v>
      </c>
      <c r="R1646" t="s">
        <v>148</v>
      </c>
    </row>
    <row r="1647" spans="1:18" hidden="1" x14ac:dyDescent="0.3">
      <c r="A1647" s="76">
        <v>1645</v>
      </c>
      <c r="B1647">
        <v>131</v>
      </c>
      <c r="C1647" t="s">
        <v>549</v>
      </c>
      <c r="D1647" t="s">
        <v>32</v>
      </c>
      <c r="E1647" t="s">
        <v>38</v>
      </c>
      <c r="F1647">
        <v>7.38</v>
      </c>
      <c r="G1647" s="77">
        <v>43466</v>
      </c>
      <c r="H1647" s="77">
        <v>43525</v>
      </c>
      <c r="I1647">
        <v>7</v>
      </c>
      <c r="J1647">
        <v>2004</v>
      </c>
      <c r="K1647" t="s">
        <v>33</v>
      </c>
      <c r="L1647">
        <v>26</v>
      </c>
      <c r="M1647">
        <v>0.40555555555555561</v>
      </c>
      <c r="N1647">
        <v>10.544444444444441</v>
      </c>
      <c r="O1647">
        <v>60</v>
      </c>
      <c r="P1647">
        <v>0.1757407407407407</v>
      </c>
      <c r="Q1647">
        <v>0.43333333333333329</v>
      </c>
      <c r="R1647" t="s">
        <v>134</v>
      </c>
    </row>
    <row r="1648" spans="1:18" hidden="1" x14ac:dyDescent="0.3">
      <c r="A1648" s="76">
        <v>1646</v>
      </c>
      <c r="B1648">
        <v>131</v>
      </c>
      <c r="C1648" t="s">
        <v>549</v>
      </c>
      <c r="D1648" t="s">
        <v>32</v>
      </c>
      <c r="E1648" t="s">
        <v>38</v>
      </c>
      <c r="F1648">
        <v>7.38</v>
      </c>
      <c r="G1648" s="77">
        <v>43466</v>
      </c>
      <c r="H1648" s="77">
        <v>43525</v>
      </c>
      <c r="I1648">
        <v>7</v>
      </c>
      <c r="J1648">
        <v>2004</v>
      </c>
      <c r="K1648" t="s">
        <v>33</v>
      </c>
      <c r="L1648">
        <v>26</v>
      </c>
      <c r="M1648">
        <v>0.40555555555555561</v>
      </c>
      <c r="N1648">
        <v>10.544444444444441</v>
      </c>
      <c r="O1648">
        <v>60</v>
      </c>
      <c r="P1648">
        <v>0.1757407407407407</v>
      </c>
      <c r="Q1648">
        <v>0.43333333333333329</v>
      </c>
      <c r="R1648" t="s">
        <v>119</v>
      </c>
    </row>
    <row r="1649" spans="1:18" hidden="1" x14ac:dyDescent="0.3">
      <c r="A1649" s="76">
        <v>1647</v>
      </c>
      <c r="B1649">
        <v>2143</v>
      </c>
      <c r="C1649" t="s">
        <v>550</v>
      </c>
      <c r="D1649" t="s">
        <v>66</v>
      </c>
      <c r="E1649" t="s">
        <v>38</v>
      </c>
      <c r="F1649">
        <v>7.76</v>
      </c>
      <c r="G1649" s="77">
        <v>43537</v>
      </c>
      <c r="H1649" s="77">
        <v>43538</v>
      </c>
      <c r="I1649">
        <v>8</v>
      </c>
      <c r="J1649">
        <v>2007</v>
      </c>
      <c r="K1649" t="s">
        <v>33</v>
      </c>
      <c r="L1649">
        <v>3</v>
      </c>
      <c r="M1649">
        <v>0.56222222222222218</v>
      </c>
      <c r="N1649">
        <v>1.686666666666667</v>
      </c>
      <c r="O1649">
        <v>2</v>
      </c>
      <c r="P1649">
        <v>0.84333333333333327</v>
      </c>
      <c r="Q1649">
        <v>1.5</v>
      </c>
      <c r="R1649" t="s">
        <v>39</v>
      </c>
    </row>
    <row r="1650" spans="1:18" hidden="1" x14ac:dyDescent="0.3">
      <c r="A1650" s="76">
        <v>1648</v>
      </c>
      <c r="B1650">
        <v>2143</v>
      </c>
      <c r="C1650" t="s">
        <v>550</v>
      </c>
      <c r="D1650" t="s">
        <v>66</v>
      </c>
      <c r="E1650" t="s">
        <v>38</v>
      </c>
      <c r="F1650">
        <v>7.76</v>
      </c>
      <c r="G1650" s="77">
        <v>43537</v>
      </c>
      <c r="H1650" s="77">
        <v>43538</v>
      </c>
      <c r="I1650">
        <v>8</v>
      </c>
      <c r="J1650">
        <v>2007</v>
      </c>
      <c r="K1650" t="s">
        <v>33</v>
      </c>
      <c r="L1650">
        <v>3</v>
      </c>
      <c r="M1650">
        <v>0.56222222222222218</v>
      </c>
      <c r="N1650">
        <v>1.686666666666667</v>
      </c>
      <c r="O1650">
        <v>2</v>
      </c>
      <c r="P1650">
        <v>0.84333333333333327</v>
      </c>
      <c r="Q1650">
        <v>1.5</v>
      </c>
      <c r="R1650" t="s">
        <v>26</v>
      </c>
    </row>
    <row r="1651" spans="1:18" hidden="1" x14ac:dyDescent="0.3">
      <c r="A1651" s="76">
        <v>1649</v>
      </c>
      <c r="B1651">
        <v>2143</v>
      </c>
      <c r="C1651" t="s">
        <v>550</v>
      </c>
      <c r="D1651" t="s">
        <v>66</v>
      </c>
      <c r="E1651" t="s">
        <v>38</v>
      </c>
      <c r="F1651">
        <v>7.76</v>
      </c>
      <c r="G1651" s="77">
        <v>43537</v>
      </c>
      <c r="H1651" s="77">
        <v>43538</v>
      </c>
      <c r="I1651">
        <v>8</v>
      </c>
      <c r="J1651">
        <v>2007</v>
      </c>
      <c r="K1651" t="s">
        <v>33</v>
      </c>
      <c r="L1651">
        <v>3</v>
      </c>
      <c r="M1651">
        <v>0.56222222222222218</v>
      </c>
      <c r="N1651">
        <v>1.686666666666667</v>
      </c>
      <c r="O1651">
        <v>2</v>
      </c>
      <c r="P1651">
        <v>0.84333333333333327</v>
      </c>
      <c r="Q1651">
        <v>1.5</v>
      </c>
      <c r="R1651" t="s">
        <v>40</v>
      </c>
    </row>
    <row r="1652" spans="1:18" hidden="1" x14ac:dyDescent="0.3">
      <c r="A1652" s="76">
        <v>1650</v>
      </c>
      <c r="B1652">
        <v>2143</v>
      </c>
      <c r="C1652" t="s">
        <v>550</v>
      </c>
      <c r="D1652" t="s">
        <v>66</v>
      </c>
      <c r="E1652" t="s">
        <v>38</v>
      </c>
      <c r="F1652">
        <v>7.76</v>
      </c>
      <c r="G1652" s="77">
        <v>43537</v>
      </c>
      <c r="H1652" s="77">
        <v>43538</v>
      </c>
      <c r="I1652">
        <v>8</v>
      </c>
      <c r="J1652">
        <v>2007</v>
      </c>
      <c r="K1652" t="s">
        <v>33</v>
      </c>
      <c r="L1652">
        <v>3</v>
      </c>
      <c r="M1652">
        <v>0.56222222222222218</v>
      </c>
      <c r="N1652">
        <v>1.686666666666667</v>
      </c>
      <c r="O1652">
        <v>2</v>
      </c>
      <c r="P1652">
        <v>0.84333333333333327</v>
      </c>
      <c r="Q1652">
        <v>1.5</v>
      </c>
      <c r="R1652" t="s">
        <v>27</v>
      </c>
    </row>
    <row r="1653" spans="1:18" hidden="1" x14ac:dyDescent="0.3">
      <c r="A1653" s="76">
        <v>1651</v>
      </c>
      <c r="B1653">
        <v>2143</v>
      </c>
      <c r="C1653" t="s">
        <v>550</v>
      </c>
      <c r="D1653" t="s">
        <v>66</v>
      </c>
      <c r="E1653" t="s">
        <v>38</v>
      </c>
      <c r="F1653">
        <v>7.76</v>
      </c>
      <c r="G1653" s="77">
        <v>43537</v>
      </c>
      <c r="H1653" s="77">
        <v>43538</v>
      </c>
      <c r="I1653">
        <v>8</v>
      </c>
      <c r="J1653">
        <v>2007</v>
      </c>
      <c r="K1653" t="s">
        <v>33</v>
      </c>
      <c r="L1653">
        <v>3</v>
      </c>
      <c r="M1653">
        <v>0.56222222222222218</v>
      </c>
      <c r="N1653">
        <v>1.686666666666667</v>
      </c>
      <c r="O1653">
        <v>2</v>
      </c>
      <c r="P1653">
        <v>0.84333333333333327</v>
      </c>
      <c r="Q1653">
        <v>1.5</v>
      </c>
      <c r="R1653" t="s">
        <v>134</v>
      </c>
    </row>
    <row r="1654" spans="1:18" hidden="1" x14ac:dyDescent="0.3">
      <c r="A1654" s="76">
        <v>1652</v>
      </c>
      <c r="B1654">
        <v>2143</v>
      </c>
      <c r="C1654" t="s">
        <v>550</v>
      </c>
      <c r="D1654" t="s">
        <v>66</v>
      </c>
      <c r="E1654" t="s">
        <v>38</v>
      </c>
      <c r="F1654">
        <v>7.76</v>
      </c>
      <c r="G1654" s="77">
        <v>43537</v>
      </c>
      <c r="H1654" s="77">
        <v>43538</v>
      </c>
      <c r="I1654">
        <v>8</v>
      </c>
      <c r="J1654">
        <v>2007</v>
      </c>
      <c r="K1654" t="s">
        <v>33</v>
      </c>
      <c r="L1654">
        <v>3</v>
      </c>
      <c r="M1654">
        <v>0.56222222222222218</v>
      </c>
      <c r="N1654">
        <v>1.686666666666667</v>
      </c>
      <c r="O1654">
        <v>2</v>
      </c>
      <c r="P1654">
        <v>0.84333333333333327</v>
      </c>
      <c r="Q1654">
        <v>1.5</v>
      </c>
      <c r="R1654" t="s">
        <v>58</v>
      </c>
    </row>
    <row r="1655" spans="1:18" hidden="1" x14ac:dyDescent="0.3">
      <c r="A1655" s="76">
        <v>1653</v>
      </c>
      <c r="B1655">
        <v>38192</v>
      </c>
      <c r="C1655" t="s">
        <v>551</v>
      </c>
      <c r="D1655" t="s">
        <v>32</v>
      </c>
      <c r="E1655" t="s">
        <v>47</v>
      </c>
      <c r="F1655">
        <v>6.51</v>
      </c>
      <c r="G1655" s="77">
        <v>44804</v>
      </c>
      <c r="H1655" s="77">
        <v>44824</v>
      </c>
      <c r="I1655">
        <v>5</v>
      </c>
      <c r="J1655">
        <v>2021</v>
      </c>
      <c r="K1655" t="s">
        <v>35</v>
      </c>
      <c r="L1655">
        <v>12</v>
      </c>
      <c r="M1655">
        <v>0.39416666666666672</v>
      </c>
      <c r="N1655">
        <v>4.7300000000000004</v>
      </c>
      <c r="O1655">
        <v>21</v>
      </c>
      <c r="P1655">
        <v>0.22523809523809529</v>
      </c>
      <c r="Q1655">
        <v>0.5714285714285714</v>
      </c>
      <c r="R1655" t="s">
        <v>26</v>
      </c>
    </row>
    <row r="1656" spans="1:18" hidden="1" x14ac:dyDescent="0.3">
      <c r="A1656" s="76">
        <v>1654</v>
      </c>
      <c r="B1656">
        <v>38192</v>
      </c>
      <c r="C1656" t="s">
        <v>551</v>
      </c>
      <c r="D1656" t="s">
        <v>32</v>
      </c>
      <c r="E1656" t="s">
        <v>47</v>
      </c>
      <c r="F1656">
        <v>6.51</v>
      </c>
      <c r="G1656" s="77">
        <v>44804</v>
      </c>
      <c r="H1656" s="77">
        <v>44824</v>
      </c>
      <c r="I1656">
        <v>5</v>
      </c>
      <c r="J1656">
        <v>2021</v>
      </c>
      <c r="K1656" t="s">
        <v>35</v>
      </c>
      <c r="L1656">
        <v>12</v>
      </c>
      <c r="M1656">
        <v>0.39416666666666672</v>
      </c>
      <c r="N1656">
        <v>4.7300000000000004</v>
      </c>
      <c r="O1656">
        <v>21</v>
      </c>
      <c r="P1656">
        <v>0.22523809523809529</v>
      </c>
      <c r="Q1656">
        <v>0.5714285714285714</v>
      </c>
      <c r="R1656" t="s">
        <v>189</v>
      </c>
    </row>
    <row r="1657" spans="1:18" hidden="1" x14ac:dyDescent="0.3">
      <c r="A1657" s="76">
        <v>1655</v>
      </c>
      <c r="B1657">
        <v>38192</v>
      </c>
      <c r="C1657" t="s">
        <v>551</v>
      </c>
      <c r="D1657" t="s">
        <v>32</v>
      </c>
      <c r="E1657" t="s">
        <v>47</v>
      </c>
      <c r="F1657">
        <v>6.51</v>
      </c>
      <c r="G1657" s="77">
        <v>44804</v>
      </c>
      <c r="H1657" s="77">
        <v>44824</v>
      </c>
      <c r="I1657">
        <v>5</v>
      </c>
      <c r="J1657">
        <v>2021</v>
      </c>
      <c r="K1657" t="s">
        <v>35</v>
      </c>
      <c r="L1657">
        <v>12</v>
      </c>
      <c r="M1657">
        <v>0.39416666666666672</v>
      </c>
      <c r="N1657">
        <v>4.7300000000000004</v>
      </c>
      <c r="O1657">
        <v>21</v>
      </c>
      <c r="P1657">
        <v>0.22523809523809529</v>
      </c>
      <c r="Q1657">
        <v>0.5714285714285714</v>
      </c>
      <c r="R1657" t="s">
        <v>36</v>
      </c>
    </row>
    <row r="1658" spans="1:18" hidden="1" x14ac:dyDescent="0.3">
      <c r="A1658" s="76">
        <v>1656</v>
      </c>
      <c r="B1658">
        <v>38192</v>
      </c>
      <c r="C1658" t="s">
        <v>551</v>
      </c>
      <c r="D1658" t="s">
        <v>32</v>
      </c>
      <c r="E1658" t="s">
        <v>47</v>
      </c>
      <c r="F1658">
        <v>6.51</v>
      </c>
      <c r="G1658" s="77">
        <v>44804</v>
      </c>
      <c r="H1658" s="77">
        <v>44824</v>
      </c>
      <c r="I1658">
        <v>5</v>
      </c>
      <c r="J1658">
        <v>2021</v>
      </c>
      <c r="K1658" t="s">
        <v>35</v>
      </c>
      <c r="L1658">
        <v>12</v>
      </c>
      <c r="M1658">
        <v>0.39416666666666672</v>
      </c>
      <c r="N1658">
        <v>4.7300000000000004</v>
      </c>
      <c r="O1658">
        <v>21</v>
      </c>
      <c r="P1658">
        <v>0.22523809523809529</v>
      </c>
      <c r="Q1658">
        <v>0.5714285714285714</v>
      </c>
      <c r="R1658" t="s">
        <v>103</v>
      </c>
    </row>
    <row r="1659" spans="1:18" hidden="1" x14ac:dyDescent="0.3">
      <c r="A1659" s="76">
        <v>1657</v>
      </c>
      <c r="B1659">
        <v>38192</v>
      </c>
      <c r="C1659" t="s">
        <v>551</v>
      </c>
      <c r="D1659" t="s">
        <v>32</v>
      </c>
      <c r="E1659" t="s">
        <v>47</v>
      </c>
      <c r="F1659">
        <v>6.51</v>
      </c>
      <c r="G1659" s="77">
        <v>44804</v>
      </c>
      <c r="H1659" s="77">
        <v>44824</v>
      </c>
      <c r="I1659">
        <v>5</v>
      </c>
      <c r="J1659">
        <v>2021</v>
      </c>
      <c r="K1659" t="s">
        <v>35</v>
      </c>
      <c r="L1659">
        <v>12</v>
      </c>
      <c r="M1659">
        <v>0.39416666666666672</v>
      </c>
      <c r="N1659">
        <v>4.7300000000000004</v>
      </c>
      <c r="O1659">
        <v>21</v>
      </c>
      <c r="P1659">
        <v>0.22523809523809529</v>
      </c>
      <c r="Q1659">
        <v>0.5714285714285714</v>
      </c>
      <c r="R1659" t="s">
        <v>29</v>
      </c>
    </row>
    <row r="1660" spans="1:18" hidden="1" x14ac:dyDescent="0.3">
      <c r="A1660" s="76">
        <v>1658</v>
      </c>
      <c r="B1660">
        <v>42935</v>
      </c>
      <c r="C1660" t="s">
        <v>552</v>
      </c>
      <c r="D1660" t="s">
        <v>85</v>
      </c>
      <c r="E1660" t="s">
        <v>20</v>
      </c>
      <c r="F1660">
        <v>6.54</v>
      </c>
      <c r="G1660" s="77">
        <v>44207</v>
      </c>
      <c r="H1660" s="77">
        <v>44207</v>
      </c>
      <c r="I1660">
        <v>6</v>
      </c>
      <c r="J1660">
        <v>2020</v>
      </c>
      <c r="K1660" t="s">
        <v>21</v>
      </c>
      <c r="L1660">
        <v>1</v>
      </c>
      <c r="M1660">
        <v>6.25E-2</v>
      </c>
      <c r="N1660">
        <v>6.25E-2</v>
      </c>
      <c r="O1660">
        <v>1</v>
      </c>
      <c r="P1660">
        <v>6.25E-2</v>
      </c>
      <c r="Q1660">
        <v>1</v>
      </c>
      <c r="R1660" t="s">
        <v>54</v>
      </c>
    </row>
    <row r="1661" spans="1:18" hidden="1" x14ac:dyDescent="0.3">
      <c r="A1661" s="76">
        <v>1659</v>
      </c>
      <c r="B1661">
        <v>561</v>
      </c>
      <c r="C1661" t="s">
        <v>553</v>
      </c>
      <c r="D1661" t="s">
        <v>32</v>
      </c>
      <c r="E1661" t="s">
        <v>124</v>
      </c>
      <c r="F1661">
        <v>6.87</v>
      </c>
      <c r="G1661" s="77">
        <v>43922</v>
      </c>
      <c r="H1661" s="77">
        <v>43948</v>
      </c>
      <c r="I1661">
        <v>3</v>
      </c>
      <c r="J1661">
        <v>2000</v>
      </c>
      <c r="K1661" t="s">
        <v>33</v>
      </c>
      <c r="L1661">
        <v>25</v>
      </c>
      <c r="M1661">
        <v>0.40138888888888891</v>
      </c>
      <c r="N1661">
        <v>10.03472222222222</v>
      </c>
      <c r="O1661">
        <v>27</v>
      </c>
      <c r="P1661">
        <v>0.37165637860082312</v>
      </c>
      <c r="Q1661">
        <v>0.92592592592592593</v>
      </c>
      <c r="R1661" t="s">
        <v>39</v>
      </c>
    </row>
    <row r="1662" spans="1:18" hidden="1" x14ac:dyDescent="0.3">
      <c r="A1662" s="76">
        <v>1660</v>
      </c>
      <c r="B1662">
        <v>561</v>
      </c>
      <c r="C1662" t="s">
        <v>553</v>
      </c>
      <c r="D1662" t="s">
        <v>32</v>
      </c>
      <c r="E1662" t="s">
        <v>124</v>
      </c>
      <c r="F1662">
        <v>6.87</v>
      </c>
      <c r="G1662" s="77">
        <v>43922</v>
      </c>
      <c r="H1662" s="77">
        <v>43948</v>
      </c>
      <c r="I1662">
        <v>3</v>
      </c>
      <c r="J1662">
        <v>2000</v>
      </c>
      <c r="K1662" t="s">
        <v>33</v>
      </c>
      <c r="L1662">
        <v>25</v>
      </c>
      <c r="M1662">
        <v>0.40138888888888891</v>
      </c>
      <c r="N1662">
        <v>10.03472222222222</v>
      </c>
      <c r="O1662">
        <v>27</v>
      </c>
      <c r="P1662">
        <v>0.37165637860082312</v>
      </c>
      <c r="Q1662">
        <v>0.92592592592592593</v>
      </c>
      <c r="R1662" t="s">
        <v>26</v>
      </c>
    </row>
    <row r="1663" spans="1:18" hidden="1" x14ac:dyDescent="0.3">
      <c r="A1663" s="76">
        <v>1661</v>
      </c>
      <c r="B1663">
        <v>561</v>
      </c>
      <c r="C1663" t="s">
        <v>553</v>
      </c>
      <c r="D1663" t="s">
        <v>32</v>
      </c>
      <c r="E1663" t="s">
        <v>124</v>
      </c>
      <c r="F1663">
        <v>6.87</v>
      </c>
      <c r="G1663" s="77">
        <v>43922</v>
      </c>
      <c r="H1663" s="77">
        <v>43948</v>
      </c>
      <c r="I1663">
        <v>3</v>
      </c>
      <c r="J1663">
        <v>2000</v>
      </c>
      <c r="K1663" t="s">
        <v>33</v>
      </c>
      <c r="L1663">
        <v>25</v>
      </c>
      <c r="M1663">
        <v>0.40138888888888891</v>
      </c>
      <c r="N1663">
        <v>10.03472222222222</v>
      </c>
      <c r="O1663">
        <v>27</v>
      </c>
      <c r="P1663">
        <v>0.37165637860082312</v>
      </c>
      <c r="Q1663">
        <v>0.92592592592592593</v>
      </c>
      <c r="R1663" t="s">
        <v>103</v>
      </c>
    </row>
    <row r="1664" spans="1:18" hidden="1" x14ac:dyDescent="0.3">
      <c r="A1664" s="76">
        <v>1662</v>
      </c>
      <c r="B1664">
        <v>561</v>
      </c>
      <c r="C1664" t="s">
        <v>553</v>
      </c>
      <c r="D1664" t="s">
        <v>32</v>
      </c>
      <c r="E1664" t="s">
        <v>124</v>
      </c>
      <c r="F1664">
        <v>6.87</v>
      </c>
      <c r="G1664" s="77">
        <v>43922</v>
      </c>
      <c r="H1664" s="77">
        <v>43948</v>
      </c>
      <c r="I1664">
        <v>3</v>
      </c>
      <c r="J1664">
        <v>2000</v>
      </c>
      <c r="K1664" t="s">
        <v>33</v>
      </c>
      <c r="L1664">
        <v>25</v>
      </c>
      <c r="M1664">
        <v>0.40138888888888891</v>
      </c>
      <c r="N1664">
        <v>10.03472222222222</v>
      </c>
      <c r="O1664">
        <v>27</v>
      </c>
      <c r="P1664">
        <v>0.37165637860082312</v>
      </c>
      <c r="Q1664">
        <v>0.92592592592592593</v>
      </c>
      <c r="R1664" t="s">
        <v>131</v>
      </c>
    </row>
    <row r="1665" spans="1:18" hidden="1" x14ac:dyDescent="0.3">
      <c r="A1665" s="76">
        <v>1663</v>
      </c>
      <c r="B1665">
        <v>561</v>
      </c>
      <c r="C1665" t="s">
        <v>553</v>
      </c>
      <c r="D1665" t="s">
        <v>32</v>
      </c>
      <c r="E1665" t="s">
        <v>124</v>
      </c>
      <c r="F1665">
        <v>6.87</v>
      </c>
      <c r="G1665" s="77">
        <v>43922</v>
      </c>
      <c r="H1665" s="77">
        <v>43948</v>
      </c>
      <c r="I1665">
        <v>3</v>
      </c>
      <c r="J1665">
        <v>2000</v>
      </c>
      <c r="K1665" t="s">
        <v>33</v>
      </c>
      <c r="L1665">
        <v>25</v>
      </c>
      <c r="M1665">
        <v>0.40138888888888891</v>
      </c>
      <c r="N1665">
        <v>10.03472222222222</v>
      </c>
      <c r="O1665">
        <v>27</v>
      </c>
      <c r="P1665">
        <v>0.37165637860082312</v>
      </c>
      <c r="Q1665">
        <v>0.92592592592592593</v>
      </c>
      <c r="R1665" t="s">
        <v>29</v>
      </c>
    </row>
    <row r="1666" spans="1:18" hidden="1" x14ac:dyDescent="0.3">
      <c r="A1666" s="76">
        <v>1664</v>
      </c>
      <c r="B1666">
        <v>1608</v>
      </c>
      <c r="C1666" t="s">
        <v>554</v>
      </c>
      <c r="D1666" t="s">
        <v>32</v>
      </c>
      <c r="E1666" t="s">
        <v>38</v>
      </c>
      <c r="F1666">
        <v>7.41</v>
      </c>
      <c r="G1666" s="77">
        <v>44130</v>
      </c>
      <c r="H1666" s="77">
        <v>44134</v>
      </c>
      <c r="I1666">
        <v>4</v>
      </c>
      <c r="J1666">
        <v>2001</v>
      </c>
      <c r="K1666" t="s">
        <v>25</v>
      </c>
      <c r="L1666">
        <v>20</v>
      </c>
      <c r="M1666">
        <v>0.41666666666666669</v>
      </c>
      <c r="N1666">
        <v>8.3333333333333339</v>
      </c>
      <c r="O1666">
        <v>5</v>
      </c>
      <c r="P1666">
        <v>1.666666666666667</v>
      </c>
      <c r="Q1666">
        <v>4</v>
      </c>
      <c r="R1666" t="s">
        <v>36</v>
      </c>
    </row>
    <row r="1667" spans="1:18" hidden="1" x14ac:dyDescent="0.3">
      <c r="A1667" s="76">
        <v>1665</v>
      </c>
      <c r="B1667">
        <v>1608</v>
      </c>
      <c r="C1667" t="s">
        <v>554</v>
      </c>
      <c r="D1667" t="s">
        <v>32</v>
      </c>
      <c r="E1667" t="s">
        <v>38</v>
      </c>
      <c r="F1667">
        <v>7.41</v>
      </c>
      <c r="G1667" s="77">
        <v>44130</v>
      </c>
      <c r="H1667" s="77">
        <v>44134</v>
      </c>
      <c r="I1667">
        <v>4</v>
      </c>
      <c r="J1667">
        <v>2001</v>
      </c>
      <c r="K1667" t="s">
        <v>25</v>
      </c>
      <c r="L1667">
        <v>20</v>
      </c>
      <c r="M1667">
        <v>0.41666666666666669</v>
      </c>
      <c r="N1667">
        <v>8.3333333333333339</v>
      </c>
      <c r="O1667">
        <v>5</v>
      </c>
      <c r="P1667">
        <v>1.666666666666667</v>
      </c>
      <c r="Q1667">
        <v>4</v>
      </c>
      <c r="R1667" t="s">
        <v>40</v>
      </c>
    </row>
    <row r="1668" spans="1:18" hidden="1" x14ac:dyDescent="0.3">
      <c r="A1668" s="76">
        <v>1666</v>
      </c>
      <c r="B1668">
        <v>1608</v>
      </c>
      <c r="C1668" t="s">
        <v>554</v>
      </c>
      <c r="D1668" t="s">
        <v>32</v>
      </c>
      <c r="E1668" t="s">
        <v>38</v>
      </c>
      <c r="F1668">
        <v>7.41</v>
      </c>
      <c r="G1668" s="77">
        <v>44130</v>
      </c>
      <c r="H1668" s="77">
        <v>44134</v>
      </c>
      <c r="I1668">
        <v>4</v>
      </c>
      <c r="J1668">
        <v>2001</v>
      </c>
      <c r="K1668" t="s">
        <v>25</v>
      </c>
      <c r="L1668">
        <v>20</v>
      </c>
      <c r="M1668">
        <v>0.41666666666666669</v>
      </c>
      <c r="N1668">
        <v>8.3333333333333339</v>
      </c>
      <c r="O1668">
        <v>5</v>
      </c>
      <c r="P1668">
        <v>1.666666666666667</v>
      </c>
      <c r="Q1668">
        <v>4</v>
      </c>
      <c r="R1668" t="s">
        <v>214</v>
      </c>
    </row>
    <row r="1669" spans="1:18" hidden="1" x14ac:dyDescent="0.3">
      <c r="A1669" s="76">
        <v>1667</v>
      </c>
      <c r="B1669">
        <v>1608</v>
      </c>
      <c r="C1669" t="s">
        <v>554</v>
      </c>
      <c r="D1669" t="s">
        <v>32</v>
      </c>
      <c r="E1669" t="s">
        <v>38</v>
      </c>
      <c r="F1669">
        <v>7.41</v>
      </c>
      <c r="G1669" s="77">
        <v>44130</v>
      </c>
      <c r="H1669" s="77">
        <v>44134</v>
      </c>
      <c r="I1669">
        <v>4</v>
      </c>
      <c r="J1669">
        <v>2001</v>
      </c>
      <c r="K1669" t="s">
        <v>25</v>
      </c>
      <c r="L1669">
        <v>20</v>
      </c>
      <c r="M1669">
        <v>0.41666666666666669</v>
      </c>
      <c r="N1669">
        <v>8.3333333333333339</v>
      </c>
      <c r="O1669">
        <v>5</v>
      </c>
      <c r="P1669">
        <v>1.666666666666667</v>
      </c>
      <c r="Q1669">
        <v>4</v>
      </c>
      <c r="R1669" t="s">
        <v>82</v>
      </c>
    </row>
    <row r="1670" spans="1:18" hidden="1" x14ac:dyDescent="0.3">
      <c r="A1670" s="76">
        <v>1668</v>
      </c>
      <c r="B1670">
        <v>49420</v>
      </c>
      <c r="C1670" t="s">
        <v>555</v>
      </c>
      <c r="D1670" t="s">
        <v>85</v>
      </c>
      <c r="E1670" t="s">
        <v>52</v>
      </c>
      <c r="F1670">
        <v>7.01</v>
      </c>
      <c r="G1670" s="77">
        <v>44990</v>
      </c>
      <c r="H1670" s="77">
        <v>44990</v>
      </c>
      <c r="I1670">
        <v>6</v>
      </c>
      <c r="J1670">
        <v>2021</v>
      </c>
      <c r="K1670" t="s">
        <v>21</v>
      </c>
      <c r="L1670">
        <v>1</v>
      </c>
      <c r="M1670">
        <v>6.277777777777778E-2</v>
      </c>
      <c r="N1670">
        <v>6.277777777777778E-2</v>
      </c>
      <c r="O1670">
        <v>1</v>
      </c>
      <c r="P1670">
        <v>6.277777777777778E-2</v>
      </c>
      <c r="Q1670">
        <v>1</v>
      </c>
      <c r="R1670" t="s">
        <v>54</v>
      </c>
    </row>
    <row r="1671" spans="1:18" hidden="1" x14ac:dyDescent="0.3">
      <c r="A1671" s="76">
        <v>1669</v>
      </c>
      <c r="B1671">
        <v>44387</v>
      </c>
      <c r="C1671" t="s">
        <v>556</v>
      </c>
      <c r="D1671" t="s">
        <v>32</v>
      </c>
      <c r="E1671" t="s">
        <v>38</v>
      </c>
      <c r="F1671">
        <v>6.72</v>
      </c>
      <c r="G1671" s="77">
        <v>44788</v>
      </c>
      <c r="H1671" s="77">
        <v>44840</v>
      </c>
      <c r="I1671">
        <v>4</v>
      </c>
      <c r="J1671">
        <v>2021</v>
      </c>
      <c r="K1671" t="s">
        <v>35</v>
      </c>
      <c r="L1671">
        <v>12</v>
      </c>
      <c r="M1671">
        <v>0.3997222222222222</v>
      </c>
      <c r="N1671">
        <v>4.7966666666666669</v>
      </c>
      <c r="O1671">
        <v>53</v>
      </c>
      <c r="P1671">
        <v>9.0503144654088055E-2</v>
      </c>
      <c r="Q1671">
        <v>0.22641509433962259</v>
      </c>
      <c r="R1671" t="s">
        <v>91</v>
      </c>
    </row>
    <row r="1672" spans="1:18" hidden="1" x14ac:dyDescent="0.3">
      <c r="A1672" s="76">
        <v>1670</v>
      </c>
      <c r="B1672">
        <v>44387</v>
      </c>
      <c r="C1672" t="s">
        <v>556</v>
      </c>
      <c r="D1672" t="s">
        <v>32</v>
      </c>
      <c r="E1672" t="s">
        <v>38</v>
      </c>
      <c r="F1672">
        <v>6.72</v>
      </c>
      <c r="G1672" s="77">
        <v>44788</v>
      </c>
      <c r="H1672" s="77">
        <v>44840</v>
      </c>
      <c r="I1672">
        <v>4</v>
      </c>
      <c r="J1672">
        <v>2021</v>
      </c>
      <c r="K1672" t="s">
        <v>35</v>
      </c>
      <c r="L1672">
        <v>12</v>
      </c>
      <c r="M1672">
        <v>0.3997222222222222</v>
      </c>
      <c r="N1672">
        <v>4.7966666666666669</v>
      </c>
      <c r="O1672">
        <v>53</v>
      </c>
      <c r="P1672">
        <v>9.0503144654088055E-2</v>
      </c>
      <c r="Q1672">
        <v>0.22641509433962259</v>
      </c>
      <c r="R1672" t="s">
        <v>212</v>
      </c>
    </row>
    <row r="1673" spans="1:18" hidden="1" x14ac:dyDescent="0.3">
      <c r="A1673" s="76">
        <v>1671</v>
      </c>
      <c r="B1673">
        <v>44387</v>
      </c>
      <c r="C1673" t="s">
        <v>556</v>
      </c>
      <c r="D1673" t="s">
        <v>32</v>
      </c>
      <c r="E1673" t="s">
        <v>38</v>
      </c>
      <c r="F1673">
        <v>6.72</v>
      </c>
      <c r="G1673" s="77">
        <v>44788</v>
      </c>
      <c r="H1673" s="77">
        <v>44840</v>
      </c>
      <c r="I1673">
        <v>4</v>
      </c>
      <c r="J1673">
        <v>2021</v>
      </c>
      <c r="K1673" t="s">
        <v>35</v>
      </c>
      <c r="L1673">
        <v>12</v>
      </c>
      <c r="M1673">
        <v>0.3997222222222222</v>
      </c>
      <c r="N1673">
        <v>4.7966666666666669</v>
      </c>
      <c r="O1673">
        <v>53</v>
      </c>
      <c r="P1673">
        <v>9.0503144654088055E-2</v>
      </c>
      <c r="Q1673">
        <v>0.22641509433962259</v>
      </c>
      <c r="R1673" t="s">
        <v>40</v>
      </c>
    </row>
    <row r="1674" spans="1:18" hidden="1" x14ac:dyDescent="0.3">
      <c r="A1674" s="76">
        <v>1672</v>
      </c>
      <c r="B1674">
        <v>44387</v>
      </c>
      <c r="C1674" t="s">
        <v>556</v>
      </c>
      <c r="D1674" t="s">
        <v>32</v>
      </c>
      <c r="E1674" t="s">
        <v>38</v>
      </c>
      <c r="F1674">
        <v>6.72</v>
      </c>
      <c r="G1674" s="77">
        <v>44788</v>
      </c>
      <c r="H1674" s="77">
        <v>44840</v>
      </c>
      <c r="I1674">
        <v>4</v>
      </c>
      <c r="J1674">
        <v>2021</v>
      </c>
      <c r="K1674" t="s">
        <v>35</v>
      </c>
      <c r="L1674">
        <v>12</v>
      </c>
      <c r="M1674">
        <v>0.3997222222222222</v>
      </c>
      <c r="N1674">
        <v>4.7966666666666669</v>
      </c>
      <c r="O1674">
        <v>53</v>
      </c>
      <c r="P1674">
        <v>9.0503144654088055E-2</v>
      </c>
      <c r="Q1674">
        <v>0.22641509433962259</v>
      </c>
      <c r="R1674" t="s">
        <v>93</v>
      </c>
    </row>
    <row r="1675" spans="1:18" hidden="1" x14ac:dyDescent="0.3">
      <c r="A1675" s="76">
        <v>1673</v>
      </c>
      <c r="B1675">
        <v>44387</v>
      </c>
      <c r="C1675" t="s">
        <v>556</v>
      </c>
      <c r="D1675" t="s">
        <v>32</v>
      </c>
      <c r="E1675" t="s">
        <v>38</v>
      </c>
      <c r="F1675">
        <v>6.72</v>
      </c>
      <c r="G1675" s="77">
        <v>44788</v>
      </c>
      <c r="H1675" s="77">
        <v>44840</v>
      </c>
      <c r="I1675">
        <v>4</v>
      </c>
      <c r="J1675">
        <v>2021</v>
      </c>
      <c r="K1675" t="s">
        <v>35</v>
      </c>
      <c r="L1675">
        <v>12</v>
      </c>
      <c r="M1675">
        <v>0.3997222222222222</v>
      </c>
      <c r="N1675">
        <v>4.7966666666666669</v>
      </c>
      <c r="O1675">
        <v>53</v>
      </c>
      <c r="P1675">
        <v>9.0503144654088055E-2</v>
      </c>
      <c r="Q1675">
        <v>0.22641509433962259</v>
      </c>
      <c r="R1675" t="s">
        <v>28</v>
      </c>
    </row>
    <row r="1676" spans="1:18" hidden="1" x14ac:dyDescent="0.3">
      <c r="A1676" s="76">
        <v>1674</v>
      </c>
      <c r="B1676">
        <v>44387</v>
      </c>
      <c r="C1676" t="s">
        <v>556</v>
      </c>
      <c r="D1676" t="s">
        <v>32</v>
      </c>
      <c r="E1676" t="s">
        <v>38</v>
      </c>
      <c r="F1676">
        <v>6.72</v>
      </c>
      <c r="G1676" s="77">
        <v>44788</v>
      </c>
      <c r="H1676" s="77">
        <v>44840</v>
      </c>
      <c r="I1676">
        <v>4</v>
      </c>
      <c r="J1676">
        <v>2021</v>
      </c>
      <c r="K1676" t="s">
        <v>35</v>
      </c>
      <c r="L1676">
        <v>12</v>
      </c>
      <c r="M1676">
        <v>0.3997222222222222</v>
      </c>
      <c r="N1676">
        <v>4.7966666666666669</v>
      </c>
      <c r="O1676">
        <v>53</v>
      </c>
      <c r="P1676">
        <v>9.0503144654088055E-2</v>
      </c>
      <c r="Q1676">
        <v>0.22641509433962259</v>
      </c>
      <c r="R1676" t="s">
        <v>119</v>
      </c>
    </row>
    <row r="1677" spans="1:18" hidden="1" x14ac:dyDescent="0.3">
      <c r="A1677" s="76">
        <v>1675</v>
      </c>
      <c r="B1677">
        <v>37426</v>
      </c>
      <c r="C1677" t="s">
        <v>557</v>
      </c>
      <c r="D1677" t="s">
        <v>32</v>
      </c>
      <c r="E1677" t="s">
        <v>20</v>
      </c>
      <c r="F1677">
        <v>7.49</v>
      </c>
      <c r="G1677" s="77">
        <v>43710</v>
      </c>
      <c r="H1677" s="77">
        <v>43714</v>
      </c>
      <c r="I1677">
        <v>7</v>
      </c>
      <c r="J1677">
        <v>2019</v>
      </c>
      <c r="K1677" t="s">
        <v>33</v>
      </c>
      <c r="L1677">
        <v>11</v>
      </c>
      <c r="M1677">
        <v>0.38194444444444442</v>
      </c>
      <c r="N1677">
        <v>4.2013888888888884</v>
      </c>
      <c r="O1677">
        <v>5</v>
      </c>
      <c r="P1677">
        <v>0.84027777777777768</v>
      </c>
      <c r="Q1677">
        <v>2.2000000000000002</v>
      </c>
      <c r="R1677" t="s">
        <v>39</v>
      </c>
    </row>
    <row r="1678" spans="1:18" hidden="1" x14ac:dyDescent="0.3">
      <c r="A1678" s="76">
        <v>1676</v>
      </c>
      <c r="B1678">
        <v>37426</v>
      </c>
      <c r="C1678" t="s">
        <v>557</v>
      </c>
      <c r="D1678" t="s">
        <v>32</v>
      </c>
      <c r="E1678" t="s">
        <v>20</v>
      </c>
      <c r="F1678">
        <v>7.49</v>
      </c>
      <c r="G1678" s="77">
        <v>43710</v>
      </c>
      <c r="H1678" s="77">
        <v>43714</v>
      </c>
      <c r="I1678">
        <v>7</v>
      </c>
      <c r="J1678">
        <v>2019</v>
      </c>
      <c r="K1678" t="s">
        <v>33</v>
      </c>
      <c r="L1678">
        <v>11</v>
      </c>
      <c r="M1678">
        <v>0.38194444444444442</v>
      </c>
      <c r="N1678">
        <v>4.2013888888888884</v>
      </c>
      <c r="O1678">
        <v>5</v>
      </c>
      <c r="P1678">
        <v>0.84027777777777768</v>
      </c>
      <c r="Q1678">
        <v>2.2000000000000002</v>
      </c>
      <c r="R1678" t="s">
        <v>79</v>
      </c>
    </row>
    <row r="1679" spans="1:18" hidden="1" x14ac:dyDescent="0.3">
      <c r="A1679" s="76">
        <v>1677</v>
      </c>
      <c r="B1679">
        <v>37426</v>
      </c>
      <c r="C1679" t="s">
        <v>557</v>
      </c>
      <c r="D1679" t="s">
        <v>32</v>
      </c>
      <c r="E1679" t="s">
        <v>20</v>
      </c>
      <c r="F1679">
        <v>7.49</v>
      </c>
      <c r="G1679" s="77">
        <v>43710</v>
      </c>
      <c r="H1679" s="77">
        <v>43714</v>
      </c>
      <c r="I1679">
        <v>7</v>
      </c>
      <c r="J1679">
        <v>2019</v>
      </c>
      <c r="K1679" t="s">
        <v>33</v>
      </c>
      <c r="L1679">
        <v>11</v>
      </c>
      <c r="M1679">
        <v>0.38194444444444442</v>
      </c>
      <c r="N1679">
        <v>4.2013888888888884</v>
      </c>
      <c r="O1679">
        <v>5</v>
      </c>
      <c r="P1679">
        <v>0.84027777777777768</v>
      </c>
      <c r="Q1679">
        <v>2.2000000000000002</v>
      </c>
      <c r="R1679" t="s">
        <v>27</v>
      </c>
    </row>
    <row r="1680" spans="1:18" hidden="1" x14ac:dyDescent="0.3">
      <c r="A1680" s="76">
        <v>1678</v>
      </c>
      <c r="B1680">
        <v>37426</v>
      </c>
      <c r="C1680" t="s">
        <v>557</v>
      </c>
      <c r="D1680" t="s">
        <v>32</v>
      </c>
      <c r="E1680" t="s">
        <v>20</v>
      </c>
      <c r="F1680">
        <v>7.49</v>
      </c>
      <c r="G1680" s="77">
        <v>43710</v>
      </c>
      <c r="H1680" s="77">
        <v>43714</v>
      </c>
      <c r="I1680">
        <v>7</v>
      </c>
      <c r="J1680">
        <v>2019</v>
      </c>
      <c r="K1680" t="s">
        <v>33</v>
      </c>
      <c r="L1680">
        <v>11</v>
      </c>
      <c r="M1680">
        <v>0.38194444444444442</v>
      </c>
      <c r="N1680">
        <v>4.2013888888888884</v>
      </c>
      <c r="O1680">
        <v>5</v>
      </c>
      <c r="P1680">
        <v>0.84027777777777768</v>
      </c>
      <c r="Q1680">
        <v>2.2000000000000002</v>
      </c>
      <c r="R1680" t="s">
        <v>119</v>
      </c>
    </row>
    <row r="1681" spans="1:18" hidden="1" x14ac:dyDescent="0.3">
      <c r="A1681" s="76">
        <v>1679</v>
      </c>
      <c r="B1681">
        <v>42774</v>
      </c>
      <c r="C1681" t="s">
        <v>558</v>
      </c>
      <c r="D1681" t="s">
        <v>32</v>
      </c>
      <c r="E1681" t="s">
        <v>38</v>
      </c>
      <c r="F1681">
        <v>6.09</v>
      </c>
      <c r="G1681" s="77">
        <v>44558</v>
      </c>
      <c r="H1681" s="77">
        <v>44564</v>
      </c>
      <c r="I1681">
        <v>6</v>
      </c>
      <c r="J1681">
        <v>2021</v>
      </c>
      <c r="K1681" t="s">
        <v>33</v>
      </c>
      <c r="L1681">
        <v>13</v>
      </c>
      <c r="M1681">
        <v>0.39444444444444438</v>
      </c>
      <c r="N1681">
        <v>5.1277777777777773</v>
      </c>
      <c r="O1681">
        <v>7</v>
      </c>
      <c r="P1681">
        <v>0.73253968253968249</v>
      </c>
      <c r="Q1681">
        <v>1.857142857142857</v>
      </c>
      <c r="R1681" t="s">
        <v>40</v>
      </c>
    </row>
    <row r="1682" spans="1:18" hidden="1" x14ac:dyDescent="0.3">
      <c r="A1682" s="76">
        <v>1680</v>
      </c>
      <c r="B1682">
        <v>42774</v>
      </c>
      <c r="C1682" t="s">
        <v>558</v>
      </c>
      <c r="D1682" t="s">
        <v>32</v>
      </c>
      <c r="E1682" t="s">
        <v>38</v>
      </c>
      <c r="F1682">
        <v>6.09</v>
      </c>
      <c r="G1682" s="77">
        <v>44558</v>
      </c>
      <c r="H1682" s="77">
        <v>44564</v>
      </c>
      <c r="I1682">
        <v>6</v>
      </c>
      <c r="J1682">
        <v>2021</v>
      </c>
      <c r="K1682" t="s">
        <v>33</v>
      </c>
      <c r="L1682">
        <v>13</v>
      </c>
      <c r="M1682">
        <v>0.39444444444444438</v>
      </c>
      <c r="N1682">
        <v>5.1277777777777773</v>
      </c>
      <c r="O1682">
        <v>7</v>
      </c>
      <c r="P1682">
        <v>0.73253968253968249</v>
      </c>
      <c r="Q1682">
        <v>1.857142857142857</v>
      </c>
      <c r="R1682" t="s">
        <v>42</v>
      </c>
    </row>
    <row r="1683" spans="1:18" hidden="1" x14ac:dyDescent="0.3">
      <c r="A1683" s="76">
        <v>1681</v>
      </c>
      <c r="B1683">
        <v>42774</v>
      </c>
      <c r="C1683" t="s">
        <v>558</v>
      </c>
      <c r="D1683" t="s">
        <v>32</v>
      </c>
      <c r="E1683" t="s">
        <v>38</v>
      </c>
      <c r="F1683">
        <v>6.09</v>
      </c>
      <c r="G1683" s="77">
        <v>44558</v>
      </c>
      <c r="H1683" s="77">
        <v>44564</v>
      </c>
      <c r="I1683">
        <v>6</v>
      </c>
      <c r="J1683">
        <v>2021</v>
      </c>
      <c r="K1683" t="s">
        <v>33</v>
      </c>
      <c r="L1683">
        <v>13</v>
      </c>
      <c r="M1683">
        <v>0.39444444444444438</v>
      </c>
      <c r="N1683">
        <v>5.1277777777777773</v>
      </c>
      <c r="O1683">
        <v>7</v>
      </c>
      <c r="P1683">
        <v>0.73253968253968249</v>
      </c>
      <c r="Q1683">
        <v>1.857142857142857</v>
      </c>
      <c r="R1683" t="s">
        <v>49</v>
      </c>
    </row>
    <row r="1684" spans="1:18" hidden="1" x14ac:dyDescent="0.3">
      <c r="A1684" s="76">
        <v>1682</v>
      </c>
      <c r="B1684">
        <v>42774</v>
      </c>
      <c r="C1684" t="s">
        <v>558</v>
      </c>
      <c r="D1684" t="s">
        <v>32</v>
      </c>
      <c r="E1684" t="s">
        <v>38</v>
      </c>
      <c r="F1684">
        <v>6.09</v>
      </c>
      <c r="G1684" s="77">
        <v>44558</v>
      </c>
      <c r="H1684" s="77">
        <v>44564</v>
      </c>
      <c r="I1684">
        <v>6</v>
      </c>
      <c r="J1684">
        <v>2021</v>
      </c>
      <c r="K1684" t="s">
        <v>33</v>
      </c>
      <c r="L1684">
        <v>13</v>
      </c>
      <c r="M1684">
        <v>0.39444444444444438</v>
      </c>
      <c r="N1684">
        <v>5.1277777777777773</v>
      </c>
      <c r="O1684">
        <v>7</v>
      </c>
      <c r="P1684">
        <v>0.73253968253968249</v>
      </c>
      <c r="Q1684">
        <v>1.857142857142857</v>
      </c>
      <c r="R1684" t="s">
        <v>50</v>
      </c>
    </row>
    <row r="1685" spans="1:18" hidden="1" x14ac:dyDescent="0.3">
      <c r="A1685" s="76">
        <v>1683</v>
      </c>
      <c r="B1685">
        <v>1508</v>
      </c>
      <c r="C1685" t="s">
        <v>559</v>
      </c>
      <c r="D1685" t="s">
        <v>32</v>
      </c>
      <c r="E1685" t="s">
        <v>38</v>
      </c>
      <c r="F1685">
        <v>6.17</v>
      </c>
      <c r="G1685" s="77">
        <v>44013</v>
      </c>
      <c r="H1685" s="77">
        <v>44021</v>
      </c>
      <c r="I1685">
        <v>3</v>
      </c>
      <c r="J1685">
        <v>2000</v>
      </c>
      <c r="K1685" t="s">
        <v>35</v>
      </c>
      <c r="L1685">
        <v>20</v>
      </c>
      <c r="M1685">
        <v>0.41666666666666669</v>
      </c>
      <c r="N1685">
        <v>8.3333333333333339</v>
      </c>
      <c r="O1685">
        <v>9</v>
      </c>
      <c r="P1685">
        <v>0.92592592592592604</v>
      </c>
      <c r="Q1685">
        <v>2.2222222222222219</v>
      </c>
      <c r="R1685" t="s">
        <v>40</v>
      </c>
    </row>
    <row r="1686" spans="1:18" hidden="1" x14ac:dyDescent="0.3">
      <c r="A1686" s="76">
        <v>1684</v>
      </c>
      <c r="B1686">
        <v>1508</v>
      </c>
      <c r="C1686" t="s">
        <v>559</v>
      </c>
      <c r="D1686" t="s">
        <v>32</v>
      </c>
      <c r="E1686" t="s">
        <v>38</v>
      </c>
      <c r="F1686">
        <v>6.17</v>
      </c>
      <c r="G1686" s="77">
        <v>44013</v>
      </c>
      <c r="H1686" s="77">
        <v>44021</v>
      </c>
      <c r="I1686">
        <v>3</v>
      </c>
      <c r="J1686">
        <v>2000</v>
      </c>
      <c r="K1686" t="s">
        <v>35</v>
      </c>
      <c r="L1686">
        <v>20</v>
      </c>
      <c r="M1686">
        <v>0.41666666666666669</v>
      </c>
      <c r="N1686">
        <v>8.3333333333333339</v>
      </c>
      <c r="O1686">
        <v>9</v>
      </c>
      <c r="P1686">
        <v>0.92592592592592604</v>
      </c>
      <c r="Q1686">
        <v>2.2222222222222219</v>
      </c>
      <c r="R1686" t="s">
        <v>93</v>
      </c>
    </row>
    <row r="1687" spans="1:18" hidden="1" x14ac:dyDescent="0.3">
      <c r="A1687" s="76">
        <v>1685</v>
      </c>
      <c r="B1687">
        <v>1508</v>
      </c>
      <c r="C1687" t="s">
        <v>559</v>
      </c>
      <c r="D1687" t="s">
        <v>32</v>
      </c>
      <c r="E1687" t="s">
        <v>38</v>
      </c>
      <c r="F1687">
        <v>6.17</v>
      </c>
      <c r="G1687" s="77">
        <v>44013</v>
      </c>
      <c r="H1687" s="77">
        <v>44021</v>
      </c>
      <c r="I1687">
        <v>3</v>
      </c>
      <c r="J1687">
        <v>2000</v>
      </c>
      <c r="K1687" t="s">
        <v>35</v>
      </c>
      <c r="L1687">
        <v>20</v>
      </c>
      <c r="M1687">
        <v>0.41666666666666669</v>
      </c>
      <c r="N1687">
        <v>8.3333333333333339</v>
      </c>
      <c r="O1687">
        <v>9</v>
      </c>
      <c r="P1687">
        <v>0.92592592592592604</v>
      </c>
      <c r="Q1687">
        <v>2.2222222222222219</v>
      </c>
      <c r="R1687" t="s">
        <v>29</v>
      </c>
    </row>
    <row r="1688" spans="1:18" hidden="1" x14ac:dyDescent="0.3">
      <c r="A1688" s="76">
        <v>1686</v>
      </c>
      <c r="B1688">
        <v>167</v>
      </c>
      <c r="C1688" t="s">
        <v>560</v>
      </c>
      <c r="D1688" t="s">
        <v>32</v>
      </c>
      <c r="E1688" t="s">
        <v>75</v>
      </c>
      <c r="F1688">
        <v>7.38</v>
      </c>
      <c r="G1688" s="77">
        <v>43459</v>
      </c>
      <c r="H1688" s="77">
        <v>43470</v>
      </c>
      <c r="I1688">
        <v>6</v>
      </c>
      <c r="J1688">
        <v>2003</v>
      </c>
      <c r="K1688" t="s">
        <v>33</v>
      </c>
      <c r="L1688">
        <v>24</v>
      </c>
      <c r="M1688">
        <v>0.38333333333333341</v>
      </c>
      <c r="N1688">
        <v>9.2000000000000011</v>
      </c>
      <c r="O1688">
        <v>12</v>
      </c>
      <c r="P1688">
        <v>0.76666666666666672</v>
      </c>
      <c r="Q1688">
        <v>2</v>
      </c>
      <c r="R1688" t="s">
        <v>26</v>
      </c>
    </row>
    <row r="1689" spans="1:18" hidden="1" x14ac:dyDescent="0.3">
      <c r="A1689" s="76">
        <v>1687</v>
      </c>
      <c r="B1689">
        <v>167</v>
      </c>
      <c r="C1689" t="s">
        <v>560</v>
      </c>
      <c r="D1689" t="s">
        <v>32</v>
      </c>
      <c r="E1689" t="s">
        <v>75</v>
      </c>
      <c r="F1689">
        <v>7.38</v>
      </c>
      <c r="G1689" s="77">
        <v>43459</v>
      </c>
      <c r="H1689" s="77">
        <v>43470</v>
      </c>
      <c r="I1689">
        <v>6</v>
      </c>
      <c r="J1689">
        <v>2003</v>
      </c>
      <c r="K1689" t="s">
        <v>33</v>
      </c>
      <c r="L1689">
        <v>24</v>
      </c>
      <c r="M1689">
        <v>0.38333333333333341</v>
      </c>
      <c r="N1689">
        <v>9.2000000000000011</v>
      </c>
      <c r="O1689">
        <v>12</v>
      </c>
      <c r="P1689">
        <v>0.76666666666666672</v>
      </c>
      <c r="Q1689">
        <v>2</v>
      </c>
      <c r="R1689" t="s">
        <v>36</v>
      </c>
    </row>
    <row r="1690" spans="1:18" hidden="1" x14ac:dyDescent="0.3">
      <c r="A1690" s="76">
        <v>1688</v>
      </c>
      <c r="B1690">
        <v>167</v>
      </c>
      <c r="C1690" t="s">
        <v>560</v>
      </c>
      <c r="D1690" t="s">
        <v>32</v>
      </c>
      <c r="E1690" t="s">
        <v>75</v>
      </c>
      <c r="F1690">
        <v>7.38</v>
      </c>
      <c r="G1690" s="77">
        <v>43459</v>
      </c>
      <c r="H1690" s="77">
        <v>43470</v>
      </c>
      <c r="I1690">
        <v>6</v>
      </c>
      <c r="J1690">
        <v>2003</v>
      </c>
      <c r="K1690" t="s">
        <v>33</v>
      </c>
      <c r="L1690">
        <v>24</v>
      </c>
      <c r="M1690">
        <v>0.38333333333333341</v>
      </c>
      <c r="N1690">
        <v>9.2000000000000011</v>
      </c>
      <c r="O1690">
        <v>12</v>
      </c>
      <c r="P1690">
        <v>0.76666666666666672</v>
      </c>
      <c r="Q1690">
        <v>2</v>
      </c>
      <c r="R1690" t="s">
        <v>40</v>
      </c>
    </row>
    <row r="1691" spans="1:18" hidden="1" x14ac:dyDescent="0.3">
      <c r="A1691" s="76">
        <v>1689</v>
      </c>
      <c r="B1691">
        <v>167</v>
      </c>
      <c r="C1691" t="s">
        <v>560</v>
      </c>
      <c r="D1691" t="s">
        <v>32</v>
      </c>
      <c r="E1691" t="s">
        <v>75</v>
      </c>
      <c r="F1691">
        <v>7.38</v>
      </c>
      <c r="G1691" s="77">
        <v>43459</v>
      </c>
      <c r="H1691" s="77">
        <v>43470</v>
      </c>
      <c r="I1691">
        <v>6</v>
      </c>
      <c r="J1691">
        <v>2003</v>
      </c>
      <c r="K1691" t="s">
        <v>33</v>
      </c>
      <c r="L1691">
        <v>24</v>
      </c>
      <c r="M1691">
        <v>0.38333333333333341</v>
      </c>
      <c r="N1691">
        <v>9.2000000000000011</v>
      </c>
      <c r="O1691">
        <v>12</v>
      </c>
      <c r="P1691">
        <v>0.76666666666666672</v>
      </c>
      <c r="Q1691">
        <v>2</v>
      </c>
      <c r="R1691" t="s">
        <v>27</v>
      </c>
    </row>
    <row r="1692" spans="1:18" hidden="1" x14ac:dyDescent="0.3">
      <c r="A1692" s="76">
        <v>1690</v>
      </c>
      <c r="B1692">
        <v>167</v>
      </c>
      <c r="C1692" t="s">
        <v>560</v>
      </c>
      <c r="D1692" t="s">
        <v>32</v>
      </c>
      <c r="E1692" t="s">
        <v>75</v>
      </c>
      <c r="F1692">
        <v>7.38</v>
      </c>
      <c r="G1692" s="77">
        <v>43459</v>
      </c>
      <c r="H1692" s="77">
        <v>43470</v>
      </c>
      <c r="I1692">
        <v>6</v>
      </c>
      <c r="J1692">
        <v>2003</v>
      </c>
      <c r="K1692" t="s">
        <v>33</v>
      </c>
      <c r="L1692">
        <v>24</v>
      </c>
      <c r="M1692">
        <v>0.38333333333333341</v>
      </c>
      <c r="N1692">
        <v>9.2000000000000011</v>
      </c>
      <c r="O1692">
        <v>12</v>
      </c>
      <c r="P1692">
        <v>0.76666666666666672</v>
      </c>
      <c r="Q1692">
        <v>2</v>
      </c>
      <c r="R1692" t="s">
        <v>103</v>
      </c>
    </row>
    <row r="1693" spans="1:18" hidden="1" x14ac:dyDescent="0.3">
      <c r="A1693" s="76">
        <v>1691</v>
      </c>
      <c r="B1693">
        <v>167</v>
      </c>
      <c r="C1693" t="s">
        <v>560</v>
      </c>
      <c r="D1693" t="s">
        <v>32</v>
      </c>
      <c r="E1693" t="s">
        <v>75</v>
      </c>
      <c r="F1693">
        <v>7.38</v>
      </c>
      <c r="G1693" s="77">
        <v>43459</v>
      </c>
      <c r="H1693" s="77">
        <v>43470</v>
      </c>
      <c r="I1693">
        <v>6</v>
      </c>
      <c r="J1693">
        <v>2003</v>
      </c>
      <c r="K1693" t="s">
        <v>33</v>
      </c>
      <c r="L1693">
        <v>24</v>
      </c>
      <c r="M1693">
        <v>0.38333333333333341</v>
      </c>
      <c r="N1693">
        <v>9.2000000000000011</v>
      </c>
      <c r="O1693">
        <v>12</v>
      </c>
      <c r="P1693">
        <v>0.76666666666666672</v>
      </c>
      <c r="Q1693">
        <v>2</v>
      </c>
      <c r="R1693" t="s">
        <v>29</v>
      </c>
    </row>
    <row r="1694" spans="1:18" hidden="1" x14ac:dyDescent="0.3">
      <c r="A1694" s="76">
        <v>1692</v>
      </c>
      <c r="B1694">
        <v>42826</v>
      </c>
      <c r="C1694" t="s">
        <v>561</v>
      </c>
      <c r="D1694" t="s">
        <v>32</v>
      </c>
      <c r="E1694" t="s">
        <v>75</v>
      </c>
      <c r="F1694">
        <v>7.28</v>
      </c>
      <c r="G1694" s="77">
        <v>44587</v>
      </c>
      <c r="H1694" s="77">
        <v>44602</v>
      </c>
      <c r="I1694">
        <v>5</v>
      </c>
      <c r="J1694">
        <v>2021</v>
      </c>
      <c r="K1694" t="s">
        <v>33</v>
      </c>
      <c r="L1694">
        <v>12</v>
      </c>
      <c r="M1694">
        <v>0.3972222222222222</v>
      </c>
      <c r="N1694">
        <v>4.7666666666666666</v>
      </c>
      <c r="O1694">
        <v>16</v>
      </c>
      <c r="P1694">
        <v>0.29791666666666672</v>
      </c>
      <c r="Q1694">
        <v>0.75</v>
      </c>
      <c r="R1694" t="s">
        <v>91</v>
      </c>
    </row>
    <row r="1695" spans="1:18" hidden="1" x14ac:dyDescent="0.3">
      <c r="A1695" s="76">
        <v>1693</v>
      </c>
      <c r="B1695">
        <v>42826</v>
      </c>
      <c r="C1695" t="s">
        <v>561</v>
      </c>
      <c r="D1695" t="s">
        <v>32</v>
      </c>
      <c r="E1695" t="s">
        <v>75</v>
      </c>
      <c r="F1695">
        <v>7.28</v>
      </c>
      <c r="G1695" s="77">
        <v>44587</v>
      </c>
      <c r="H1695" s="77">
        <v>44602</v>
      </c>
      <c r="I1695">
        <v>5</v>
      </c>
      <c r="J1695">
        <v>2021</v>
      </c>
      <c r="K1695" t="s">
        <v>33</v>
      </c>
      <c r="L1695">
        <v>12</v>
      </c>
      <c r="M1695">
        <v>0.3972222222222222</v>
      </c>
      <c r="N1695">
        <v>4.7666666666666666</v>
      </c>
      <c r="O1695">
        <v>16</v>
      </c>
      <c r="P1695">
        <v>0.29791666666666672</v>
      </c>
      <c r="Q1695">
        <v>0.75</v>
      </c>
      <c r="R1695" t="s">
        <v>27</v>
      </c>
    </row>
    <row r="1696" spans="1:18" hidden="1" x14ac:dyDescent="0.3">
      <c r="A1696" s="76">
        <v>1694</v>
      </c>
      <c r="B1696">
        <v>42826</v>
      </c>
      <c r="C1696" t="s">
        <v>561</v>
      </c>
      <c r="D1696" t="s">
        <v>32</v>
      </c>
      <c r="E1696" t="s">
        <v>75</v>
      </c>
      <c r="F1696">
        <v>7.28</v>
      </c>
      <c r="G1696" s="77">
        <v>44587</v>
      </c>
      <c r="H1696" s="77">
        <v>44602</v>
      </c>
      <c r="I1696">
        <v>5</v>
      </c>
      <c r="J1696">
        <v>2021</v>
      </c>
      <c r="K1696" t="s">
        <v>33</v>
      </c>
      <c r="L1696">
        <v>12</v>
      </c>
      <c r="M1696">
        <v>0.3972222222222222</v>
      </c>
      <c r="N1696">
        <v>4.7666666666666666</v>
      </c>
      <c r="O1696">
        <v>16</v>
      </c>
      <c r="P1696">
        <v>0.29791666666666672</v>
      </c>
      <c r="Q1696">
        <v>0.75</v>
      </c>
      <c r="R1696" t="s">
        <v>41</v>
      </c>
    </row>
    <row r="1697" spans="1:18" hidden="1" x14ac:dyDescent="0.3">
      <c r="A1697" s="76">
        <v>1695</v>
      </c>
      <c r="B1697">
        <v>42826</v>
      </c>
      <c r="C1697" t="s">
        <v>561</v>
      </c>
      <c r="D1697" t="s">
        <v>32</v>
      </c>
      <c r="E1697" t="s">
        <v>75</v>
      </c>
      <c r="F1697">
        <v>7.28</v>
      </c>
      <c r="G1697" s="77">
        <v>44587</v>
      </c>
      <c r="H1697" s="77">
        <v>44602</v>
      </c>
      <c r="I1697">
        <v>5</v>
      </c>
      <c r="J1697">
        <v>2021</v>
      </c>
      <c r="K1697" t="s">
        <v>33</v>
      </c>
      <c r="L1697">
        <v>12</v>
      </c>
      <c r="M1697">
        <v>0.3972222222222222</v>
      </c>
      <c r="N1697">
        <v>4.7666666666666666</v>
      </c>
      <c r="O1697">
        <v>16</v>
      </c>
      <c r="P1697">
        <v>0.29791666666666672</v>
      </c>
      <c r="Q1697">
        <v>0.75</v>
      </c>
      <c r="R1697" t="s">
        <v>289</v>
      </c>
    </row>
    <row r="1698" spans="1:18" hidden="1" x14ac:dyDescent="0.3">
      <c r="A1698" s="76">
        <v>1696</v>
      </c>
      <c r="B1698">
        <v>42826</v>
      </c>
      <c r="C1698" t="s">
        <v>561</v>
      </c>
      <c r="D1698" t="s">
        <v>32</v>
      </c>
      <c r="E1698" t="s">
        <v>75</v>
      </c>
      <c r="F1698">
        <v>7.28</v>
      </c>
      <c r="G1698" s="77">
        <v>44587</v>
      </c>
      <c r="H1698" s="77">
        <v>44602</v>
      </c>
      <c r="I1698">
        <v>5</v>
      </c>
      <c r="J1698">
        <v>2021</v>
      </c>
      <c r="K1698" t="s">
        <v>33</v>
      </c>
      <c r="L1698">
        <v>12</v>
      </c>
      <c r="M1698">
        <v>0.3972222222222222</v>
      </c>
      <c r="N1698">
        <v>4.7666666666666666</v>
      </c>
      <c r="O1698">
        <v>16</v>
      </c>
      <c r="P1698">
        <v>0.29791666666666672</v>
      </c>
      <c r="Q1698">
        <v>0.75</v>
      </c>
      <c r="R1698" t="s">
        <v>57</v>
      </c>
    </row>
    <row r="1699" spans="1:18" hidden="1" x14ac:dyDescent="0.3">
      <c r="A1699" s="76">
        <v>1697</v>
      </c>
      <c r="B1699">
        <v>44203</v>
      </c>
      <c r="C1699" t="s">
        <v>562</v>
      </c>
      <c r="D1699" t="s">
        <v>32</v>
      </c>
      <c r="E1699" t="s">
        <v>75</v>
      </c>
      <c r="F1699">
        <v>7.06</v>
      </c>
      <c r="G1699" s="77">
        <v>44766</v>
      </c>
      <c r="H1699" s="77">
        <v>44776</v>
      </c>
      <c r="I1699">
        <v>6</v>
      </c>
      <c r="J1699">
        <v>2021</v>
      </c>
      <c r="K1699" t="s">
        <v>21</v>
      </c>
      <c r="L1699">
        <v>12</v>
      </c>
      <c r="M1699">
        <v>0.39694444444444438</v>
      </c>
      <c r="N1699">
        <v>4.7633333333333336</v>
      </c>
      <c r="O1699">
        <v>11</v>
      </c>
      <c r="P1699">
        <v>0.43303030303030299</v>
      </c>
      <c r="Q1699">
        <v>1.0909090909090911</v>
      </c>
      <c r="R1699" t="s">
        <v>39</v>
      </c>
    </row>
    <row r="1700" spans="1:18" hidden="1" x14ac:dyDescent="0.3">
      <c r="A1700" s="76">
        <v>1698</v>
      </c>
      <c r="B1700">
        <v>44203</v>
      </c>
      <c r="C1700" t="s">
        <v>562</v>
      </c>
      <c r="D1700" t="s">
        <v>32</v>
      </c>
      <c r="E1700" t="s">
        <v>75</v>
      </c>
      <c r="F1700">
        <v>7.06</v>
      </c>
      <c r="G1700" s="77">
        <v>44766</v>
      </c>
      <c r="H1700" s="77">
        <v>44776</v>
      </c>
      <c r="I1700">
        <v>6</v>
      </c>
      <c r="J1700">
        <v>2021</v>
      </c>
      <c r="K1700" t="s">
        <v>21</v>
      </c>
      <c r="L1700">
        <v>12</v>
      </c>
      <c r="M1700">
        <v>0.39694444444444438</v>
      </c>
      <c r="N1700">
        <v>4.7633333333333336</v>
      </c>
      <c r="O1700">
        <v>11</v>
      </c>
      <c r="P1700">
        <v>0.43303030303030299</v>
      </c>
      <c r="Q1700">
        <v>1.0909090909090911</v>
      </c>
      <c r="R1700" t="s">
        <v>26</v>
      </c>
    </row>
    <row r="1701" spans="1:18" hidden="1" x14ac:dyDescent="0.3">
      <c r="A1701" s="76">
        <v>1699</v>
      </c>
      <c r="B1701">
        <v>44203</v>
      </c>
      <c r="C1701" t="s">
        <v>562</v>
      </c>
      <c r="D1701" t="s">
        <v>32</v>
      </c>
      <c r="E1701" t="s">
        <v>75</v>
      </c>
      <c r="F1701">
        <v>7.06</v>
      </c>
      <c r="G1701" s="77">
        <v>44766</v>
      </c>
      <c r="H1701" s="77">
        <v>44776</v>
      </c>
      <c r="I1701">
        <v>6</v>
      </c>
      <c r="J1701">
        <v>2021</v>
      </c>
      <c r="K1701" t="s">
        <v>21</v>
      </c>
      <c r="L1701">
        <v>12</v>
      </c>
      <c r="M1701">
        <v>0.39694444444444438</v>
      </c>
      <c r="N1701">
        <v>4.7633333333333336</v>
      </c>
      <c r="O1701">
        <v>11</v>
      </c>
      <c r="P1701">
        <v>0.43303030303030299</v>
      </c>
      <c r="Q1701">
        <v>1.0909090909090911</v>
      </c>
      <c r="R1701" t="s">
        <v>40</v>
      </c>
    </row>
    <row r="1702" spans="1:18" hidden="1" x14ac:dyDescent="0.3">
      <c r="A1702" s="76">
        <v>1700</v>
      </c>
      <c r="B1702">
        <v>44203</v>
      </c>
      <c r="C1702" t="s">
        <v>562</v>
      </c>
      <c r="D1702" t="s">
        <v>32</v>
      </c>
      <c r="E1702" t="s">
        <v>75</v>
      </c>
      <c r="F1702">
        <v>7.06</v>
      </c>
      <c r="G1702" s="77">
        <v>44766</v>
      </c>
      <c r="H1702" s="77">
        <v>44776</v>
      </c>
      <c r="I1702">
        <v>6</v>
      </c>
      <c r="J1702">
        <v>2021</v>
      </c>
      <c r="K1702" t="s">
        <v>21</v>
      </c>
      <c r="L1702">
        <v>12</v>
      </c>
      <c r="M1702">
        <v>0.39694444444444438</v>
      </c>
      <c r="N1702">
        <v>4.7633333333333336</v>
      </c>
      <c r="O1702">
        <v>11</v>
      </c>
      <c r="P1702">
        <v>0.43303030303030299</v>
      </c>
      <c r="Q1702">
        <v>1.0909090909090911</v>
      </c>
      <c r="R1702" t="s">
        <v>27</v>
      </c>
    </row>
    <row r="1703" spans="1:18" hidden="1" x14ac:dyDescent="0.3">
      <c r="A1703" s="76">
        <v>1701</v>
      </c>
      <c r="B1703">
        <v>44203</v>
      </c>
      <c r="C1703" t="s">
        <v>562</v>
      </c>
      <c r="D1703" t="s">
        <v>32</v>
      </c>
      <c r="E1703" t="s">
        <v>75</v>
      </c>
      <c r="F1703">
        <v>7.06</v>
      </c>
      <c r="G1703" s="77">
        <v>44766</v>
      </c>
      <c r="H1703" s="77">
        <v>44776</v>
      </c>
      <c r="I1703">
        <v>6</v>
      </c>
      <c r="J1703">
        <v>2021</v>
      </c>
      <c r="K1703" t="s">
        <v>21</v>
      </c>
      <c r="L1703">
        <v>12</v>
      </c>
      <c r="M1703">
        <v>0.39694444444444438</v>
      </c>
      <c r="N1703">
        <v>4.7633333333333336</v>
      </c>
      <c r="O1703">
        <v>11</v>
      </c>
      <c r="P1703">
        <v>0.43303030303030299</v>
      </c>
      <c r="Q1703">
        <v>1.0909090909090911</v>
      </c>
      <c r="R1703" t="s">
        <v>61</v>
      </c>
    </row>
    <row r="1704" spans="1:18" hidden="1" x14ac:dyDescent="0.3">
      <c r="A1704" s="76">
        <v>1702</v>
      </c>
      <c r="B1704">
        <v>44203</v>
      </c>
      <c r="C1704" t="s">
        <v>562</v>
      </c>
      <c r="D1704" t="s">
        <v>32</v>
      </c>
      <c r="E1704" t="s">
        <v>75</v>
      </c>
      <c r="F1704">
        <v>7.06</v>
      </c>
      <c r="G1704" s="77">
        <v>44766</v>
      </c>
      <c r="H1704" s="77">
        <v>44776</v>
      </c>
      <c r="I1704">
        <v>6</v>
      </c>
      <c r="J1704">
        <v>2021</v>
      </c>
      <c r="K1704" t="s">
        <v>21</v>
      </c>
      <c r="L1704">
        <v>12</v>
      </c>
      <c r="M1704">
        <v>0.39694444444444438</v>
      </c>
      <c r="N1704">
        <v>4.7633333333333336</v>
      </c>
      <c r="O1704">
        <v>11</v>
      </c>
      <c r="P1704">
        <v>0.43303030303030299</v>
      </c>
      <c r="Q1704">
        <v>1.0909090909090911</v>
      </c>
      <c r="R1704" t="s">
        <v>41</v>
      </c>
    </row>
    <row r="1705" spans="1:18" hidden="1" x14ac:dyDescent="0.3">
      <c r="A1705" s="76">
        <v>1703</v>
      </c>
      <c r="B1705">
        <v>44203</v>
      </c>
      <c r="C1705" t="s">
        <v>562</v>
      </c>
      <c r="D1705" t="s">
        <v>32</v>
      </c>
      <c r="E1705" t="s">
        <v>75</v>
      </c>
      <c r="F1705">
        <v>7.06</v>
      </c>
      <c r="G1705" s="77">
        <v>44766</v>
      </c>
      <c r="H1705" s="77">
        <v>44776</v>
      </c>
      <c r="I1705">
        <v>6</v>
      </c>
      <c r="J1705">
        <v>2021</v>
      </c>
      <c r="K1705" t="s">
        <v>21</v>
      </c>
      <c r="L1705">
        <v>12</v>
      </c>
      <c r="M1705">
        <v>0.39694444444444438</v>
      </c>
      <c r="N1705">
        <v>4.7633333333333336</v>
      </c>
      <c r="O1705">
        <v>11</v>
      </c>
      <c r="P1705">
        <v>0.43303030303030299</v>
      </c>
      <c r="Q1705">
        <v>1.0909090909090911</v>
      </c>
      <c r="R1705" t="s">
        <v>118</v>
      </c>
    </row>
    <row r="1706" spans="1:18" hidden="1" x14ac:dyDescent="0.3">
      <c r="A1706" s="76">
        <v>1704</v>
      </c>
      <c r="B1706">
        <v>44203</v>
      </c>
      <c r="C1706" t="s">
        <v>562</v>
      </c>
      <c r="D1706" t="s">
        <v>32</v>
      </c>
      <c r="E1706" t="s">
        <v>75</v>
      </c>
      <c r="F1706">
        <v>7.06</v>
      </c>
      <c r="G1706" s="77">
        <v>44766</v>
      </c>
      <c r="H1706" s="77">
        <v>44776</v>
      </c>
      <c r="I1706">
        <v>6</v>
      </c>
      <c r="J1706">
        <v>2021</v>
      </c>
      <c r="K1706" t="s">
        <v>21</v>
      </c>
      <c r="L1706">
        <v>12</v>
      </c>
      <c r="M1706">
        <v>0.39694444444444438</v>
      </c>
      <c r="N1706">
        <v>4.7633333333333336</v>
      </c>
      <c r="O1706">
        <v>11</v>
      </c>
      <c r="P1706">
        <v>0.43303030303030299</v>
      </c>
      <c r="Q1706">
        <v>1.0909090909090911</v>
      </c>
      <c r="R1706" t="s">
        <v>57</v>
      </c>
    </row>
    <row r="1707" spans="1:18" hidden="1" x14ac:dyDescent="0.3">
      <c r="A1707" s="76">
        <v>1705</v>
      </c>
      <c r="B1707">
        <v>42351</v>
      </c>
      <c r="C1707" t="s">
        <v>563</v>
      </c>
      <c r="D1707" t="s">
        <v>32</v>
      </c>
      <c r="E1707" t="s">
        <v>78</v>
      </c>
      <c r="F1707">
        <v>7.62</v>
      </c>
      <c r="G1707" s="77">
        <v>44844</v>
      </c>
      <c r="H1707" s="77">
        <v>44957</v>
      </c>
      <c r="I1707">
        <v>7</v>
      </c>
      <c r="J1707">
        <v>2021</v>
      </c>
      <c r="K1707" t="s">
        <v>35</v>
      </c>
      <c r="L1707">
        <v>12</v>
      </c>
      <c r="M1707">
        <v>0.39583333333333331</v>
      </c>
      <c r="N1707">
        <v>4.75</v>
      </c>
      <c r="O1707">
        <v>114</v>
      </c>
      <c r="P1707">
        <v>4.1666666666666657E-2</v>
      </c>
      <c r="Q1707">
        <v>0.10526315789473679</v>
      </c>
      <c r="R1707" t="s">
        <v>91</v>
      </c>
    </row>
    <row r="1708" spans="1:18" hidden="1" x14ac:dyDescent="0.3">
      <c r="A1708" s="76">
        <v>1706</v>
      </c>
      <c r="B1708">
        <v>42351</v>
      </c>
      <c r="C1708" t="s">
        <v>563</v>
      </c>
      <c r="D1708" t="s">
        <v>32</v>
      </c>
      <c r="E1708" t="s">
        <v>78</v>
      </c>
      <c r="F1708">
        <v>7.62</v>
      </c>
      <c r="G1708" s="77">
        <v>44844</v>
      </c>
      <c r="H1708" s="77">
        <v>44957</v>
      </c>
      <c r="I1708">
        <v>7</v>
      </c>
      <c r="J1708">
        <v>2021</v>
      </c>
      <c r="K1708" t="s">
        <v>35</v>
      </c>
      <c r="L1708">
        <v>12</v>
      </c>
      <c r="M1708">
        <v>0.39583333333333331</v>
      </c>
      <c r="N1708">
        <v>4.75</v>
      </c>
      <c r="O1708">
        <v>114</v>
      </c>
      <c r="P1708">
        <v>4.1666666666666657E-2</v>
      </c>
      <c r="Q1708">
        <v>0.10526315789473679</v>
      </c>
      <c r="R1708" t="s">
        <v>36</v>
      </c>
    </row>
    <row r="1709" spans="1:18" hidden="1" x14ac:dyDescent="0.3">
      <c r="A1709" s="76">
        <v>1707</v>
      </c>
      <c r="B1709">
        <v>42351</v>
      </c>
      <c r="C1709" t="s">
        <v>563</v>
      </c>
      <c r="D1709" t="s">
        <v>32</v>
      </c>
      <c r="E1709" t="s">
        <v>78</v>
      </c>
      <c r="F1709">
        <v>7.62</v>
      </c>
      <c r="G1709" s="77">
        <v>44844</v>
      </c>
      <c r="H1709" s="77">
        <v>44957</v>
      </c>
      <c r="I1709">
        <v>7</v>
      </c>
      <c r="J1709">
        <v>2021</v>
      </c>
      <c r="K1709" t="s">
        <v>35</v>
      </c>
      <c r="L1709">
        <v>12</v>
      </c>
      <c r="M1709">
        <v>0.39583333333333331</v>
      </c>
      <c r="N1709">
        <v>4.75</v>
      </c>
      <c r="O1709">
        <v>114</v>
      </c>
      <c r="P1709">
        <v>4.1666666666666657E-2</v>
      </c>
      <c r="Q1709">
        <v>0.10526315789473679</v>
      </c>
      <c r="R1709" t="s">
        <v>248</v>
      </c>
    </row>
    <row r="1710" spans="1:18" hidden="1" x14ac:dyDescent="0.3">
      <c r="A1710" s="76">
        <v>1708</v>
      </c>
      <c r="B1710">
        <v>42351</v>
      </c>
      <c r="C1710" t="s">
        <v>563</v>
      </c>
      <c r="D1710" t="s">
        <v>32</v>
      </c>
      <c r="E1710" t="s">
        <v>78</v>
      </c>
      <c r="F1710">
        <v>7.62</v>
      </c>
      <c r="G1710" s="77">
        <v>44844</v>
      </c>
      <c r="H1710" s="77">
        <v>44957</v>
      </c>
      <c r="I1710">
        <v>7</v>
      </c>
      <c r="J1710">
        <v>2021</v>
      </c>
      <c r="K1710" t="s">
        <v>35</v>
      </c>
      <c r="L1710">
        <v>12</v>
      </c>
      <c r="M1710">
        <v>0.39583333333333331</v>
      </c>
      <c r="N1710">
        <v>4.75</v>
      </c>
      <c r="O1710">
        <v>114</v>
      </c>
      <c r="P1710">
        <v>4.1666666666666657E-2</v>
      </c>
      <c r="Q1710">
        <v>0.10526315789473679</v>
      </c>
      <c r="R1710" t="s">
        <v>80</v>
      </c>
    </row>
    <row r="1711" spans="1:18" hidden="1" x14ac:dyDescent="0.3">
      <c r="A1711" s="76">
        <v>1709</v>
      </c>
      <c r="B1711">
        <v>38787</v>
      </c>
      <c r="C1711" t="s">
        <v>564</v>
      </c>
      <c r="D1711" t="s">
        <v>32</v>
      </c>
      <c r="E1711" t="s">
        <v>121</v>
      </c>
      <c r="F1711">
        <v>7.38</v>
      </c>
      <c r="G1711" s="77">
        <v>43662</v>
      </c>
      <c r="H1711" s="77">
        <v>43683</v>
      </c>
      <c r="I1711">
        <v>7</v>
      </c>
      <c r="J1711">
        <v>2019</v>
      </c>
      <c r="K1711" t="s">
        <v>33</v>
      </c>
      <c r="L1711">
        <v>12</v>
      </c>
      <c r="M1711">
        <v>0.21638888888888891</v>
      </c>
      <c r="N1711">
        <v>2.5966666666666671</v>
      </c>
      <c r="O1711">
        <v>22</v>
      </c>
      <c r="P1711">
        <v>0.118030303030303</v>
      </c>
      <c r="Q1711">
        <v>0.54545454545454541</v>
      </c>
      <c r="R1711" t="s">
        <v>36</v>
      </c>
    </row>
    <row r="1712" spans="1:18" hidden="1" x14ac:dyDescent="0.3">
      <c r="A1712" s="76">
        <v>1710</v>
      </c>
      <c r="B1712">
        <v>38787</v>
      </c>
      <c r="C1712" t="s">
        <v>564</v>
      </c>
      <c r="D1712" t="s">
        <v>32</v>
      </c>
      <c r="E1712" t="s">
        <v>121</v>
      </c>
      <c r="F1712">
        <v>7.38</v>
      </c>
      <c r="G1712" s="77">
        <v>43662</v>
      </c>
      <c r="H1712" s="77">
        <v>43683</v>
      </c>
      <c r="I1712">
        <v>7</v>
      </c>
      <c r="J1712">
        <v>2019</v>
      </c>
      <c r="K1712" t="s">
        <v>33</v>
      </c>
      <c r="L1712">
        <v>12</v>
      </c>
      <c r="M1712">
        <v>0.21638888888888891</v>
      </c>
      <c r="N1712">
        <v>2.5966666666666671</v>
      </c>
      <c r="O1712">
        <v>22</v>
      </c>
      <c r="P1712">
        <v>0.118030303030303</v>
      </c>
      <c r="Q1712">
        <v>0.54545454545454541</v>
      </c>
      <c r="R1712" t="s">
        <v>48</v>
      </c>
    </row>
    <row r="1713" spans="1:18" hidden="1" x14ac:dyDescent="0.3">
      <c r="A1713" s="76">
        <v>1711</v>
      </c>
      <c r="B1713">
        <v>38787</v>
      </c>
      <c r="C1713" t="s">
        <v>564</v>
      </c>
      <c r="D1713" t="s">
        <v>32</v>
      </c>
      <c r="E1713" t="s">
        <v>121</v>
      </c>
      <c r="F1713">
        <v>7.38</v>
      </c>
      <c r="G1713" s="77">
        <v>43662</v>
      </c>
      <c r="H1713" s="77">
        <v>43683</v>
      </c>
      <c r="I1713">
        <v>7</v>
      </c>
      <c r="J1713">
        <v>2019</v>
      </c>
      <c r="K1713" t="s">
        <v>33</v>
      </c>
      <c r="L1713">
        <v>12</v>
      </c>
      <c r="M1713">
        <v>0.21638888888888891</v>
      </c>
      <c r="N1713">
        <v>2.5966666666666671</v>
      </c>
      <c r="O1713">
        <v>22</v>
      </c>
      <c r="P1713">
        <v>0.118030303030303</v>
      </c>
      <c r="Q1713">
        <v>0.54545454545454541</v>
      </c>
      <c r="R1713" t="s">
        <v>42</v>
      </c>
    </row>
    <row r="1714" spans="1:18" hidden="1" x14ac:dyDescent="0.3">
      <c r="A1714" s="76">
        <v>1712</v>
      </c>
      <c r="B1714">
        <v>38787</v>
      </c>
      <c r="C1714" t="s">
        <v>564</v>
      </c>
      <c r="D1714" t="s">
        <v>32</v>
      </c>
      <c r="E1714" t="s">
        <v>121</v>
      </c>
      <c r="F1714">
        <v>7.38</v>
      </c>
      <c r="G1714" s="77">
        <v>43662</v>
      </c>
      <c r="H1714" s="77">
        <v>43683</v>
      </c>
      <c r="I1714">
        <v>7</v>
      </c>
      <c r="J1714">
        <v>2019</v>
      </c>
      <c r="K1714" t="s">
        <v>33</v>
      </c>
      <c r="L1714">
        <v>12</v>
      </c>
      <c r="M1714">
        <v>0.21638888888888891</v>
      </c>
      <c r="N1714">
        <v>2.5966666666666671</v>
      </c>
      <c r="O1714">
        <v>22</v>
      </c>
      <c r="P1714">
        <v>0.118030303030303</v>
      </c>
      <c r="Q1714">
        <v>0.54545454545454541</v>
      </c>
      <c r="R1714" t="s">
        <v>22</v>
      </c>
    </row>
    <row r="1715" spans="1:18" hidden="1" x14ac:dyDescent="0.3">
      <c r="A1715" s="76">
        <v>1713</v>
      </c>
      <c r="B1715">
        <v>41456</v>
      </c>
      <c r="C1715" t="s">
        <v>565</v>
      </c>
      <c r="D1715" t="s">
        <v>32</v>
      </c>
      <c r="E1715" t="s">
        <v>75</v>
      </c>
      <c r="F1715">
        <v>7.17</v>
      </c>
      <c r="G1715" s="77">
        <v>44634</v>
      </c>
      <c r="H1715" s="77">
        <v>44649</v>
      </c>
      <c r="I1715">
        <v>6</v>
      </c>
      <c r="J1715">
        <v>2021</v>
      </c>
      <c r="K1715" t="s">
        <v>33</v>
      </c>
      <c r="L1715">
        <v>12</v>
      </c>
      <c r="M1715">
        <v>0.41111111111111109</v>
      </c>
      <c r="N1715">
        <v>4.9333333333333336</v>
      </c>
      <c r="O1715">
        <v>16</v>
      </c>
      <c r="P1715">
        <v>0.30833333333333329</v>
      </c>
      <c r="Q1715">
        <v>0.75</v>
      </c>
      <c r="R1715" t="s">
        <v>39</v>
      </c>
    </row>
    <row r="1716" spans="1:18" hidden="1" x14ac:dyDescent="0.3">
      <c r="A1716" s="76">
        <v>1714</v>
      </c>
      <c r="B1716">
        <v>41456</v>
      </c>
      <c r="C1716" t="s">
        <v>565</v>
      </c>
      <c r="D1716" t="s">
        <v>32</v>
      </c>
      <c r="E1716" t="s">
        <v>75</v>
      </c>
      <c r="F1716">
        <v>7.17</v>
      </c>
      <c r="G1716" s="77">
        <v>44634</v>
      </c>
      <c r="H1716" s="77">
        <v>44649</v>
      </c>
      <c r="I1716">
        <v>6</v>
      </c>
      <c r="J1716">
        <v>2021</v>
      </c>
      <c r="K1716" t="s">
        <v>33</v>
      </c>
      <c r="L1716">
        <v>12</v>
      </c>
      <c r="M1716">
        <v>0.41111111111111109</v>
      </c>
      <c r="N1716">
        <v>4.9333333333333336</v>
      </c>
      <c r="O1716">
        <v>16</v>
      </c>
      <c r="P1716">
        <v>0.30833333333333329</v>
      </c>
      <c r="Q1716">
        <v>0.75</v>
      </c>
      <c r="R1716" t="s">
        <v>36</v>
      </c>
    </row>
    <row r="1717" spans="1:18" hidden="1" x14ac:dyDescent="0.3">
      <c r="A1717" s="76">
        <v>1715</v>
      </c>
      <c r="B1717">
        <v>41456</v>
      </c>
      <c r="C1717" t="s">
        <v>565</v>
      </c>
      <c r="D1717" t="s">
        <v>32</v>
      </c>
      <c r="E1717" t="s">
        <v>75</v>
      </c>
      <c r="F1717">
        <v>7.17</v>
      </c>
      <c r="G1717" s="77">
        <v>44634</v>
      </c>
      <c r="H1717" s="77">
        <v>44649</v>
      </c>
      <c r="I1717">
        <v>6</v>
      </c>
      <c r="J1717">
        <v>2021</v>
      </c>
      <c r="K1717" t="s">
        <v>33</v>
      </c>
      <c r="L1717">
        <v>12</v>
      </c>
      <c r="M1717">
        <v>0.41111111111111109</v>
      </c>
      <c r="N1717">
        <v>4.9333333333333336</v>
      </c>
      <c r="O1717">
        <v>16</v>
      </c>
      <c r="P1717">
        <v>0.30833333333333329</v>
      </c>
      <c r="Q1717">
        <v>0.75</v>
      </c>
      <c r="R1717" t="s">
        <v>27</v>
      </c>
    </row>
    <row r="1718" spans="1:18" hidden="1" x14ac:dyDescent="0.3">
      <c r="A1718" s="76">
        <v>1716</v>
      </c>
      <c r="B1718">
        <v>41456</v>
      </c>
      <c r="C1718" t="s">
        <v>565</v>
      </c>
      <c r="D1718" t="s">
        <v>32</v>
      </c>
      <c r="E1718" t="s">
        <v>75</v>
      </c>
      <c r="F1718">
        <v>7.17</v>
      </c>
      <c r="G1718" s="77">
        <v>44634</v>
      </c>
      <c r="H1718" s="77">
        <v>44649</v>
      </c>
      <c r="I1718">
        <v>6</v>
      </c>
      <c r="J1718">
        <v>2021</v>
      </c>
      <c r="K1718" t="s">
        <v>33</v>
      </c>
      <c r="L1718">
        <v>12</v>
      </c>
      <c r="M1718">
        <v>0.41111111111111109</v>
      </c>
      <c r="N1718">
        <v>4.9333333333333336</v>
      </c>
      <c r="O1718">
        <v>16</v>
      </c>
      <c r="P1718">
        <v>0.30833333333333329</v>
      </c>
      <c r="Q1718">
        <v>0.75</v>
      </c>
      <c r="R1718" t="s">
        <v>41</v>
      </c>
    </row>
    <row r="1719" spans="1:18" hidden="1" x14ac:dyDescent="0.3">
      <c r="A1719" s="76">
        <v>1717</v>
      </c>
      <c r="B1719">
        <v>41456</v>
      </c>
      <c r="C1719" t="s">
        <v>565</v>
      </c>
      <c r="D1719" t="s">
        <v>32</v>
      </c>
      <c r="E1719" t="s">
        <v>75</v>
      </c>
      <c r="F1719">
        <v>7.17</v>
      </c>
      <c r="G1719" s="77">
        <v>44634</v>
      </c>
      <c r="H1719" s="77">
        <v>44649</v>
      </c>
      <c r="I1719">
        <v>6</v>
      </c>
      <c r="J1719">
        <v>2021</v>
      </c>
      <c r="K1719" t="s">
        <v>33</v>
      </c>
      <c r="L1719">
        <v>12</v>
      </c>
      <c r="M1719">
        <v>0.41111111111111109</v>
      </c>
      <c r="N1719">
        <v>4.9333333333333336</v>
      </c>
      <c r="O1719">
        <v>16</v>
      </c>
      <c r="P1719">
        <v>0.30833333333333329</v>
      </c>
      <c r="Q1719">
        <v>0.75</v>
      </c>
      <c r="R1719" t="s">
        <v>29</v>
      </c>
    </row>
    <row r="1720" spans="1:18" hidden="1" x14ac:dyDescent="0.3">
      <c r="A1720" s="76">
        <v>1718</v>
      </c>
      <c r="B1720">
        <v>41372</v>
      </c>
      <c r="C1720" t="s">
        <v>566</v>
      </c>
      <c r="D1720" t="s">
        <v>32</v>
      </c>
      <c r="E1720" t="s">
        <v>20</v>
      </c>
      <c r="F1720">
        <v>6.45</v>
      </c>
      <c r="G1720" s="77">
        <v>44337</v>
      </c>
      <c r="H1720" s="77">
        <v>44340</v>
      </c>
      <c r="I1720">
        <v>4</v>
      </c>
      <c r="J1720">
        <v>2020</v>
      </c>
      <c r="K1720" t="s">
        <v>35</v>
      </c>
      <c r="L1720">
        <v>12</v>
      </c>
      <c r="M1720">
        <v>0.4</v>
      </c>
      <c r="N1720">
        <v>4.8000000000000007</v>
      </c>
      <c r="O1720">
        <v>4</v>
      </c>
      <c r="P1720">
        <v>1.2</v>
      </c>
      <c r="Q1720">
        <v>3</v>
      </c>
      <c r="R1720" t="s">
        <v>39</v>
      </c>
    </row>
    <row r="1721" spans="1:18" hidden="1" x14ac:dyDescent="0.3">
      <c r="A1721" s="76">
        <v>1719</v>
      </c>
      <c r="B1721">
        <v>41372</v>
      </c>
      <c r="C1721" t="s">
        <v>566</v>
      </c>
      <c r="D1721" t="s">
        <v>32</v>
      </c>
      <c r="E1721" t="s">
        <v>20</v>
      </c>
      <c r="F1721">
        <v>6.45</v>
      </c>
      <c r="G1721" s="77">
        <v>44337</v>
      </c>
      <c r="H1721" s="77">
        <v>44340</v>
      </c>
      <c r="I1721">
        <v>4</v>
      </c>
      <c r="J1721">
        <v>2020</v>
      </c>
      <c r="K1721" t="s">
        <v>35</v>
      </c>
      <c r="L1721">
        <v>12</v>
      </c>
      <c r="M1721">
        <v>0.4</v>
      </c>
      <c r="N1721">
        <v>4.8000000000000007</v>
      </c>
      <c r="O1721">
        <v>4</v>
      </c>
      <c r="P1721">
        <v>1.2</v>
      </c>
      <c r="Q1721">
        <v>3</v>
      </c>
      <c r="R1721" t="s">
        <v>104</v>
      </c>
    </row>
    <row r="1722" spans="1:18" hidden="1" x14ac:dyDescent="0.3">
      <c r="A1722" s="76">
        <v>1720</v>
      </c>
      <c r="B1722">
        <v>38759</v>
      </c>
      <c r="C1722" t="s">
        <v>567</v>
      </c>
      <c r="D1722" t="s">
        <v>32</v>
      </c>
      <c r="E1722" t="s">
        <v>78</v>
      </c>
      <c r="F1722">
        <v>7.33</v>
      </c>
      <c r="G1722" s="77">
        <v>43687</v>
      </c>
      <c r="H1722" s="77">
        <v>43727</v>
      </c>
      <c r="I1722">
        <v>7</v>
      </c>
      <c r="J1722">
        <v>2019</v>
      </c>
      <c r="K1722" t="s">
        <v>33</v>
      </c>
      <c r="L1722">
        <v>12</v>
      </c>
      <c r="M1722">
        <v>0.39583333333333331</v>
      </c>
      <c r="N1722">
        <v>4.75</v>
      </c>
      <c r="O1722">
        <v>41</v>
      </c>
      <c r="P1722">
        <v>0.1158536585365854</v>
      </c>
      <c r="Q1722">
        <v>0.29268292682926828</v>
      </c>
      <c r="R1722" t="s">
        <v>217</v>
      </c>
    </row>
    <row r="1723" spans="1:18" hidden="1" x14ac:dyDescent="0.3">
      <c r="A1723" s="76">
        <v>1721</v>
      </c>
      <c r="B1723">
        <v>38759</v>
      </c>
      <c r="C1723" t="s">
        <v>567</v>
      </c>
      <c r="D1723" t="s">
        <v>32</v>
      </c>
      <c r="E1723" t="s">
        <v>78</v>
      </c>
      <c r="F1723">
        <v>7.33</v>
      </c>
      <c r="G1723" s="77">
        <v>43687</v>
      </c>
      <c r="H1723" s="77">
        <v>43727</v>
      </c>
      <c r="I1723">
        <v>7</v>
      </c>
      <c r="J1723">
        <v>2019</v>
      </c>
      <c r="K1723" t="s">
        <v>33</v>
      </c>
      <c r="L1723">
        <v>12</v>
      </c>
      <c r="M1723">
        <v>0.39583333333333331</v>
      </c>
      <c r="N1723">
        <v>4.75</v>
      </c>
      <c r="O1723">
        <v>41</v>
      </c>
      <c r="P1723">
        <v>0.1158536585365854</v>
      </c>
      <c r="Q1723">
        <v>0.29268292682926828</v>
      </c>
      <c r="R1723" t="s">
        <v>22</v>
      </c>
    </row>
    <row r="1724" spans="1:18" hidden="1" x14ac:dyDescent="0.3">
      <c r="A1724" s="76">
        <v>1722</v>
      </c>
      <c r="B1724">
        <v>38759</v>
      </c>
      <c r="C1724" t="s">
        <v>567</v>
      </c>
      <c r="D1724" t="s">
        <v>32</v>
      </c>
      <c r="E1724" t="s">
        <v>78</v>
      </c>
      <c r="F1724">
        <v>7.33</v>
      </c>
      <c r="G1724" s="77">
        <v>43687</v>
      </c>
      <c r="H1724" s="77">
        <v>43727</v>
      </c>
      <c r="I1724">
        <v>7</v>
      </c>
      <c r="J1724">
        <v>2019</v>
      </c>
      <c r="K1724" t="s">
        <v>33</v>
      </c>
      <c r="L1724">
        <v>12</v>
      </c>
      <c r="M1724">
        <v>0.39583333333333331</v>
      </c>
      <c r="N1724">
        <v>4.75</v>
      </c>
      <c r="O1724">
        <v>41</v>
      </c>
      <c r="P1724">
        <v>0.1158536585365854</v>
      </c>
      <c r="Q1724">
        <v>0.29268292682926828</v>
      </c>
      <c r="R1724" t="s">
        <v>119</v>
      </c>
    </row>
    <row r="1725" spans="1:18" hidden="1" x14ac:dyDescent="0.3">
      <c r="A1725" s="76">
        <v>1723</v>
      </c>
      <c r="B1725">
        <v>42395</v>
      </c>
      <c r="C1725" t="s">
        <v>568</v>
      </c>
      <c r="D1725" t="s">
        <v>32</v>
      </c>
      <c r="E1725" t="s">
        <v>78</v>
      </c>
      <c r="F1725">
        <v>7.03</v>
      </c>
      <c r="G1725" s="77">
        <v>44682</v>
      </c>
      <c r="H1725" s="77">
        <v>44687</v>
      </c>
      <c r="I1725">
        <v>6</v>
      </c>
      <c r="J1725">
        <v>2021</v>
      </c>
      <c r="K1725" t="s">
        <v>33</v>
      </c>
      <c r="L1725">
        <v>12</v>
      </c>
      <c r="M1725">
        <v>0.3972222222222222</v>
      </c>
      <c r="N1725">
        <v>4.7666666666666666</v>
      </c>
      <c r="O1725">
        <v>6</v>
      </c>
      <c r="P1725">
        <v>0.7944444444444444</v>
      </c>
      <c r="Q1725">
        <v>2</v>
      </c>
      <c r="R1725" t="s">
        <v>36</v>
      </c>
    </row>
    <row r="1726" spans="1:18" hidden="1" x14ac:dyDescent="0.3">
      <c r="A1726" s="76">
        <v>1724</v>
      </c>
      <c r="B1726">
        <v>42395</v>
      </c>
      <c r="C1726" t="s">
        <v>568</v>
      </c>
      <c r="D1726" t="s">
        <v>32</v>
      </c>
      <c r="E1726" t="s">
        <v>78</v>
      </c>
      <c r="F1726">
        <v>7.03</v>
      </c>
      <c r="G1726" s="77">
        <v>44682</v>
      </c>
      <c r="H1726" s="77">
        <v>44687</v>
      </c>
      <c r="I1726">
        <v>6</v>
      </c>
      <c r="J1726">
        <v>2021</v>
      </c>
      <c r="K1726" t="s">
        <v>33</v>
      </c>
      <c r="L1726">
        <v>12</v>
      </c>
      <c r="M1726">
        <v>0.3972222222222222</v>
      </c>
      <c r="N1726">
        <v>4.7666666666666666</v>
      </c>
      <c r="O1726">
        <v>6</v>
      </c>
      <c r="P1726">
        <v>0.7944444444444444</v>
      </c>
      <c r="Q1726">
        <v>2</v>
      </c>
      <c r="R1726" t="s">
        <v>48</v>
      </c>
    </row>
    <row r="1727" spans="1:18" hidden="1" x14ac:dyDescent="0.3">
      <c r="A1727" s="76">
        <v>1725</v>
      </c>
      <c r="B1727">
        <v>42395</v>
      </c>
      <c r="C1727" t="s">
        <v>568</v>
      </c>
      <c r="D1727" t="s">
        <v>32</v>
      </c>
      <c r="E1727" t="s">
        <v>78</v>
      </c>
      <c r="F1727">
        <v>7.03</v>
      </c>
      <c r="G1727" s="77">
        <v>44682</v>
      </c>
      <c r="H1727" s="77">
        <v>44687</v>
      </c>
      <c r="I1727">
        <v>6</v>
      </c>
      <c r="J1727">
        <v>2021</v>
      </c>
      <c r="K1727" t="s">
        <v>33</v>
      </c>
      <c r="L1727">
        <v>12</v>
      </c>
      <c r="M1727">
        <v>0.3972222222222222</v>
      </c>
      <c r="N1727">
        <v>4.7666666666666666</v>
      </c>
      <c r="O1727">
        <v>6</v>
      </c>
      <c r="P1727">
        <v>0.7944444444444444</v>
      </c>
      <c r="Q1727">
        <v>2</v>
      </c>
      <c r="R1727" t="s">
        <v>49</v>
      </c>
    </row>
    <row r="1728" spans="1:18" hidden="1" x14ac:dyDescent="0.3">
      <c r="A1728" s="76">
        <v>1726</v>
      </c>
      <c r="B1728">
        <v>42395</v>
      </c>
      <c r="C1728" t="s">
        <v>568</v>
      </c>
      <c r="D1728" t="s">
        <v>32</v>
      </c>
      <c r="E1728" t="s">
        <v>78</v>
      </c>
      <c r="F1728">
        <v>7.03</v>
      </c>
      <c r="G1728" s="77">
        <v>44682</v>
      </c>
      <c r="H1728" s="77">
        <v>44687</v>
      </c>
      <c r="I1728">
        <v>6</v>
      </c>
      <c r="J1728">
        <v>2021</v>
      </c>
      <c r="K1728" t="s">
        <v>33</v>
      </c>
      <c r="L1728">
        <v>12</v>
      </c>
      <c r="M1728">
        <v>0.3972222222222222</v>
      </c>
      <c r="N1728">
        <v>4.7666666666666666</v>
      </c>
      <c r="O1728">
        <v>6</v>
      </c>
      <c r="P1728">
        <v>0.7944444444444444</v>
      </c>
      <c r="Q1728">
        <v>2</v>
      </c>
      <c r="R1728" t="s">
        <v>50</v>
      </c>
    </row>
    <row r="1729" spans="1:18" hidden="1" x14ac:dyDescent="0.3">
      <c r="A1729" s="76">
        <v>1727</v>
      </c>
      <c r="B1729">
        <v>154</v>
      </c>
      <c r="C1729" t="s">
        <v>569</v>
      </c>
      <c r="D1729" t="s">
        <v>32</v>
      </c>
      <c r="E1729" t="s">
        <v>38</v>
      </c>
      <c r="F1729">
        <v>7.75</v>
      </c>
      <c r="G1729" s="77">
        <v>42708</v>
      </c>
      <c r="H1729" s="77">
        <v>42760</v>
      </c>
      <c r="I1729">
        <v>7</v>
      </c>
      <c r="J1729">
        <v>2001</v>
      </c>
      <c r="K1729" t="s">
        <v>21</v>
      </c>
      <c r="L1729">
        <v>64</v>
      </c>
      <c r="M1729">
        <v>0.38333333333333341</v>
      </c>
      <c r="N1729">
        <v>24.533333333333331</v>
      </c>
      <c r="O1729">
        <v>53</v>
      </c>
      <c r="P1729">
        <v>0.4628930817610063</v>
      </c>
      <c r="Q1729">
        <v>1.2075471698113209</v>
      </c>
      <c r="R1729" t="s">
        <v>39</v>
      </c>
    </row>
    <row r="1730" spans="1:18" hidden="1" x14ac:dyDescent="0.3">
      <c r="A1730" s="76">
        <v>1728</v>
      </c>
      <c r="B1730">
        <v>154</v>
      </c>
      <c r="C1730" t="s">
        <v>569</v>
      </c>
      <c r="D1730" t="s">
        <v>32</v>
      </c>
      <c r="E1730" t="s">
        <v>38</v>
      </c>
      <c r="F1730">
        <v>7.75</v>
      </c>
      <c r="G1730" s="77">
        <v>42708</v>
      </c>
      <c r="H1730" s="77">
        <v>42760</v>
      </c>
      <c r="I1730">
        <v>7</v>
      </c>
      <c r="J1730">
        <v>2001</v>
      </c>
      <c r="K1730" t="s">
        <v>21</v>
      </c>
      <c r="L1730">
        <v>64</v>
      </c>
      <c r="M1730">
        <v>0.38333333333333341</v>
      </c>
      <c r="N1730">
        <v>24.533333333333331</v>
      </c>
      <c r="O1730">
        <v>53</v>
      </c>
      <c r="P1730">
        <v>0.4628930817610063</v>
      </c>
      <c r="Q1730">
        <v>1.2075471698113209</v>
      </c>
      <c r="R1730" t="s">
        <v>26</v>
      </c>
    </row>
    <row r="1731" spans="1:18" hidden="1" x14ac:dyDescent="0.3">
      <c r="A1731" s="76">
        <v>1729</v>
      </c>
      <c r="B1731">
        <v>154</v>
      </c>
      <c r="C1731" t="s">
        <v>569</v>
      </c>
      <c r="D1731" t="s">
        <v>32</v>
      </c>
      <c r="E1731" t="s">
        <v>38</v>
      </c>
      <c r="F1731">
        <v>7.75</v>
      </c>
      <c r="G1731" s="77">
        <v>42708</v>
      </c>
      <c r="H1731" s="77">
        <v>42760</v>
      </c>
      <c r="I1731">
        <v>7</v>
      </c>
      <c r="J1731">
        <v>2001</v>
      </c>
      <c r="K1731" t="s">
        <v>21</v>
      </c>
      <c r="L1731">
        <v>64</v>
      </c>
      <c r="M1731">
        <v>0.38333333333333341</v>
      </c>
      <c r="N1731">
        <v>24.533333333333331</v>
      </c>
      <c r="O1731">
        <v>53</v>
      </c>
      <c r="P1731">
        <v>0.4628930817610063</v>
      </c>
      <c r="Q1731">
        <v>1.2075471698113209</v>
      </c>
      <c r="R1731" t="s">
        <v>36</v>
      </c>
    </row>
    <row r="1732" spans="1:18" hidden="1" x14ac:dyDescent="0.3">
      <c r="A1732" s="76">
        <v>1730</v>
      </c>
      <c r="B1732">
        <v>154</v>
      </c>
      <c r="C1732" t="s">
        <v>569</v>
      </c>
      <c r="D1732" t="s">
        <v>32</v>
      </c>
      <c r="E1732" t="s">
        <v>38</v>
      </c>
      <c r="F1732">
        <v>7.75</v>
      </c>
      <c r="G1732" s="77">
        <v>42708</v>
      </c>
      <c r="H1732" s="77">
        <v>42760</v>
      </c>
      <c r="I1732">
        <v>7</v>
      </c>
      <c r="J1732">
        <v>2001</v>
      </c>
      <c r="K1732" t="s">
        <v>21</v>
      </c>
      <c r="L1732">
        <v>64</v>
      </c>
      <c r="M1732">
        <v>0.38333333333333341</v>
      </c>
      <c r="N1732">
        <v>24.533333333333331</v>
      </c>
      <c r="O1732">
        <v>53</v>
      </c>
      <c r="P1732">
        <v>0.4628930817610063</v>
      </c>
      <c r="Q1732">
        <v>1.2075471698113209</v>
      </c>
      <c r="R1732" t="s">
        <v>42</v>
      </c>
    </row>
    <row r="1733" spans="1:18" hidden="1" x14ac:dyDescent="0.3">
      <c r="A1733" s="76">
        <v>1731</v>
      </c>
      <c r="B1733">
        <v>154</v>
      </c>
      <c r="C1733" t="s">
        <v>569</v>
      </c>
      <c r="D1733" t="s">
        <v>32</v>
      </c>
      <c r="E1733" t="s">
        <v>38</v>
      </c>
      <c r="F1733">
        <v>7.75</v>
      </c>
      <c r="G1733" s="77">
        <v>42708</v>
      </c>
      <c r="H1733" s="77">
        <v>42760</v>
      </c>
      <c r="I1733">
        <v>7</v>
      </c>
      <c r="J1733">
        <v>2001</v>
      </c>
      <c r="K1733" t="s">
        <v>21</v>
      </c>
      <c r="L1733">
        <v>64</v>
      </c>
      <c r="M1733">
        <v>0.38333333333333341</v>
      </c>
      <c r="N1733">
        <v>24.533333333333331</v>
      </c>
      <c r="O1733">
        <v>53</v>
      </c>
      <c r="P1733">
        <v>0.4628930817610063</v>
      </c>
      <c r="Q1733">
        <v>1.2075471698113209</v>
      </c>
      <c r="R1733" t="s">
        <v>146</v>
      </c>
    </row>
    <row r="1734" spans="1:18" hidden="1" x14ac:dyDescent="0.3">
      <c r="A1734" s="76">
        <v>1732</v>
      </c>
      <c r="B1734">
        <v>154</v>
      </c>
      <c r="C1734" t="s">
        <v>569</v>
      </c>
      <c r="D1734" t="s">
        <v>32</v>
      </c>
      <c r="E1734" t="s">
        <v>38</v>
      </c>
      <c r="F1734">
        <v>7.75</v>
      </c>
      <c r="G1734" s="77">
        <v>42708</v>
      </c>
      <c r="H1734" s="77">
        <v>42760</v>
      </c>
      <c r="I1734">
        <v>7</v>
      </c>
      <c r="J1734">
        <v>2001</v>
      </c>
      <c r="K1734" t="s">
        <v>21</v>
      </c>
      <c r="L1734">
        <v>64</v>
      </c>
      <c r="M1734">
        <v>0.38333333333333341</v>
      </c>
      <c r="N1734">
        <v>24.533333333333331</v>
      </c>
      <c r="O1734">
        <v>53</v>
      </c>
      <c r="P1734">
        <v>0.4628930817610063</v>
      </c>
      <c r="Q1734">
        <v>1.2075471698113209</v>
      </c>
      <c r="R1734" t="s">
        <v>119</v>
      </c>
    </row>
    <row r="1735" spans="1:18" hidden="1" x14ac:dyDescent="0.3">
      <c r="A1735" s="76">
        <v>1733</v>
      </c>
      <c r="B1735">
        <v>34240</v>
      </c>
      <c r="C1735" t="s">
        <v>570</v>
      </c>
      <c r="D1735" t="s">
        <v>85</v>
      </c>
      <c r="E1735" t="s">
        <v>85</v>
      </c>
      <c r="F1735">
        <v>8.31</v>
      </c>
      <c r="G1735" s="77">
        <v>42696</v>
      </c>
      <c r="H1735" s="77">
        <v>42696</v>
      </c>
      <c r="I1735">
        <v>9</v>
      </c>
      <c r="J1735">
        <v>2016</v>
      </c>
      <c r="K1735" t="s">
        <v>35</v>
      </c>
      <c r="L1735">
        <v>1</v>
      </c>
      <c r="M1735">
        <v>0.1016666666666667</v>
      </c>
      <c r="N1735">
        <v>0.1016666666666667</v>
      </c>
      <c r="O1735">
        <v>1</v>
      </c>
      <c r="P1735">
        <v>0.1016666666666667</v>
      </c>
      <c r="Q1735">
        <v>1</v>
      </c>
      <c r="R1735" t="s">
        <v>54</v>
      </c>
    </row>
    <row r="1736" spans="1:18" hidden="1" x14ac:dyDescent="0.3">
      <c r="A1736" s="76">
        <v>1734</v>
      </c>
      <c r="B1736">
        <v>34240</v>
      </c>
      <c r="C1736" t="s">
        <v>570</v>
      </c>
      <c r="D1736" t="s">
        <v>85</v>
      </c>
      <c r="E1736" t="s">
        <v>85</v>
      </c>
      <c r="F1736">
        <v>8.31</v>
      </c>
      <c r="G1736" s="77">
        <v>42696</v>
      </c>
      <c r="H1736" s="77">
        <v>42696</v>
      </c>
      <c r="I1736">
        <v>9</v>
      </c>
      <c r="J1736">
        <v>2016</v>
      </c>
      <c r="K1736" t="s">
        <v>35</v>
      </c>
      <c r="L1736">
        <v>1</v>
      </c>
      <c r="M1736">
        <v>0.1016666666666667</v>
      </c>
      <c r="N1736">
        <v>0.1016666666666667</v>
      </c>
      <c r="O1736">
        <v>1</v>
      </c>
      <c r="P1736">
        <v>0.1016666666666667</v>
      </c>
      <c r="Q1736">
        <v>1</v>
      </c>
      <c r="R1736" t="s">
        <v>29</v>
      </c>
    </row>
    <row r="1737" spans="1:18" hidden="1" x14ac:dyDescent="0.3">
      <c r="A1737" s="76">
        <v>1735</v>
      </c>
      <c r="B1737">
        <v>42808</v>
      </c>
      <c r="C1737" t="s">
        <v>571</v>
      </c>
      <c r="D1737" t="s">
        <v>32</v>
      </c>
      <c r="E1737" t="s">
        <v>124</v>
      </c>
      <c r="F1737">
        <v>6.67</v>
      </c>
      <c r="G1737" s="77">
        <v>44893</v>
      </c>
      <c r="H1737" s="77">
        <v>44903</v>
      </c>
      <c r="I1737">
        <v>4</v>
      </c>
      <c r="J1737">
        <v>2022</v>
      </c>
      <c r="K1737" t="s">
        <v>25</v>
      </c>
      <c r="L1737">
        <v>13</v>
      </c>
      <c r="M1737">
        <v>0.39583333333333331</v>
      </c>
      <c r="N1737">
        <v>5.145833333333333</v>
      </c>
      <c r="O1737">
        <v>11</v>
      </c>
      <c r="P1737">
        <v>0.46780303030303028</v>
      </c>
      <c r="Q1737">
        <v>1.1818181818181821</v>
      </c>
      <c r="R1737" t="s">
        <v>39</v>
      </c>
    </row>
    <row r="1738" spans="1:18" hidden="1" x14ac:dyDescent="0.3">
      <c r="A1738" s="76">
        <v>1736</v>
      </c>
      <c r="B1738">
        <v>42808</v>
      </c>
      <c r="C1738" t="s">
        <v>571</v>
      </c>
      <c r="D1738" t="s">
        <v>32</v>
      </c>
      <c r="E1738" t="s">
        <v>124</v>
      </c>
      <c r="F1738">
        <v>6.67</v>
      </c>
      <c r="G1738" s="77">
        <v>44893</v>
      </c>
      <c r="H1738" s="77">
        <v>44903</v>
      </c>
      <c r="I1738">
        <v>4</v>
      </c>
      <c r="J1738">
        <v>2022</v>
      </c>
      <c r="K1738" t="s">
        <v>25</v>
      </c>
      <c r="L1738">
        <v>13</v>
      </c>
      <c r="M1738">
        <v>0.39583333333333331</v>
      </c>
      <c r="N1738">
        <v>5.145833333333333</v>
      </c>
      <c r="O1738">
        <v>11</v>
      </c>
      <c r="P1738">
        <v>0.46780303030303028</v>
      </c>
      <c r="Q1738">
        <v>1.1818181818181821</v>
      </c>
      <c r="R1738" t="s">
        <v>26</v>
      </c>
    </row>
    <row r="1739" spans="1:18" hidden="1" x14ac:dyDescent="0.3">
      <c r="A1739" s="76">
        <v>1737</v>
      </c>
      <c r="B1739">
        <v>42808</v>
      </c>
      <c r="C1739" t="s">
        <v>571</v>
      </c>
      <c r="D1739" t="s">
        <v>32</v>
      </c>
      <c r="E1739" t="s">
        <v>124</v>
      </c>
      <c r="F1739">
        <v>6.67</v>
      </c>
      <c r="G1739" s="77">
        <v>44893</v>
      </c>
      <c r="H1739" s="77">
        <v>44903</v>
      </c>
      <c r="I1739">
        <v>4</v>
      </c>
      <c r="J1739">
        <v>2022</v>
      </c>
      <c r="K1739" t="s">
        <v>25</v>
      </c>
      <c r="L1739">
        <v>13</v>
      </c>
      <c r="M1739">
        <v>0.39583333333333331</v>
      </c>
      <c r="N1739">
        <v>5.145833333333333</v>
      </c>
      <c r="O1739">
        <v>11</v>
      </c>
      <c r="P1739">
        <v>0.46780303030303028</v>
      </c>
      <c r="Q1739">
        <v>1.1818181818181821</v>
      </c>
      <c r="R1739" t="s">
        <v>214</v>
      </c>
    </row>
    <row r="1740" spans="1:18" hidden="1" x14ac:dyDescent="0.3">
      <c r="A1740" s="76">
        <v>1738</v>
      </c>
      <c r="B1740">
        <v>623</v>
      </c>
      <c r="C1740" t="s">
        <v>572</v>
      </c>
      <c r="D1740" t="s">
        <v>32</v>
      </c>
      <c r="E1740" t="s">
        <v>38</v>
      </c>
      <c r="F1740">
        <v>6.85</v>
      </c>
      <c r="G1740" s="77">
        <v>44415</v>
      </c>
      <c r="H1740" s="77">
        <v>44445</v>
      </c>
      <c r="I1740">
        <v>5</v>
      </c>
      <c r="J1740">
        <v>2002</v>
      </c>
      <c r="K1740" t="s">
        <v>25</v>
      </c>
      <c r="L1740">
        <v>25</v>
      </c>
      <c r="M1740">
        <v>0.4</v>
      </c>
      <c r="N1740">
        <v>10</v>
      </c>
      <c r="O1740">
        <v>31</v>
      </c>
      <c r="P1740">
        <v>0.32258064516129031</v>
      </c>
      <c r="Q1740">
        <v>0.80645161290322576</v>
      </c>
      <c r="R1740" t="s">
        <v>26</v>
      </c>
    </row>
    <row r="1741" spans="1:18" hidden="1" x14ac:dyDescent="0.3">
      <c r="A1741" s="76">
        <v>1739</v>
      </c>
      <c r="B1741">
        <v>623</v>
      </c>
      <c r="C1741" t="s">
        <v>572</v>
      </c>
      <c r="D1741" t="s">
        <v>32</v>
      </c>
      <c r="E1741" t="s">
        <v>38</v>
      </c>
      <c r="F1741">
        <v>6.85</v>
      </c>
      <c r="G1741" s="77">
        <v>44415</v>
      </c>
      <c r="H1741" s="77">
        <v>44445</v>
      </c>
      <c r="I1741">
        <v>5</v>
      </c>
      <c r="J1741">
        <v>2002</v>
      </c>
      <c r="K1741" t="s">
        <v>25</v>
      </c>
      <c r="L1741">
        <v>25</v>
      </c>
      <c r="M1741">
        <v>0.4</v>
      </c>
      <c r="N1741">
        <v>10</v>
      </c>
      <c r="O1741">
        <v>31</v>
      </c>
      <c r="P1741">
        <v>0.32258064516129031</v>
      </c>
      <c r="Q1741">
        <v>0.80645161290322576</v>
      </c>
      <c r="R1741" t="s">
        <v>36</v>
      </c>
    </row>
    <row r="1742" spans="1:18" hidden="1" x14ac:dyDescent="0.3">
      <c r="A1742" s="76">
        <v>1740</v>
      </c>
      <c r="B1742">
        <v>623</v>
      </c>
      <c r="C1742" t="s">
        <v>572</v>
      </c>
      <c r="D1742" t="s">
        <v>32</v>
      </c>
      <c r="E1742" t="s">
        <v>38</v>
      </c>
      <c r="F1742">
        <v>6.85</v>
      </c>
      <c r="G1742" s="77">
        <v>44415</v>
      </c>
      <c r="H1742" s="77">
        <v>44445</v>
      </c>
      <c r="I1742">
        <v>5</v>
      </c>
      <c r="J1742">
        <v>2002</v>
      </c>
      <c r="K1742" t="s">
        <v>25</v>
      </c>
      <c r="L1742">
        <v>25</v>
      </c>
      <c r="M1742">
        <v>0.4</v>
      </c>
      <c r="N1742">
        <v>10</v>
      </c>
      <c r="O1742">
        <v>31</v>
      </c>
      <c r="P1742">
        <v>0.32258064516129031</v>
      </c>
      <c r="Q1742">
        <v>0.80645161290322576</v>
      </c>
      <c r="R1742" t="s">
        <v>57</v>
      </c>
    </row>
    <row r="1743" spans="1:18" hidden="1" x14ac:dyDescent="0.3">
      <c r="A1743" s="76">
        <v>1741</v>
      </c>
      <c r="B1743">
        <v>623</v>
      </c>
      <c r="C1743" t="s">
        <v>572</v>
      </c>
      <c r="D1743" t="s">
        <v>32</v>
      </c>
      <c r="E1743" t="s">
        <v>38</v>
      </c>
      <c r="F1743">
        <v>6.85</v>
      </c>
      <c r="G1743" s="77">
        <v>44415</v>
      </c>
      <c r="H1743" s="77">
        <v>44445</v>
      </c>
      <c r="I1743">
        <v>5</v>
      </c>
      <c r="J1743">
        <v>2002</v>
      </c>
      <c r="K1743" t="s">
        <v>25</v>
      </c>
      <c r="L1743">
        <v>25</v>
      </c>
      <c r="M1743">
        <v>0.4</v>
      </c>
      <c r="N1743">
        <v>10</v>
      </c>
      <c r="O1743">
        <v>31</v>
      </c>
      <c r="P1743">
        <v>0.32258064516129031</v>
      </c>
      <c r="Q1743">
        <v>0.80645161290322576</v>
      </c>
      <c r="R1743" t="s">
        <v>48</v>
      </c>
    </row>
    <row r="1744" spans="1:18" hidden="1" x14ac:dyDescent="0.3">
      <c r="A1744" s="76">
        <v>1742</v>
      </c>
      <c r="B1744">
        <v>22361</v>
      </c>
      <c r="C1744" t="s">
        <v>573</v>
      </c>
      <c r="D1744" t="s">
        <v>24</v>
      </c>
      <c r="E1744"/>
      <c r="F1744">
        <v>6.28</v>
      </c>
      <c r="G1744" s="77">
        <v>44445</v>
      </c>
      <c r="H1744" s="77">
        <v>44445</v>
      </c>
      <c r="I1744">
        <v>5</v>
      </c>
      <c r="J1744">
        <v>2002</v>
      </c>
      <c r="K1744" t="s">
        <v>35</v>
      </c>
      <c r="L1744">
        <v>1</v>
      </c>
      <c r="M1744">
        <v>0.38722222222222219</v>
      </c>
      <c r="N1744">
        <v>0.38722222222222219</v>
      </c>
      <c r="O1744">
        <v>1</v>
      </c>
      <c r="P1744">
        <v>0.38722222222222219</v>
      </c>
      <c r="Q1744">
        <v>1</v>
      </c>
      <c r="R1744" t="s">
        <v>26</v>
      </c>
    </row>
    <row r="1745" spans="1:18" hidden="1" x14ac:dyDescent="0.3">
      <c r="A1745" s="76">
        <v>1743</v>
      </c>
      <c r="B1745">
        <v>22361</v>
      </c>
      <c r="C1745" t="s">
        <v>573</v>
      </c>
      <c r="D1745" t="s">
        <v>24</v>
      </c>
      <c r="E1745"/>
      <c r="F1745">
        <v>6.28</v>
      </c>
      <c r="G1745" s="77">
        <v>44445</v>
      </c>
      <c r="H1745" s="77">
        <v>44445</v>
      </c>
      <c r="I1745">
        <v>5</v>
      </c>
      <c r="J1745">
        <v>2002</v>
      </c>
      <c r="K1745" t="s">
        <v>35</v>
      </c>
      <c r="L1745">
        <v>1</v>
      </c>
      <c r="M1745">
        <v>0.38722222222222219</v>
      </c>
      <c r="N1745">
        <v>0.38722222222222219</v>
      </c>
      <c r="O1745">
        <v>1</v>
      </c>
      <c r="P1745">
        <v>0.38722222222222219</v>
      </c>
      <c r="Q1745">
        <v>1</v>
      </c>
      <c r="R1745" t="s">
        <v>36</v>
      </c>
    </row>
    <row r="1746" spans="1:18" hidden="1" x14ac:dyDescent="0.3">
      <c r="A1746" s="76">
        <v>1744</v>
      </c>
      <c r="B1746">
        <v>47161</v>
      </c>
      <c r="C1746" t="s">
        <v>574</v>
      </c>
      <c r="D1746" t="s">
        <v>32</v>
      </c>
      <c r="E1746" t="s">
        <v>75</v>
      </c>
      <c r="F1746">
        <v>6.23</v>
      </c>
      <c r="G1746" s="77">
        <v>44951</v>
      </c>
      <c r="H1746" s="77">
        <v>45004</v>
      </c>
      <c r="I1746">
        <v>4</v>
      </c>
      <c r="J1746">
        <v>2022</v>
      </c>
      <c r="K1746" t="s">
        <v>25</v>
      </c>
      <c r="L1746">
        <v>12</v>
      </c>
      <c r="M1746">
        <v>0.39444444444444438</v>
      </c>
      <c r="N1746">
        <v>4.7333333333333334</v>
      </c>
      <c r="O1746">
        <v>54</v>
      </c>
      <c r="P1746">
        <v>8.7654320987654327E-2</v>
      </c>
      <c r="Q1746">
        <v>0.22222222222222221</v>
      </c>
      <c r="R1746" t="s">
        <v>39</v>
      </c>
    </row>
    <row r="1747" spans="1:18" hidden="1" x14ac:dyDescent="0.3">
      <c r="A1747" s="76">
        <v>1745</v>
      </c>
      <c r="B1747">
        <v>47161</v>
      </c>
      <c r="C1747" t="s">
        <v>574</v>
      </c>
      <c r="D1747" t="s">
        <v>32</v>
      </c>
      <c r="E1747" t="s">
        <v>75</v>
      </c>
      <c r="F1747">
        <v>6.23</v>
      </c>
      <c r="G1747" s="77">
        <v>44951</v>
      </c>
      <c r="H1747" s="77">
        <v>45004</v>
      </c>
      <c r="I1747">
        <v>4</v>
      </c>
      <c r="J1747">
        <v>2022</v>
      </c>
      <c r="K1747" t="s">
        <v>25</v>
      </c>
      <c r="L1747">
        <v>12</v>
      </c>
      <c r="M1747">
        <v>0.39444444444444438</v>
      </c>
      <c r="N1747">
        <v>4.7333333333333334</v>
      </c>
      <c r="O1747">
        <v>54</v>
      </c>
      <c r="P1747">
        <v>8.7654320987654327E-2</v>
      </c>
      <c r="Q1747">
        <v>0.22222222222222221</v>
      </c>
      <c r="R1747" t="s">
        <v>26</v>
      </c>
    </row>
    <row r="1748" spans="1:18" hidden="1" x14ac:dyDescent="0.3">
      <c r="A1748" s="76">
        <v>1746</v>
      </c>
      <c r="B1748">
        <v>47161</v>
      </c>
      <c r="C1748" t="s">
        <v>574</v>
      </c>
      <c r="D1748" t="s">
        <v>32</v>
      </c>
      <c r="E1748" t="s">
        <v>75</v>
      </c>
      <c r="F1748">
        <v>6.23</v>
      </c>
      <c r="G1748" s="77">
        <v>44951</v>
      </c>
      <c r="H1748" s="77">
        <v>45004</v>
      </c>
      <c r="I1748">
        <v>4</v>
      </c>
      <c r="J1748">
        <v>2022</v>
      </c>
      <c r="K1748" t="s">
        <v>25</v>
      </c>
      <c r="L1748">
        <v>12</v>
      </c>
      <c r="M1748">
        <v>0.39444444444444438</v>
      </c>
      <c r="N1748">
        <v>4.7333333333333334</v>
      </c>
      <c r="O1748">
        <v>54</v>
      </c>
      <c r="P1748">
        <v>8.7654320987654327E-2</v>
      </c>
      <c r="Q1748">
        <v>0.22222222222222221</v>
      </c>
      <c r="R1748" t="s">
        <v>27</v>
      </c>
    </row>
    <row r="1749" spans="1:18" hidden="1" x14ac:dyDescent="0.3">
      <c r="A1749" s="76">
        <v>1747</v>
      </c>
      <c r="B1749">
        <v>47161</v>
      </c>
      <c r="C1749" t="s">
        <v>574</v>
      </c>
      <c r="D1749" t="s">
        <v>32</v>
      </c>
      <c r="E1749" t="s">
        <v>75</v>
      </c>
      <c r="F1749">
        <v>6.23</v>
      </c>
      <c r="G1749" s="77">
        <v>44951</v>
      </c>
      <c r="H1749" s="77">
        <v>45004</v>
      </c>
      <c r="I1749">
        <v>4</v>
      </c>
      <c r="J1749">
        <v>2022</v>
      </c>
      <c r="K1749" t="s">
        <v>25</v>
      </c>
      <c r="L1749">
        <v>12</v>
      </c>
      <c r="M1749">
        <v>0.39444444444444438</v>
      </c>
      <c r="N1749">
        <v>4.7333333333333334</v>
      </c>
      <c r="O1749">
        <v>54</v>
      </c>
      <c r="P1749">
        <v>8.7654320987654327E-2</v>
      </c>
      <c r="Q1749">
        <v>0.22222222222222221</v>
      </c>
      <c r="R1749" t="s">
        <v>118</v>
      </c>
    </row>
    <row r="1750" spans="1:18" hidden="1" x14ac:dyDescent="0.3">
      <c r="A1750" s="76">
        <v>1748</v>
      </c>
      <c r="B1750">
        <v>44037</v>
      </c>
      <c r="C1750" t="s">
        <v>575</v>
      </c>
      <c r="D1750" t="s">
        <v>32</v>
      </c>
      <c r="E1750" t="s">
        <v>75</v>
      </c>
      <c r="F1750">
        <v>6.95</v>
      </c>
      <c r="G1750" s="77">
        <v>44770</v>
      </c>
      <c r="H1750" s="77">
        <v>44788</v>
      </c>
      <c r="I1750">
        <v>5</v>
      </c>
      <c r="J1750">
        <v>2021</v>
      </c>
      <c r="K1750" t="s">
        <v>35</v>
      </c>
      <c r="L1750">
        <v>13</v>
      </c>
      <c r="M1750">
        <v>0.3947222222222222</v>
      </c>
      <c r="N1750">
        <v>5.131388888888889</v>
      </c>
      <c r="O1750">
        <v>19</v>
      </c>
      <c r="P1750">
        <v>0.27007309941520469</v>
      </c>
      <c r="Q1750">
        <v>0.68421052631578949</v>
      </c>
      <c r="R1750" t="s">
        <v>26</v>
      </c>
    </row>
    <row r="1751" spans="1:18" hidden="1" x14ac:dyDescent="0.3">
      <c r="A1751" s="76">
        <v>1749</v>
      </c>
      <c r="B1751">
        <v>44037</v>
      </c>
      <c r="C1751" t="s">
        <v>575</v>
      </c>
      <c r="D1751" t="s">
        <v>32</v>
      </c>
      <c r="E1751" t="s">
        <v>75</v>
      </c>
      <c r="F1751">
        <v>6.95</v>
      </c>
      <c r="G1751" s="77">
        <v>44770</v>
      </c>
      <c r="H1751" s="77">
        <v>44788</v>
      </c>
      <c r="I1751">
        <v>5</v>
      </c>
      <c r="J1751">
        <v>2021</v>
      </c>
      <c r="K1751" t="s">
        <v>35</v>
      </c>
      <c r="L1751">
        <v>13</v>
      </c>
      <c r="M1751">
        <v>0.3947222222222222</v>
      </c>
      <c r="N1751">
        <v>5.131388888888889</v>
      </c>
      <c r="O1751">
        <v>19</v>
      </c>
      <c r="P1751">
        <v>0.27007309941520469</v>
      </c>
      <c r="Q1751">
        <v>0.68421052631578949</v>
      </c>
      <c r="R1751" t="s">
        <v>27</v>
      </c>
    </row>
    <row r="1752" spans="1:18" hidden="1" x14ac:dyDescent="0.3">
      <c r="A1752" s="76">
        <v>1750</v>
      </c>
      <c r="B1752">
        <v>44037</v>
      </c>
      <c r="C1752" t="s">
        <v>575</v>
      </c>
      <c r="D1752" t="s">
        <v>32</v>
      </c>
      <c r="E1752" t="s">
        <v>75</v>
      </c>
      <c r="F1752">
        <v>6.95</v>
      </c>
      <c r="G1752" s="77">
        <v>44770</v>
      </c>
      <c r="H1752" s="77">
        <v>44788</v>
      </c>
      <c r="I1752">
        <v>5</v>
      </c>
      <c r="J1752">
        <v>2021</v>
      </c>
      <c r="K1752" t="s">
        <v>35</v>
      </c>
      <c r="L1752">
        <v>13</v>
      </c>
      <c r="M1752">
        <v>0.3947222222222222</v>
      </c>
      <c r="N1752">
        <v>5.131388888888889</v>
      </c>
      <c r="O1752">
        <v>19</v>
      </c>
      <c r="P1752">
        <v>0.27007309941520469</v>
      </c>
      <c r="Q1752">
        <v>0.68421052631578949</v>
      </c>
      <c r="R1752" t="s">
        <v>57</v>
      </c>
    </row>
    <row r="1753" spans="1:18" hidden="1" x14ac:dyDescent="0.3">
      <c r="A1753" s="76">
        <v>1751</v>
      </c>
      <c r="B1753">
        <v>100</v>
      </c>
      <c r="C1753" t="s">
        <v>576</v>
      </c>
      <c r="D1753" t="s">
        <v>32</v>
      </c>
      <c r="E1753" t="s">
        <v>38</v>
      </c>
      <c r="F1753">
        <v>7.16</v>
      </c>
      <c r="G1753" s="77">
        <v>43354</v>
      </c>
      <c r="H1753" s="77">
        <v>43371</v>
      </c>
      <c r="I1753">
        <v>4</v>
      </c>
      <c r="J1753">
        <v>2001</v>
      </c>
      <c r="K1753" t="s">
        <v>33</v>
      </c>
      <c r="L1753">
        <v>13</v>
      </c>
      <c r="M1753">
        <v>0.38333333333333341</v>
      </c>
      <c r="N1753">
        <v>4.9833333333333334</v>
      </c>
      <c r="O1753">
        <v>18</v>
      </c>
      <c r="P1753">
        <v>0.27685185185185179</v>
      </c>
      <c r="Q1753">
        <v>0.72222222222222221</v>
      </c>
      <c r="R1753" t="s">
        <v>36</v>
      </c>
    </row>
    <row r="1754" spans="1:18" hidden="1" x14ac:dyDescent="0.3">
      <c r="A1754" s="76">
        <v>1752</v>
      </c>
      <c r="B1754">
        <v>100</v>
      </c>
      <c r="C1754" t="s">
        <v>576</v>
      </c>
      <c r="D1754" t="s">
        <v>32</v>
      </c>
      <c r="E1754" t="s">
        <v>38</v>
      </c>
      <c r="F1754">
        <v>7.16</v>
      </c>
      <c r="G1754" s="77">
        <v>43354</v>
      </c>
      <c r="H1754" s="77">
        <v>43371</v>
      </c>
      <c r="I1754">
        <v>4</v>
      </c>
      <c r="J1754">
        <v>2001</v>
      </c>
      <c r="K1754" t="s">
        <v>33</v>
      </c>
      <c r="L1754">
        <v>13</v>
      </c>
      <c r="M1754">
        <v>0.38333333333333341</v>
      </c>
      <c r="N1754">
        <v>4.9833333333333334</v>
      </c>
      <c r="O1754">
        <v>18</v>
      </c>
      <c r="P1754">
        <v>0.27685185185185179</v>
      </c>
      <c r="Q1754">
        <v>0.72222222222222221</v>
      </c>
      <c r="R1754" t="s">
        <v>40</v>
      </c>
    </row>
    <row r="1755" spans="1:18" hidden="1" x14ac:dyDescent="0.3">
      <c r="A1755" s="76">
        <v>1753</v>
      </c>
      <c r="B1755">
        <v>100</v>
      </c>
      <c r="C1755" t="s">
        <v>576</v>
      </c>
      <c r="D1755" t="s">
        <v>32</v>
      </c>
      <c r="E1755" t="s">
        <v>38</v>
      </c>
      <c r="F1755">
        <v>7.16</v>
      </c>
      <c r="G1755" s="77">
        <v>43354</v>
      </c>
      <c r="H1755" s="77">
        <v>43371</v>
      </c>
      <c r="I1755">
        <v>4</v>
      </c>
      <c r="J1755">
        <v>2001</v>
      </c>
      <c r="K1755" t="s">
        <v>33</v>
      </c>
      <c r="L1755">
        <v>13</v>
      </c>
      <c r="M1755">
        <v>0.38333333333333341</v>
      </c>
      <c r="N1755">
        <v>4.9833333333333334</v>
      </c>
      <c r="O1755">
        <v>18</v>
      </c>
      <c r="P1755">
        <v>0.27685185185185179</v>
      </c>
      <c r="Q1755">
        <v>0.72222222222222221</v>
      </c>
      <c r="R1755" t="s">
        <v>27</v>
      </c>
    </row>
    <row r="1756" spans="1:18" hidden="1" x14ac:dyDescent="0.3">
      <c r="A1756" s="76">
        <v>1754</v>
      </c>
      <c r="B1756">
        <v>100</v>
      </c>
      <c r="C1756" t="s">
        <v>576</v>
      </c>
      <c r="D1756" t="s">
        <v>32</v>
      </c>
      <c r="E1756" t="s">
        <v>38</v>
      </c>
      <c r="F1756">
        <v>7.16</v>
      </c>
      <c r="G1756" s="77">
        <v>43354</v>
      </c>
      <c r="H1756" s="77">
        <v>43371</v>
      </c>
      <c r="I1756">
        <v>4</v>
      </c>
      <c r="J1756">
        <v>2001</v>
      </c>
      <c r="K1756" t="s">
        <v>33</v>
      </c>
      <c r="L1756">
        <v>13</v>
      </c>
      <c r="M1756">
        <v>0.38333333333333341</v>
      </c>
      <c r="N1756">
        <v>4.9833333333333334</v>
      </c>
      <c r="O1756">
        <v>18</v>
      </c>
      <c r="P1756">
        <v>0.27685185185185179</v>
      </c>
      <c r="Q1756">
        <v>0.72222222222222221</v>
      </c>
      <c r="R1756" t="s">
        <v>261</v>
      </c>
    </row>
    <row r="1757" spans="1:18" hidden="1" x14ac:dyDescent="0.3">
      <c r="A1757" s="76">
        <v>1755</v>
      </c>
      <c r="B1757">
        <v>100</v>
      </c>
      <c r="C1757" t="s">
        <v>576</v>
      </c>
      <c r="D1757" t="s">
        <v>32</v>
      </c>
      <c r="E1757" t="s">
        <v>38</v>
      </c>
      <c r="F1757">
        <v>7.16</v>
      </c>
      <c r="G1757" s="77">
        <v>43354</v>
      </c>
      <c r="H1757" s="77">
        <v>43371</v>
      </c>
      <c r="I1757">
        <v>4</v>
      </c>
      <c r="J1757">
        <v>2001</v>
      </c>
      <c r="K1757" t="s">
        <v>33</v>
      </c>
      <c r="L1757">
        <v>13</v>
      </c>
      <c r="M1757">
        <v>0.38333333333333341</v>
      </c>
      <c r="N1757">
        <v>4.9833333333333334</v>
      </c>
      <c r="O1757">
        <v>18</v>
      </c>
      <c r="P1757">
        <v>0.27685185185185179</v>
      </c>
      <c r="Q1757">
        <v>0.72222222222222221</v>
      </c>
      <c r="R1757" t="s">
        <v>433</v>
      </c>
    </row>
    <row r="1758" spans="1:18" hidden="1" x14ac:dyDescent="0.3">
      <c r="A1758" s="76">
        <v>1756</v>
      </c>
      <c r="B1758">
        <v>100</v>
      </c>
      <c r="C1758" t="s">
        <v>576</v>
      </c>
      <c r="D1758" t="s">
        <v>32</v>
      </c>
      <c r="E1758" t="s">
        <v>38</v>
      </c>
      <c r="F1758">
        <v>7.16</v>
      </c>
      <c r="G1758" s="77">
        <v>43354</v>
      </c>
      <c r="H1758" s="77">
        <v>43371</v>
      </c>
      <c r="I1758">
        <v>4</v>
      </c>
      <c r="J1758">
        <v>2001</v>
      </c>
      <c r="K1758" t="s">
        <v>33</v>
      </c>
      <c r="L1758">
        <v>13</v>
      </c>
      <c r="M1758">
        <v>0.38333333333333341</v>
      </c>
      <c r="N1758">
        <v>4.9833333333333334</v>
      </c>
      <c r="O1758">
        <v>18</v>
      </c>
      <c r="P1758">
        <v>0.27685185185185179</v>
      </c>
      <c r="Q1758">
        <v>0.72222222222222221</v>
      </c>
      <c r="R1758" t="s">
        <v>57</v>
      </c>
    </row>
    <row r="1759" spans="1:18" hidden="1" x14ac:dyDescent="0.3">
      <c r="A1759" s="76">
        <v>1757</v>
      </c>
      <c r="B1759">
        <v>100</v>
      </c>
      <c r="C1759" t="s">
        <v>576</v>
      </c>
      <c r="D1759" t="s">
        <v>32</v>
      </c>
      <c r="E1759" t="s">
        <v>38</v>
      </c>
      <c r="F1759">
        <v>7.16</v>
      </c>
      <c r="G1759" s="77">
        <v>43354</v>
      </c>
      <c r="H1759" s="77">
        <v>43371</v>
      </c>
      <c r="I1759">
        <v>4</v>
      </c>
      <c r="J1759">
        <v>2001</v>
      </c>
      <c r="K1759" t="s">
        <v>33</v>
      </c>
      <c r="L1759">
        <v>13</v>
      </c>
      <c r="M1759">
        <v>0.38333333333333341</v>
      </c>
      <c r="N1759">
        <v>4.9833333333333334</v>
      </c>
      <c r="O1759">
        <v>18</v>
      </c>
      <c r="P1759">
        <v>0.27685185185185179</v>
      </c>
      <c r="Q1759">
        <v>0.72222222222222221</v>
      </c>
      <c r="R1759" t="s">
        <v>58</v>
      </c>
    </row>
    <row r="1760" spans="1:18" hidden="1" x14ac:dyDescent="0.3">
      <c r="A1760" s="76">
        <v>1758</v>
      </c>
      <c r="B1760">
        <v>100</v>
      </c>
      <c r="C1760" t="s">
        <v>576</v>
      </c>
      <c r="D1760" t="s">
        <v>32</v>
      </c>
      <c r="E1760" t="s">
        <v>38</v>
      </c>
      <c r="F1760">
        <v>7.16</v>
      </c>
      <c r="G1760" s="77">
        <v>43354</v>
      </c>
      <c r="H1760" s="77">
        <v>43371</v>
      </c>
      <c r="I1760">
        <v>4</v>
      </c>
      <c r="J1760">
        <v>2001</v>
      </c>
      <c r="K1760" t="s">
        <v>33</v>
      </c>
      <c r="L1760">
        <v>13</v>
      </c>
      <c r="M1760">
        <v>0.38333333333333341</v>
      </c>
      <c r="N1760">
        <v>4.9833333333333334</v>
      </c>
      <c r="O1760">
        <v>18</v>
      </c>
      <c r="P1760">
        <v>0.27685185185185179</v>
      </c>
      <c r="Q1760">
        <v>0.72222222222222221</v>
      </c>
      <c r="R1760" t="s">
        <v>146</v>
      </c>
    </row>
    <row r="1761" spans="1:18" hidden="1" x14ac:dyDescent="0.3">
      <c r="A1761" s="76">
        <v>1759</v>
      </c>
      <c r="B1761">
        <v>38659</v>
      </c>
      <c r="C1761" t="s">
        <v>577</v>
      </c>
      <c r="D1761" t="s">
        <v>32</v>
      </c>
      <c r="E1761" t="s">
        <v>75</v>
      </c>
      <c r="F1761">
        <v>7.49</v>
      </c>
      <c r="G1761" s="77">
        <v>43972</v>
      </c>
      <c r="H1761" s="77">
        <v>43980</v>
      </c>
      <c r="I1761">
        <v>7</v>
      </c>
      <c r="J1761">
        <v>2019</v>
      </c>
      <c r="K1761" t="s">
        <v>35</v>
      </c>
      <c r="L1761">
        <v>12</v>
      </c>
      <c r="M1761">
        <v>0.3972222222222222</v>
      </c>
      <c r="N1761">
        <v>4.7666666666666666</v>
      </c>
      <c r="O1761">
        <v>9</v>
      </c>
      <c r="P1761">
        <v>0.52962962962962967</v>
      </c>
      <c r="Q1761">
        <v>1.333333333333333</v>
      </c>
      <c r="R1761" t="s">
        <v>39</v>
      </c>
    </row>
    <row r="1762" spans="1:18" hidden="1" x14ac:dyDescent="0.3">
      <c r="A1762" s="76">
        <v>1760</v>
      </c>
      <c r="B1762">
        <v>38659</v>
      </c>
      <c r="C1762" t="s">
        <v>577</v>
      </c>
      <c r="D1762" t="s">
        <v>32</v>
      </c>
      <c r="E1762" t="s">
        <v>75</v>
      </c>
      <c r="F1762">
        <v>7.49</v>
      </c>
      <c r="G1762" s="77">
        <v>43972</v>
      </c>
      <c r="H1762" s="77">
        <v>43980</v>
      </c>
      <c r="I1762">
        <v>7</v>
      </c>
      <c r="J1762">
        <v>2019</v>
      </c>
      <c r="K1762" t="s">
        <v>35</v>
      </c>
      <c r="L1762">
        <v>12</v>
      </c>
      <c r="M1762">
        <v>0.3972222222222222</v>
      </c>
      <c r="N1762">
        <v>4.7666666666666666</v>
      </c>
      <c r="O1762">
        <v>9</v>
      </c>
      <c r="P1762">
        <v>0.52962962962962967</v>
      </c>
      <c r="Q1762">
        <v>1.333333333333333</v>
      </c>
      <c r="R1762" t="s">
        <v>26</v>
      </c>
    </row>
    <row r="1763" spans="1:18" hidden="1" x14ac:dyDescent="0.3">
      <c r="A1763" s="76">
        <v>1761</v>
      </c>
      <c r="B1763">
        <v>38659</v>
      </c>
      <c r="C1763" t="s">
        <v>577</v>
      </c>
      <c r="D1763" t="s">
        <v>32</v>
      </c>
      <c r="E1763" t="s">
        <v>75</v>
      </c>
      <c r="F1763">
        <v>7.49</v>
      </c>
      <c r="G1763" s="77">
        <v>43972</v>
      </c>
      <c r="H1763" s="77">
        <v>43980</v>
      </c>
      <c r="I1763">
        <v>7</v>
      </c>
      <c r="J1763">
        <v>2019</v>
      </c>
      <c r="K1763" t="s">
        <v>35</v>
      </c>
      <c r="L1763">
        <v>12</v>
      </c>
      <c r="M1763">
        <v>0.3972222222222222</v>
      </c>
      <c r="N1763">
        <v>4.7666666666666666</v>
      </c>
      <c r="O1763">
        <v>9</v>
      </c>
      <c r="P1763">
        <v>0.52962962962962967</v>
      </c>
      <c r="Q1763">
        <v>1.333333333333333</v>
      </c>
      <c r="R1763" t="s">
        <v>36</v>
      </c>
    </row>
    <row r="1764" spans="1:18" hidden="1" x14ac:dyDescent="0.3">
      <c r="A1764" s="76">
        <v>1762</v>
      </c>
      <c r="B1764">
        <v>38659</v>
      </c>
      <c r="C1764" t="s">
        <v>577</v>
      </c>
      <c r="D1764" t="s">
        <v>32</v>
      </c>
      <c r="E1764" t="s">
        <v>75</v>
      </c>
      <c r="F1764">
        <v>7.49</v>
      </c>
      <c r="G1764" s="77">
        <v>43972</v>
      </c>
      <c r="H1764" s="77">
        <v>43980</v>
      </c>
      <c r="I1764">
        <v>7</v>
      </c>
      <c r="J1764">
        <v>2019</v>
      </c>
      <c r="K1764" t="s">
        <v>35</v>
      </c>
      <c r="L1764">
        <v>12</v>
      </c>
      <c r="M1764">
        <v>0.3972222222222222</v>
      </c>
      <c r="N1764">
        <v>4.7666666666666666</v>
      </c>
      <c r="O1764">
        <v>9</v>
      </c>
      <c r="P1764">
        <v>0.52962962962962967</v>
      </c>
      <c r="Q1764">
        <v>1.333333333333333</v>
      </c>
      <c r="R1764" t="s">
        <v>27</v>
      </c>
    </row>
    <row r="1765" spans="1:18" hidden="1" x14ac:dyDescent="0.3">
      <c r="A1765" s="76">
        <v>1763</v>
      </c>
      <c r="B1765">
        <v>38659</v>
      </c>
      <c r="C1765" t="s">
        <v>577</v>
      </c>
      <c r="D1765" t="s">
        <v>32</v>
      </c>
      <c r="E1765" t="s">
        <v>75</v>
      </c>
      <c r="F1765">
        <v>7.49</v>
      </c>
      <c r="G1765" s="77">
        <v>43972</v>
      </c>
      <c r="H1765" s="77">
        <v>43980</v>
      </c>
      <c r="I1765">
        <v>7</v>
      </c>
      <c r="J1765">
        <v>2019</v>
      </c>
      <c r="K1765" t="s">
        <v>35</v>
      </c>
      <c r="L1765">
        <v>12</v>
      </c>
      <c r="M1765">
        <v>0.3972222222222222</v>
      </c>
      <c r="N1765">
        <v>4.7666666666666666</v>
      </c>
      <c r="O1765">
        <v>9</v>
      </c>
      <c r="P1765">
        <v>0.52962962962962967</v>
      </c>
      <c r="Q1765">
        <v>1.333333333333333</v>
      </c>
      <c r="R1765" t="s">
        <v>41</v>
      </c>
    </row>
    <row r="1766" spans="1:18" hidden="1" x14ac:dyDescent="0.3">
      <c r="A1766" s="76">
        <v>1764</v>
      </c>
      <c r="B1766">
        <v>38659</v>
      </c>
      <c r="C1766" t="s">
        <v>577</v>
      </c>
      <c r="D1766" t="s">
        <v>32</v>
      </c>
      <c r="E1766" t="s">
        <v>75</v>
      </c>
      <c r="F1766">
        <v>7.49</v>
      </c>
      <c r="G1766" s="77">
        <v>43972</v>
      </c>
      <c r="H1766" s="77">
        <v>43980</v>
      </c>
      <c r="I1766">
        <v>7</v>
      </c>
      <c r="J1766">
        <v>2019</v>
      </c>
      <c r="K1766" t="s">
        <v>35</v>
      </c>
      <c r="L1766">
        <v>12</v>
      </c>
      <c r="M1766">
        <v>0.3972222222222222</v>
      </c>
      <c r="N1766">
        <v>4.7666666666666666</v>
      </c>
      <c r="O1766">
        <v>9</v>
      </c>
      <c r="P1766">
        <v>0.52962962962962967</v>
      </c>
      <c r="Q1766">
        <v>1.333333333333333</v>
      </c>
      <c r="R1766" t="s">
        <v>73</v>
      </c>
    </row>
    <row r="1767" spans="1:18" hidden="1" x14ac:dyDescent="0.3">
      <c r="A1767" s="76">
        <v>1765</v>
      </c>
      <c r="B1767">
        <v>16498</v>
      </c>
      <c r="C1767" t="s">
        <v>578</v>
      </c>
      <c r="D1767" t="s">
        <v>32</v>
      </c>
      <c r="E1767" t="s">
        <v>38</v>
      </c>
      <c r="F1767">
        <v>8.5299999999999994</v>
      </c>
      <c r="G1767" s="77">
        <v>42517</v>
      </c>
      <c r="H1767" s="77">
        <v>42518</v>
      </c>
      <c r="I1767">
        <v>10</v>
      </c>
      <c r="J1767">
        <v>2013</v>
      </c>
      <c r="K1767" t="s">
        <v>33</v>
      </c>
      <c r="L1767">
        <v>25</v>
      </c>
      <c r="M1767">
        <v>0.4</v>
      </c>
      <c r="N1767">
        <v>10</v>
      </c>
      <c r="O1767">
        <v>2</v>
      </c>
      <c r="P1767">
        <v>5</v>
      </c>
      <c r="Q1767">
        <v>12.5</v>
      </c>
      <c r="R1767" t="s">
        <v>39</v>
      </c>
    </row>
    <row r="1768" spans="1:18" hidden="1" x14ac:dyDescent="0.3">
      <c r="A1768" s="76">
        <v>1766</v>
      </c>
      <c r="B1768">
        <v>16498</v>
      </c>
      <c r="C1768" t="s">
        <v>578</v>
      </c>
      <c r="D1768" t="s">
        <v>32</v>
      </c>
      <c r="E1768" t="s">
        <v>38</v>
      </c>
      <c r="F1768">
        <v>8.5299999999999994</v>
      </c>
      <c r="G1768" s="77">
        <v>42517</v>
      </c>
      <c r="H1768" s="77">
        <v>42518</v>
      </c>
      <c r="I1768">
        <v>10</v>
      </c>
      <c r="J1768">
        <v>2013</v>
      </c>
      <c r="K1768" t="s">
        <v>33</v>
      </c>
      <c r="L1768">
        <v>25</v>
      </c>
      <c r="M1768">
        <v>0.4</v>
      </c>
      <c r="N1768">
        <v>10</v>
      </c>
      <c r="O1768">
        <v>2</v>
      </c>
      <c r="P1768">
        <v>5</v>
      </c>
      <c r="Q1768">
        <v>12.5</v>
      </c>
      <c r="R1768" t="s">
        <v>71</v>
      </c>
    </row>
    <row r="1769" spans="1:18" hidden="1" x14ac:dyDescent="0.3">
      <c r="A1769" s="76">
        <v>1767</v>
      </c>
      <c r="B1769">
        <v>16498</v>
      </c>
      <c r="C1769" t="s">
        <v>578</v>
      </c>
      <c r="D1769" t="s">
        <v>32</v>
      </c>
      <c r="E1769" t="s">
        <v>38</v>
      </c>
      <c r="F1769">
        <v>8.5299999999999994</v>
      </c>
      <c r="G1769" s="77">
        <v>42517</v>
      </c>
      <c r="H1769" s="77">
        <v>42518</v>
      </c>
      <c r="I1769">
        <v>10</v>
      </c>
      <c r="J1769">
        <v>2013</v>
      </c>
      <c r="K1769" t="s">
        <v>33</v>
      </c>
      <c r="L1769">
        <v>25</v>
      </c>
      <c r="M1769">
        <v>0.4</v>
      </c>
      <c r="N1769">
        <v>10</v>
      </c>
      <c r="O1769">
        <v>2</v>
      </c>
      <c r="P1769">
        <v>5</v>
      </c>
      <c r="Q1769">
        <v>12.5</v>
      </c>
      <c r="R1769" t="s">
        <v>40</v>
      </c>
    </row>
    <row r="1770" spans="1:18" hidden="1" x14ac:dyDescent="0.3">
      <c r="A1770" s="76">
        <v>1768</v>
      </c>
      <c r="B1770">
        <v>16498</v>
      </c>
      <c r="C1770" t="s">
        <v>578</v>
      </c>
      <c r="D1770" t="s">
        <v>32</v>
      </c>
      <c r="E1770" t="s">
        <v>38</v>
      </c>
      <c r="F1770">
        <v>8.5299999999999994</v>
      </c>
      <c r="G1770" s="77">
        <v>42517</v>
      </c>
      <c r="H1770" s="77">
        <v>42518</v>
      </c>
      <c r="I1770">
        <v>10</v>
      </c>
      <c r="J1770">
        <v>2013</v>
      </c>
      <c r="K1770" t="s">
        <v>33</v>
      </c>
      <c r="L1770">
        <v>25</v>
      </c>
      <c r="M1770">
        <v>0.4</v>
      </c>
      <c r="N1770">
        <v>10</v>
      </c>
      <c r="O1770">
        <v>2</v>
      </c>
      <c r="P1770">
        <v>5</v>
      </c>
      <c r="Q1770">
        <v>12.5</v>
      </c>
      <c r="R1770" t="s">
        <v>68</v>
      </c>
    </row>
    <row r="1771" spans="1:18" hidden="1" x14ac:dyDescent="0.3">
      <c r="A1771" s="76">
        <v>1769</v>
      </c>
      <c r="B1771">
        <v>16498</v>
      </c>
      <c r="C1771" t="s">
        <v>578</v>
      </c>
      <c r="D1771" t="s">
        <v>32</v>
      </c>
      <c r="E1771" t="s">
        <v>38</v>
      </c>
      <c r="F1771">
        <v>8.5299999999999994</v>
      </c>
      <c r="G1771" s="77">
        <v>42517</v>
      </c>
      <c r="H1771" s="77">
        <v>42518</v>
      </c>
      <c r="I1771">
        <v>10</v>
      </c>
      <c r="J1771">
        <v>2013</v>
      </c>
      <c r="K1771" t="s">
        <v>33</v>
      </c>
      <c r="L1771">
        <v>25</v>
      </c>
      <c r="M1771">
        <v>0.4</v>
      </c>
      <c r="N1771">
        <v>10</v>
      </c>
      <c r="O1771">
        <v>2</v>
      </c>
      <c r="P1771">
        <v>5</v>
      </c>
      <c r="Q1771">
        <v>12.5</v>
      </c>
      <c r="R1771" t="s">
        <v>104</v>
      </c>
    </row>
    <row r="1772" spans="1:18" hidden="1" x14ac:dyDescent="0.3">
      <c r="A1772" s="76">
        <v>1770</v>
      </c>
      <c r="B1772">
        <v>16498</v>
      </c>
      <c r="C1772" t="s">
        <v>578</v>
      </c>
      <c r="D1772" t="s">
        <v>32</v>
      </c>
      <c r="E1772" t="s">
        <v>38</v>
      </c>
      <c r="F1772">
        <v>8.5299999999999994</v>
      </c>
      <c r="G1772" s="77">
        <v>42517</v>
      </c>
      <c r="H1772" s="77">
        <v>42518</v>
      </c>
      <c r="I1772">
        <v>10</v>
      </c>
      <c r="J1772">
        <v>2013</v>
      </c>
      <c r="K1772" t="s">
        <v>33</v>
      </c>
      <c r="L1772">
        <v>25</v>
      </c>
      <c r="M1772">
        <v>0.4</v>
      </c>
      <c r="N1772">
        <v>10</v>
      </c>
      <c r="O1772">
        <v>2</v>
      </c>
      <c r="P1772">
        <v>5</v>
      </c>
      <c r="Q1772">
        <v>12.5</v>
      </c>
      <c r="R1772" t="s">
        <v>42</v>
      </c>
    </row>
    <row r="1773" spans="1:18" hidden="1" x14ac:dyDescent="0.3">
      <c r="A1773" s="76">
        <v>1771</v>
      </c>
      <c r="B1773">
        <v>16498</v>
      </c>
      <c r="C1773" t="s">
        <v>578</v>
      </c>
      <c r="D1773" t="s">
        <v>32</v>
      </c>
      <c r="E1773" t="s">
        <v>38</v>
      </c>
      <c r="F1773">
        <v>8.5299999999999994</v>
      </c>
      <c r="G1773" s="77">
        <v>42517</v>
      </c>
      <c r="H1773" s="77">
        <v>42518</v>
      </c>
      <c r="I1773">
        <v>10</v>
      </c>
      <c r="J1773">
        <v>2013</v>
      </c>
      <c r="K1773" t="s">
        <v>33</v>
      </c>
      <c r="L1773">
        <v>25</v>
      </c>
      <c r="M1773">
        <v>0.4</v>
      </c>
      <c r="N1773">
        <v>10</v>
      </c>
      <c r="O1773">
        <v>2</v>
      </c>
      <c r="P1773">
        <v>5</v>
      </c>
      <c r="Q1773">
        <v>12.5</v>
      </c>
      <c r="R1773" t="s">
        <v>43</v>
      </c>
    </row>
    <row r="1774" spans="1:18" hidden="1" x14ac:dyDescent="0.3">
      <c r="A1774" s="76">
        <v>1772</v>
      </c>
      <c r="B1774">
        <v>16498</v>
      </c>
      <c r="C1774" t="s">
        <v>578</v>
      </c>
      <c r="D1774" t="s">
        <v>32</v>
      </c>
      <c r="E1774" t="s">
        <v>38</v>
      </c>
      <c r="F1774">
        <v>8.5299999999999994</v>
      </c>
      <c r="G1774" s="77">
        <v>42517</v>
      </c>
      <c r="H1774" s="77">
        <v>42518</v>
      </c>
      <c r="I1774">
        <v>10</v>
      </c>
      <c r="J1774">
        <v>2013</v>
      </c>
      <c r="K1774" t="s">
        <v>33</v>
      </c>
      <c r="L1774">
        <v>25</v>
      </c>
      <c r="M1774">
        <v>0.4</v>
      </c>
      <c r="N1774">
        <v>10</v>
      </c>
      <c r="O1774">
        <v>2</v>
      </c>
      <c r="P1774">
        <v>5</v>
      </c>
      <c r="Q1774">
        <v>12.5</v>
      </c>
      <c r="R1774" t="s">
        <v>116</v>
      </c>
    </row>
    <row r="1775" spans="1:18" hidden="1" x14ac:dyDescent="0.3">
      <c r="A1775" s="76">
        <v>1773</v>
      </c>
      <c r="B1775">
        <v>46985</v>
      </c>
      <c r="C1775" t="s">
        <v>579</v>
      </c>
      <c r="D1775" t="s">
        <v>32</v>
      </c>
      <c r="E1775" t="s">
        <v>75</v>
      </c>
      <c r="F1775">
        <v>6.22</v>
      </c>
      <c r="G1775" s="77">
        <v>44832</v>
      </c>
      <c r="H1775" s="77">
        <v>44844</v>
      </c>
      <c r="I1775">
        <v>3</v>
      </c>
      <c r="J1775">
        <v>2021</v>
      </c>
      <c r="K1775" t="s">
        <v>35</v>
      </c>
      <c r="L1775">
        <v>12</v>
      </c>
      <c r="M1775">
        <v>0.39694444444444438</v>
      </c>
      <c r="N1775">
        <v>4.7633333333333336</v>
      </c>
      <c r="O1775">
        <v>13</v>
      </c>
      <c r="P1775">
        <v>0.36641025641025637</v>
      </c>
      <c r="Q1775">
        <v>0.92307692307692313</v>
      </c>
      <c r="R1775" t="s">
        <v>26</v>
      </c>
    </row>
    <row r="1776" spans="1:18" hidden="1" x14ac:dyDescent="0.3">
      <c r="A1776" s="76">
        <v>1774</v>
      </c>
      <c r="B1776">
        <v>46985</v>
      </c>
      <c r="C1776" t="s">
        <v>579</v>
      </c>
      <c r="D1776" t="s">
        <v>32</v>
      </c>
      <c r="E1776" t="s">
        <v>75</v>
      </c>
      <c r="F1776">
        <v>6.22</v>
      </c>
      <c r="G1776" s="77">
        <v>44832</v>
      </c>
      <c r="H1776" s="77">
        <v>44844</v>
      </c>
      <c r="I1776">
        <v>3</v>
      </c>
      <c r="J1776">
        <v>2021</v>
      </c>
      <c r="K1776" t="s">
        <v>35</v>
      </c>
      <c r="L1776">
        <v>12</v>
      </c>
      <c r="M1776">
        <v>0.39694444444444438</v>
      </c>
      <c r="N1776">
        <v>4.7633333333333336</v>
      </c>
      <c r="O1776">
        <v>13</v>
      </c>
      <c r="P1776">
        <v>0.36641025641025637</v>
      </c>
      <c r="Q1776">
        <v>0.92307692307692313</v>
      </c>
      <c r="R1776" t="s">
        <v>27</v>
      </c>
    </row>
    <row r="1777" spans="1:18" hidden="1" x14ac:dyDescent="0.3">
      <c r="A1777" s="76">
        <v>1775</v>
      </c>
      <c r="B1777">
        <v>46985</v>
      </c>
      <c r="C1777" t="s">
        <v>579</v>
      </c>
      <c r="D1777" t="s">
        <v>32</v>
      </c>
      <c r="E1777" t="s">
        <v>75</v>
      </c>
      <c r="F1777">
        <v>6.22</v>
      </c>
      <c r="G1777" s="77">
        <v>44832</v>
      </c>
      <c r="H1777" s="77">
        <v>44844</v>
      </c>
      <c r="I1777">
        <v>3</v>
      </c>
      <c r="J1777">
        <v>2021</v>
      </c>
      <c r="K1777" t="s">
        <v>35</v>
      </c>
      <c r="L1777">
        <v>12</v>
      </c>
      <c r="M1777">
        <v>0.39694444444444438</v>
      </c>
      <c r="N1777">
        <v>4.7633333333333336</v>
      </c>
      <c r="O1777">
        <v>13</v>
      </c>
      <c r="P1777">
        <v>0.36641025641025637</v>
      </c>
      <c r="Q1777">
        <v>0.92307692307692313</v>
      </c>
      <c r="R1777" t="s">
        <v>61</v>
      </c>
    </row>
    <row r="1778" spans="1:18" hidden="1" x14ac:dyDescent="0.3">
      <c r="A1778" s="76">
        <v>1776</v>
      </c>
      <c r="B1778">
        <v>46985</v>
      </c>
      <c r="C1778" t="s">
        <v>579</v>
      </c>
      <c r="D1778" t="s">
        <v>32</v>
      </c>
      <c r="E1778" t="s">
        <v>75</v>
      </c>
      <c r="F1778">
        <v>6.22</v>
      </c>
      <c r="G1778" s="77">
        <v>44832</v>
      </c>
      <c r="H1778" s="77">
        <v>44844</v>
      </c>
      <c r="I1778">
        <v>3</v>
      </c>
      <c r="J1778">
        <v>2021</v>
      </c>
      <c r="K1778" t="s">
        <v>35</v>
      </c>
      <c r="L1778">
        <v>12</v>
      </c>
      <c r="M1778">
        <v>0.39694444444444438</v>
      </c>
      <c r="N1778">
        <v>4.7633333333333336</v>
      </c>
      <c r="O1778">
        <v>13</v>
      </c>
      <c r="P1778">
        <v>0.36641025641025637</v>
      </c>
      <c r="Q1778">
        <v>0.92307692307692313</v>
      </c>
      <c r="R1778" t="s">
        <v>41</v>
      </c>
    </row>
    <row r="1779" spans="1:18" hidden="1" x14ac:dyDescent="0.3">
      <c r="A1779" s="76">
        <v>1777</v>
      </c>
      <c r="B1779">
        <v>46985</v>
      </c>
      <c r="C1779" t="s">
        <v>579</v>
      </c>
      <c r="D1779" t="s">
        <v>32</v>
      </c>
      <c r="E1779" t="s">
        <v>75</v>
      </c>
      <c r="F1779">
        <v>6.22</v>
      </c>
      <c r="G1779" s="77">
        <v>44832</v>
      </c>
      <c r="H1779" s="77">
        <v>44844</v>
      </c>
      <c r="I1779">
        <v>3</v>
      </c>
      <c r="J1779">
        <v>2021</v>
      </c>
      <c r="K1779" t="s">
        <v>35</v>
      </c>
      <c r="L1779">
        <v>12</v>
      </c>
      <c r="M1779">
        <v>0.39694444444444438</v>
      </c>
      <c r="N1779">
        <v>4.7633333333333336</v>
      </c>
      <c r="O1779">
        <v>13</v>
      </c>
      <c r="P1779">
        <v>0.36641025641025637</v>
      </c>
      <c r="Q1779">
        <v>0.92307692307692313</v>
      </c>
      <c r="R1779" t="s">
        <v>57</v>
      </c>
    </row>
    <row r="1780" spans="1:18" hidden="1" x14ac:dyDescent="0.3">
      <c r="A1780" s="76">
        <v>1778</v>
      </c>
      <c r="B1780">
        <v>46093</v>
      </c>
      <c r="C1780" t="s">
        <v>580</v>
      </c>
      <c r="D1780" t="s">
        <v>32</v>
      </c>
      <c r="E1780" t="s">
        <v>20</v>
      </c>
      <c r="F1780">
        <v>7.51</v>
      </c>
      <c r="G1780" s="77">
        <v>44752</v>
      </c>
      <c r="H1780" s="77">
        <v>44772</v>
      </c>
      <c r="I1780">
        <v>7</v>
      </c>
      <c r="J1780">
        <v>2021</v>
      </c>
      <c r="K1780" t="s">
        <v>21</v>
      </c>
      <c r="L1780">
        <v>24</v>
      </c>
      <c r="M1780">
        <v>0.39361111111111108</v>
      </c>
      <c r="N1780">
        <v>9.4466666666666672</v>
      </c>
      <c r="O1780">
        <v>21</v>
      </c>
      <c r="P1780">
        <v>0.44984126984126988</v>
      </c>
      <c r="Q1780">
        <v>1.142857142857143</v>
      </c>
      <c r="R1780" t="s">
        <v>40</v>
      </c>
    </row>
    <row r="1781" spans="1:18" hidden="1" x14ac:dyDescent="0.3">
      <c r="A1781" s="76">
        <v>1779</v>
      </c>
      <c r="B1781">
        <v>46093</v>
      </c>
      <c r="C1781" t="s">
        <v>580</v>
      </c>
      <c r="D1781" t="s">
        <v>32</v>
      </c>
      <c r="E1781" t="s">
        <v>20</v>
      </c>
      <c r="F1781">
        <v>7.51</v>
      </c>
      <c r="G1781" s="77">
        <v>44752</v>
      </c>
      <c r="H1781" s="77">
        <v>44772</v>
      </c>
      <c r="I1781">
        <v>7</v>
      </c>
      <c r="J1781">
        <v>2021</v>
      </c>
      <c r="K1781" t="s">
        <v>21</v>
      </c>
      <c r="L1781">
        <v>24</v>
      </c>
      <c r="M1781">
        <v>0.39361111111111108</v>
      </c>
      <c r="N1781">
        <v>9.4466666666666672</v>
      </c>
      <c r="O1781">
        <v>21</v>
      </c>
      <c r="P1781">
        <v>0.44984126984126988</v>
      </c>
      <c r="Q1781">
        <v>1.142857142857143</v>
      </c>
      <c r="R1781" t="s">
        <v>22</v>
      </c>
    </row>
    <row r="1782" spans="1:18" hidden="1" x14ac:dyDescent="0.3">
      <c r="A1782" s="76">
        <v>1780</v>
      </c>
      <c r="B1782">
        <v>46093</v>
      </c>
      <c r="C1782" t="s">
        <v>580</v>
      </c>
      <c r="D1782" t="s">
        <v>32</v>
      </c>
      <c r="E1782" t="s">
        <v>20</v>
      </c>
      <c r="F1782">
        <v>7.51</v>
      </c>
      <c r="G1782" s="77">
        <v>44752</v>
      </c>
      <c r="H1782" s="77">
        <v>44772</v>
      </c>
      <c r="I1782">
        <v>7</v>
      </c>
      <c r="J1782">
        <v>2021</v>
      </c>
      <c r="K1782" t="s">
        <v>21</v>
      </c>
      <c r="L1782">
        <v>24</v>
      </c>
      <c r="M1782">
        <v>0.39361111111111108</v>
      </c>
      <c r="N1782">
        <v>9.4466666666666672</v>
      </c>
      <c r="O1782">
        <v>21</v>
      </c>
      <c r="P1782">
        <v>0.44984126984126988</v>
      </c>
      <c r="Q1782">
        <v>1.142857142857143</v>
      </c>
      <c r="R1782" t="s">
        <v>80</v>
      </c>
    </row>
    <row r="1783" spans="1:18" hidden="1" x14ac:dyDescent="0.3">
      <c r="A1783" s="76">
        <v>1781</v>
      </c>
      <c r="B1783">
        <v>3369</v>
      </c>
      <c r="C1783" t="s">
        <v>581</v>
      </c>
      <c r="D1783" t="s">
        <v>32</v>
      </c>
      <c r="E1783" t="s">
        <v>38</v>
      </c>
      <c r="F1783">
        <v>7.53</v>
      </c>
      <c r="G1783" s="77">
        <v>43672</v>
      </c>
      <c r="H1783" s="77">
        <v>43676</v>
      </c>
      <c r="I1783">
        <v>7</v>
      </c>
      <c r="J1783">
        <v>2000</v>
      </c>
      <c r="K1783" t="s">
        <v>35</v>
      </c>
      <c r="L1783">
        <v>20</v>
      </c>
      <c r="M1783">
        <v>0.39861111111111108</v>
      </c>
      <c r="N1783">
        <v>7.9722222222222232</v>
      </c>
      <c r="O1783">
        <v>5</v>
      </c>
      <c r="P1783">
        <v>1.594444444444445</v>
      </c>
      <c r="Q1783">
        <v>4</v>
      </c>
      <c r="R1783" t="s">
        <v>97</v>
      </c>
    </row>
    <row r="1784" spans="1:18" hidden="1" x14ac:dyDescent="0.3">
      <c r="A1784" s="76">
        <v>1782</v>
      </c>
      <c r="B1784">
        <v>3369</v>
      </c>
      <c r="C1784" t="s">
        <v>581</v>
      </c>
      <c r="D1784" t="s">
        <v>32</v>
      </c>
      <c r="E1784" t="s">
        <v>38</v>
      </c>
      <c r="F1784">
        <v>7.53</v>
      </c>
      <c r="G1784" s="77">
        <v>43672</v>
      </c>
      <c r="H1784" s="77">
        <v>43676</v>
      </c>
      <c r="I1784">
        <v>7</v>
      </c>
      <c r="J1784">
        <v>2000</v>
      </c>
      <c r="K1784" t="s">
        <v>35</v>
      </c>
      <c r="L1784">
        <v>20</v>
      </c>
      <c r="M1784">
        <v>0.39861111111111108</v>
      </c>
      <c r="N1784">
        <v>7.9722222222222232</v>
      </c>
      <c r="O1784">
        <v>5</v>
      </c>
      <c r="P1784">
        <v>1.594444444444445</v>
      </c>
      <c r="Q1784">
        <v>4</v>
      </c>
      <c r="R1784" t="s">
        <v>42</v>
      </c>
    </row>
    <row r="1785" spans="1:18" hidden="1" x14ac:dyDescent="0.3">
      <c r="A1785" s="76">
        <v>1783</v>
      </c>
      <c r="B1785">
        <v>3369</v>
      </c>
      <c r="C1785" t="s">
        <v>581</v>
      </c>
      <c r="D1785" t="s">
        <v>32</v>
      </c>
      <c r="E1785" t="s">
        <v>38</v>
      </c>
      <c r="F1785">
        <v>7.53</v>
      </c>
      <c r="G1785" s="77">
        <v>43672</v>
      </c>
      <c r="H1785" s="77">
        <v>43676</v>
      </c>
      <c r="I1785">
        <v>7</v>
      </c>
      <c r="J1785">
        <v>2000</v>
      </c>
      <c r="K1785" t="s">
        <v>35</v>
      </c>
      <c r="L1785">
        <v>20</v>
      </c>
      <c r="M1785">
        <v>0.39861111111111108</v>
      </c>
      <c r="N1785">
        <v>7.9722222222222232</v>
      </c>
      <c r="O1785">
        <v>5</v>
      </c>
      <c r="P1785">
        <v>1.594444444444445</v>
      </c>
      <c r="Q1785">
        <v>4</v>
      </c>
      <c r="R1785" t="s">
        <v>161</v>
      </c>
    </row>
    <row r="1786" spans="1:18" hidden="1" x14ac:dyDescent="0.3">
      <c r="A1786" s="76">
        <v>1784</v>
      </c>
      <c r="B1786">
        <v>37952</v>
      </c>
      <c r="C1786" t="s">
        <v>582</v>
      </c>
      <c r="D1786" t="s">
        <v>32</v>
      </c>
      <c r="E1786" t="s">
        <v>124</v>
      </c>
      <c r="F1786">
        <v>5.47</v>
      </c>
      <c r="G1786" s="77">
        <v>44030</v>
      </c>
      <c r="H1786" s="77">
        <v>44035</v>
      </c>
      <c r="I1786">
        <v>3</v>
      </c>
      <c r="J1786">
        <v>2019</v>
      </c>
      <c r="K1786" t="s">
        <v>33</v>
      </c>
      <c r="L1786">
        <v>12</v>
      </c>
      <c r="M1786">
        <v>0.3963888888888889</v>
      </c>
      <c r="N1786">
        <v>4.7566666666666668</v>
      </c>
      <c r="O1786">
        <v>6</v>
      </c>
      <c r="P1786">
        <v>0.7927777777777778</v>
      </c>
      <c r="Q1786">
        <v>2</v>
      </c>
      <c r="R1786" t="s">
        <v>39</v>
      </c>
    </row>
    <row r="1787" spans="1:18" hidden="1" x14ac:dyDescent="0.3">
      <c r="A1787" s="76">
        <v>1785</v>
      </c>
      <c r="B1787">
        <v>37952</v>
      </c>
      <c r="C1787" t="s">
        <v>582</v>
      </c>
      <c r="D1787" t="s">
        <v>32</v>
      </c>
      <c r="E1787" t="s">
        <v>124</v>
      </c>
      <c r="F1787">
        <v>5.47</v>
      </c>
      <c r="G1787" s="77">
        <v>44030</v>
      </c>
      <c r="H1787" s="77">
        <v>44035</v>
      </c>
      <c r="I1787">
        <v>3</v>
      </c>
      <c r="J1787">
        <v>2019</v>
      </c>
      <c r="K1787" t="s">
        <v>33</v>
      </c>
      <c r="L1787">
        <v>12</v>
      </c>
      <c r="M1787">
        <v>0.3963888888888889</v>
      </c>
      <c r="N1787">
        <v>4.7566666666666668</v>
      </c>
      <c r="O1787">
        <v>6</v>
      </c>
      <c r="P1787">
        <v>0.7927777777777778</v>
      </c>
      <c r="Q1787">
        <v>2</v>
      </c>
      <c r="R1787" t="s">
        <v>26</v>
      </c>
    </row>
    <row r="1788" spans="1:18" hidden="1" x14ac:dyDescent="0.3">
      <c r="A1788" s="76">
        <v>1786</v>
      </c>
      <c r="B1788">
        <v>37952</v>
      </c>
      <c r="C1788" t="s">
        <v>582</v>
      </c>
      <c r="D1788" t="s">
        <v>32</v>
      </c>
      <c r="E1788" t="s">
        <v>124</v>
      </c>
      <c r="F1788">
        <v>5.47</v>
      </c>
      <c r="G1788" s="77">
        <v>44030</v>
      </c>
      <c r="H1788" s="77">
        <v>44035</v>
      </c>
      <c r="I1788">
        <v>3</v>
      </c>
      <c r="J1788">
        <v>2019</v>
      </c>
      <c r="K1788" t="s">
        <v>33</v>
      </c>
      <c r="L1788">
        <v>12</v>
      </c>
      <c r="M1788">
        <v>0.3963888888888889</v>
      </c>
      <c r="N1788">
        <v>4.7566666666666668</v>
      </c>
      <c r="O1788">
        <v>6</v>
      </c>
      <c r="P1788">
        <v>0.7927777777777778</v>
      </c>
      <c r="Q1788">
        <v>2</v>
      </c>
      <c r="R1788" t="s">
        <v>40</v>
      </c>
    </row>
    <row r="1789" spans="1:18" hidden="1" x14ac:dyDescent="0.3">
      <c r="A1789" s="76">
        <v>1787</v>
      </c>
      <c r="B1789">
        <v>37952</v>
      </c>
      <c r="C1789" t="s">
        <v>582</v>
      </c>
      <c r="D1789" t="s">
        <v>32</v>
      </c>
      <c r="E1789" t="s">
        <v>124</v>
      </c>
      <c r="F1789">
        <v>5.47</v>
      </c>
      <c r="G1789" s="77">
        <v>44030</v>
      </c>
      <c r="H1789" s="77">
        <v>44035</v>
      </c>
      <c r="I1789">
        <v>3</v>
      </c>
      <c r="J1789">
        <v>2019</v>
      </c>
      <c r="K1789" t="s">
        <v>33</v>
      </c>
      <c r="L1789">
        <v>12</v>
      </c>
      <c r="M1789">
        <v>0.3963888888888889</v>
      </c>
      <c r="N1789">
        <v>4.7566666666666668</v>
      </c>
      <c r="O1789">
        <v>6</v>
      </c>
      <c r="P1789">
        <v>0.7927777777777778</v>
      </c>
      <c r="Q1789">
        <v>2</v>
      </c>
      <c r="R1789" t="s">
        <v>27</v>
      </c>
    </row>
    <row r="1790" spans="1:18" hidden="1" x14ac:dyDescent="0.3">
      <c r="A1790" s="76">
        <v>1788</v>
      </c>
      <c r="B1790">
        <v>37952</v>
      </c>
      <c r="C1790" t="s">
        <v>582</v>
      </c>
      <c r="D1790" t="s">
        <v>32</v>
      </c>
      <c r="E1790" t="s">
        <v>124</v>
      </c>
      <c r="F1790">
        <v>5.47</v>
      </c>
      <c r="G1790" s="77">
        <v>44030</v>
      </c>
      <c r="H1790" s="77">
        <v>44035</v>
      </c>
      <c r="I1790">
        <v>3</v>
      </c>
      <c r="J1790">
        <v>2019</v>
      </c>
      <c r="K1790" t="s">
        <v>33</v>
      </c>
      <c r="L1790">
        <v>12</v>
      </c>
      <c r="M1790">
        <v>0.3963888888888889</v>
      </c>
      <c r="N1790">
        <v>4.7566666666666668</v>
      </c>
      <c r="O1790">
        <v>6</v>
      </c>
      <c r="P1790">
        <v>0.7927777777777778</v>
      </c>
      <c r="Q1790">
        <v>2</v>
      </c>
      <c r="R1790" t="s">
        <v>28</v>
      </c>
    </row>
    <row r="1791" spans="1:18" hidden="1" x14ac:dyDescent="0.3">
      <c r="A1791" s="76">
        <v>1789</v>
      </c>
      <c r="B1791">
        <v>41946</v>
      </c>
      <c r="C1791" t="s">
        <v>583</v>
      </c>
      <c r="D1791" t="s">
        <v>32</v>
      </c>
      <c r="E1791" t="s">
        <v>38</v>
      </c>
      <c r="F1791">
        <v>5.95</v>
      </c>
      <c r="G1791" s="77">
        <v>44844</v>
      </c>
      <c r="H1791" s="77">
        <v>44904</v>
      </c>
      <c r="I1791">
        <v>5</v>
      </c>
      <c r="J1791">
        <v>2022</v>
      </c>
      <c r="K1791" t="s">
        <v>25</v>
      </c>
      <c r="L1791">
        <v>11</v>
      </c>
      <c r="M1791">
        <v>0.4</v>
      </c>
      <c r="N1791">
        <v>4.4000000000000004</v>
      </c>
      <c r="O1791">
        <v>61</v>
      </c>
      <c r="P1791">
        <v>7.2131147540983612E-2</v>
      </c>
      <c r="Q1791">
        <v>0.18032786885245899</v>
      </c>
      <c r="R1791" t="s">
        <v>72</v>
      </c>
    </row>
    <row r="1792" spans="1:18" hidden="1" x14ac:dyDescent="0.3">
      <c r="A1792" s="76">
        <v>1790</v>
      </c>
      <c r="B1792">
        <v>41946</v>
      </c>
      <c r="C1792" t="s">
        <v>583</v>
      </c>
      <c r="D1792" t="s">
        <v>32</v>
      </c>
      <c r="E1792" t="s">
        <v>38</v>
      </c>
      <c r="F1792">
        <v>5.95</v>
      </c>
      <c r="G1792" s="77">
        <v>44844</v>
      </c>
      <c r="H1792" s="77">
        <v>44904</v>
      </c>
      <c r="I1792">
        <v>5</v>
      </c>
      <c r="J1792">
        <v>2022</v>
      </c>
      <c r="K1792" t="s">
        <v>25</v>
      </c>
      <c r="L1792">
        <v>11</v>
      </c>
      <c r="M1792">
        <v>0.4</v>
      </c>
      <c r="N1792">
        <v>4.4000000000000004</v>
      </c>
      <c r="O1792">
        <v>61</v>
      </c>
      <c r="P1792">
        <v>7.2131147540983612E-2</v>
      </c>
      <c r="Q1792">
        <v>0.18032786885245899</v>
      </c>
      <c r="R1792" t="s">
        <v>61</v>
      </c>
    </row>
    <row r="1793" spans="1:18" hidden="1" x14ac:dyDescent="0.3">
      <c r="A1793" s="76">
        <v>1791</v>
      </c>
      <c r="B1793">
        <v>41946</v>
      </c>
      <c r="C1793" t="s">
        <v>583</v>
      </c>
      <c r="D1793" t="s">
        <v>32</v>
      </c>
      <c r="E1793" t="s">
        <v>38</v>
      </c>
      <c r="F1793">
        <v>5.95</v>
      </c>
      <c r="G1793" s="77">
        <v>44844</v>
      </c>
      <c r="H1793" s="77">
        <v>44904</v>
      </c>
      <c r="I1793">
        <v>5</v>
      </c>
      <c r="J1793">
        <v>2022</v>
      </c>
      <c r="K1793" t="s">
        <v>25</v>
      </c>
      <c r="L1793">
        <v>11</v>
      </c>
      <c r="M1793">
        <v>0.4</v>
      </c>
      <c r="N1793">
        <v>4.4000000000000004</v>
      </c>
      <c r="O1793">
        <v>61</v>
      </c>
      <c r="P1793">
        <v>7.2131147540983612E-2</v>
      </c>
      <c r="Q1793">
        <v>0.18032786885245899</v>
      </c>
      <c r="R1793" t="s">
        <v>29</v>
      </c>
    </row>
    <row r="1794" spans="1:18" hidden="1" x14ac:dyDescent="0.3">
      <c r="A1794" s="76">
        <v>1792</v>
      </c>
      <c r="B1794">
        <v>41946</v>
      </c>
      <c r="C1794" t="s">
        <v>583</v>
      </c>
      <c r="D1794" t="s">
        <v>32</v>
      </c>
      <c r="E1794" t="s">
        <v>38</v>
      </c>
      <c r="F1794">
        <v>5.95</v>
      </c>
      <c r="G1794" s="77">
        <v>44844</v>
      </c>
      <c r="H1794" s="77">
        <v>44904</v>
      </c>
      <c r="I1794">
        <v>5</v>
      </c>
      <c r="J1794">
        <v>2022</v>
      </c>
      <c r="K1794" t="s">
        <v>25</v>
      </c>
      <c r="L1794">
        <v>11</v>
      </c>
      <c r="M1794">
        <v>0.4</v>
      </c>
      <c r="N1794">
        <v>4.4000000000000004</v>
      </c>
      <c r="O1794">
        <v>61</v>
      </c>
      <c r="P1794">
        <v>7.2131147540983612E-2</v>
      </c>
      <c r="Q1794">
        <v>0.18032786885245899</v>
      </c>
      <c r="R1794" t="s">
        <v>42</v>
      </c>
    </row>
    <row r="1795" spans="1:18" hidden="1" x14ac:dyDescent="0.3">
      <c r="A1795" s="76">
        <v>1793</v>
      </c>
      <c r="B1795">
        <v>18463</v>
      </c>
      <c r="C1795" t="s">
        <v>584</v>
      </c>
      <c r="D1795" t="s">
        <v>85</v>
      </c>
      <c r="E1795" t="s">
        <v>85</v>
      </c>
      <c r="F1795">
        <v>4.5</v>
      </c>
      <c r="G1795" s="77">
        <v>44120</v>
      </c>
      <c r="H1795" s="77">
        <v>44120</v>
      </c>
      <c r="I1795">
        <v>4</v>
      </c>
      <c r="J1795">
        <v>2001</v>
      </c>
      <c r="K1795" t="s">
        <v>25</v>
      </c>
      <c r="L1795">
        <v>1</v>
      </c>
      <c r="M1795">
        <v>0.15805555555555559</v>
      </c>
      <c r="N1795">
        <v>0.15805555555555559</v>
      </c>
      <c r="O1795">
        <v>1</v>
      </c>
      <c r="P1795">
        <v>0.15805555555555559</v>
      </c>
      <c r="Q1795">
        <v>1</v>
      </c>
      <c r="R1795" t="s">
        <v>54</v>
      </c>
    </row>
    <row r="1796" spans="1:18" hidden="1" x14ac:dyDescent="0.3">
      <c r="A1796" s="76">
        <v>1794</v>
      </c>
      <c r="B1796">
        <v>18463</v>
      </c>
      <c r="C1796" t="s">
        <v>584</v>
      </c>
      <c r="D1796" t="s">
        <v>85</v>
      </c>
      <c r="E1796" t="s">
        <v>85</v>
      </c>
      <c r="F1796">
        <v>4.5</v>
      </c>
      <c r="G1796" s="77">
        <v>44120</v>
      </c>
      <c r="H1796" s="77">
        <v>44120</v>
      </c>
      <c r="I1796">
        <v>4</v>
      </c>
      <c r="J1796">
        <v>2001</v>
      </c>
      <c r="K1796" t="s">
        <v>25</v>
      </c>
      <c r="L1796">
        <v>1</v>
      </c>
      <c r="M1796">
        <v>0.15805555555555559</v>
      </c>
      <c r="N1796">
        <v>0.15805555555555559</v>
      </c>
      <c r="O1796">
        <v>1</v>
      </c>
      <c r="P1796">
        <v>0.15805555555555559</v>
      </c>
      <c r="Q1796">
        <v>1</v>
      </c>
      <c r="R1796" t="s">
        <v>29</v>
      </c>
    </row>
    <row r="1797" spans="1:18" hidden="1" x14ac:dyDescent="0.3">
      <c r="A1797" s="76">
        <v>1795</v>
      </c>
      <c r="B1797">
        <v>42923</v>
      </c>
      <c r="C1797" t="s">
        <v>585</v>
      </c>
      <c r="D1797" t="s">
        <v>32</v>
      </c>
      <c r="E1797" t="s">
        <v>20</v>
      </c>
      <c r="F1797">
        <v>8.0299999999999994</v>
      </c>
      <c r="G1797" s="77">
        <v>44753</v>
      </c>
      <c r="H1797" s="77">
        <v>44769</v>
      </c>
      <c r="I1797">
        <v>8</v>
      </c>
      <c r="J1797">
        <v>2021</v>
      </c>
      <c r="K1797" t="s">
        <v>25</v>
      </c>
      <c r="L1797">
        <v>12</v>
      </c>
      <c r="M1797">
        <v>0.39861111111111108</v>
      </c>
      <c r="N1797">
        <v>4.7833333333333332</v>
      </c>
      <c r="O1797">
        <v>17</v>
      </c>
      <c r="P1797">
        <v>0.28137254901960779</v>
      </c>
      <c r="Q1797">
        <v>0.70588235294117652</v>
      </c>
      <c r="R1797" t="s">
        <v>98</v>
      </c>
    </row>
    <row r="1798" spans="1:18" hidden="1" x14ac:dyDescent="0.3">
      <c r="A1798" s="76">
        <v>1796</v>
      </c>
      <c r="B1798">
        <v>42923</v>
      </c>
      <c r="C1798" t="s">
        <v>585</v>
      </c>
      <c r="D1798" t="s">
        <v>32</v>
      </c>
      <c r="E1798" t="s">
        <v>20</v>
      </c>
      <c r="F1798">
        <v>8.0299999999999994</v>
      </c>
      <c r="G1798" s="77">
        <v>44753</v>
      </c>
      <c r="H1798" s="77">
        <v>44769</v>
      </c>
      <c r="I1798">
        <v>8</v>
      </c>
      <c r="J1798">
        <v>2021</v>
      </c>
      <c r="K1798" t="s">
        <v>25</v>
      </c>
      <c r="L1798">
        <v>12</v>
      </c>
      <c r="M1798">
        <v>0.39861111111111108</v>
      </c>
      <c r="N1798">
        <v>4.7833333333333332</v>
      </c>
      <c r="O1798">
        <v>17</v>
      </c>
      <c r="P1798">
        <v>0.28137254901960779</v>
      </c>
      <c r="Q1798">
        <v>0.70588235294117652</v>
      </c>
      <c r="R1798" t="s">
        <v>49</v>
      </c>
    </row>
    <row r="1799" spans="1:18" hidden="1" x14ac:dyDescent="0.3">
      <c r="A1799" s="76">
        <v>1797</v>
      </c>
      <c r="B1799">
        <v>40586</v>
      </c>
      <c r="C1799" t="s">
        <v>586</v>
      </c>
      <c r="D1799" t="s">
        <v>32</v>
      </c>
      <c r="E1799" t="s">
        <v>75</v>
      </c>
      <c r="F1799">
        <v>6.94</v>
      </c>
      <c r="G1799" s="77">
        <v>44889</v>
      </c>
      <c r="H1799" s="77">
        <v>44904</v>
      </c>
      <c r="I1799">
        <v>5</v>
      </c>
      <c r="J1799">
        <v>2021</v>
      </c>
      <c r="K1799" t="s">
        <v>33</v>
      </c>
      <c r="L1799">
        <v>12</v>
      </c>
      <c r="M1799">
        <v>0.39444444444444438</v>
      </c>
      <c r="N1799">
        <v>4.7333333333333334</v>
      </c>
      <c r="O1799">
        <v>16</v>
      </c>
      <c r="P1799">
        <v>0.29583333333333328</v>
      </c>
      <c r="Q1799">
        <v>0.75</v>
      </c>
      <c r="R1799" t="s">
        <v>89</v>
      </c>
    </row>
    <row r="1800" spans="1:18" hidden="1" x14ac:dyDescent="0.3">
      <c r="A1800" s="76">
        <v>1798</v>
      </c>
      <c r="B1800">
        <v>40586</v>
      </c>
      <c r="C1800" t="s">
        <v>586</v>
      </c>
      <c r="D1800" t="s">
        <v>32</v>
      </c>
      <c r="E1800" t="s">
        <v>75</v>
      </c>
      <c r="F1800">
        <v>6.94</v>
      </c>
      <c r="G1800" s="77">
        <v>44889</v>
      </c>
      <c r="H1800" s="77">
        <v>44904</v>
      </c>
      <c r="I1800">
        <v>5</v>
      </c>
      <c r="J1800">
        <v>2021</v>
      </c>
      <c r="K1800" t="s">
        <v>33</v>
      </c>
      <c r="L1800">
        <v>12</v>
      </c>
      <c r="M1800">
        <v>0.39444444444444438</v>
      </c>
      <c r="N1800">
        <v>4.7333333333333334</v>
      </c>
      <c r="O1800">
        <v>16</v>
      </c>
      <c r="P1800">
        <v>0.29583333333333328</v>
      </c>
      <c r="Q1800">
        <v>0.75</v>
      </c>
      <c r="R1800" t="s">
        <v>36</v>
      </c>
    </row>
    <row r="1801" spans="1:18" hidden="1" x14ac:dyDescent="0.3">
      <c r="A1801" s="76">
        <v>1799</v>
      </c>
      <c r="B1801">
        <v>40586</v>
      </c>
      <c r="C1801" t="s">
        <v>586</v>
      </c>
      <c r="D1801" t="s">
        <v>32</v>
      </c>
      <c r="E1801" t="s">
        <v>75</v>
      </c>
      <c r="F1801">
        <v>6.94</v>
      </c>
      <c r="G1801" s="77">
        <v>44889</v>
      </c>
      <c r="H1801" s="77">
        <v>44904</v>
      </c>
      <c r="I1801">
        <v>5</v>
      </c>
      <c r="J1801">
        <v>2021</v>
      </c>
      <c r="K1801" t="s">
        <v>33</v>
      </c>
      <c r="L1801">
        <v>12</v>
      </c>
      <c r="M1801">
        <v>0.39444444444444438</v>
      </c>
      <c r="N1801">
        <v>4.7333333333333334</v>
      </c>
      <c r="O1801">
        <v>16</v>
      </c>
      <c r="P1801">
        <v>0.29583333333333328</v>
      </c>
      <c r="Q1801">
        <v>0.75</v>
      </c>
      <c r="R1801" t="s">
        <v>27</v>
      </c>
    </row>
    <row r="1802" spans="1:18" hidden="1" x14ac:dyDescent="0.3">
      <c r="A1802" s="76">
        <v>1800</v>
      </c>
      <c r="B1802">
        <v>40586</v>
      </c>
      <c r="C1802" t="s">
        <v>586</v>
      </c>
      <c r="D1802" t="s">
        <v>32</v>
      </c>
      <c r="E1802" t="s">
        <v>75</v>
      </c>
      <c r="F1802">
        <v>6.94</v>
      </c>
      <c r="G1802" s="77">
        <v>44889</v>
      </c>
      <c r="H1802" s="77">
        <v>44904</v>
      </c>
      <c r="I1802">
        <v>5</v>
      </c>
      <c r="J1802">
        <v>2021</v>
      </c>
      <c r="K1802" t="s">
        <v>33</v>
      </c>
      <c r="L1802">
        <v>12</v>
      </c>
      <c r="M1802">
        <v>0.39444444444444438</v>
      </c>
      <c r="N1802">
        <v>4.7333333333333334</v>
      </c>
      <c r="O1802">
        <v>16</v>
      </c>
      <c r="P1802">
        <v>0.29583333333333328</v>
      </c>
      <c r="Q1802">
        <v>0.75</v>
      </c>
      <c r="R1802" t="s">
        <v>41</v>
      </c>
    </row>
    <row r="1803" spans="1:18" hidden="1" x14ac:dyDescent="0.3">
      <c r="A1803" s="76">
        <v>1801</v>
      </c>
      <c r="B1803">
        <v>40586</v>
      </c>
      <c r="C1803" t="s">
        <v>586</v>
      </c>
      <c r="D1803" t="s">
        <v>32</v>
      </c>
      <c r="E1803" t="s">
        <v>75</v>
      </c>
      <c r="F1803">
        <v>6.94</v>
      </c>
      <c r="G1803" s="77">
        <v>44889</v>
      </c>
      <c r="H1803" s="77">
        <v>44904</v>
      </c>
      <c r="I1803">
        <v>5</v>
      </c>
      <c r="J1803">
        <v>2021</v>
      </c>
      <c r="K1803" t="s">
        <v>33</v>
      </c>
      <c r="L1803">
        <v>12</v>
      </c>
      <c r="M1803">
        <v>0.39444444444444438</v>
      </c>
      <c r="N1803">
        <v>4.7333333333333334</v>
      </c>
      <c r="O1803">
        <v>16</v>
      </c>
      <c r="P1803">
        <v>0.29583333333333328</v>
      </c>
      <c r="Q1803">
        <v>0.75</v>
      </c>
      <c r="R1803" t="s">
        <v>118</v>
      </c>
    </row>
    <row r="1804" spans="1:18" hidden="1" x14ac:dyDescent="0.3">
      <c r="A1804" s="76">
        <v>1802</v>
      </c>
      <c r="B1804">
        <v>45425</v>
      </c>
      <c r="C1804" t="s">
        <v>587</v>
      </c>
      <c r="D1804" t="s">
        <v>32</v>
      </c>
      <c r="E1804" t="s">
        <v>38</v>
      </c>
      <c r="F1804">
        <v>7.25</v>
      </c>
      <c r="G1804" s="77">
        <v>44978</v>
      </c>
      <c r="H1804" s="77">
        <v>44989</v>
      </c>
      <c r="I1804">
        <v>5</v>
      </c>
      <c r="J1804">
        <v>2022</v>
      </c>
      <c r="K1804" t="s">
        <v>25</v>
      </c>
      <c r="L1804">
        <v>12</v>
      </c>
      <c r="M1804">
        <v>0.40277777777777779</v>
      </c>
      <c r="N1804">
        <v>4.8333333333333339</v>
      </c>
      <c r="O1804">
        <v>12</v>
      </c>
      <c r="P1804">
        <v>0.40277777777777779</v>
      </c>
      <c r="Q1804">
        <v>1</v>
      </c>
      <c r="R1804" t="s">
        <v>89</v>
      </c>
    </row>
    <row r="1805" spans="1:18" hidden="1" x14ac:dyDescent="0.3">
      <c r="A1805" s="76">
        <v>1803</v>
      </c>
      <c r="B1805">
        <v>45425</v>
      </c>
      <c r="C1805" t="s">
        <v>587</v>
      </c>
      <c r="D1805" t="s">
        <v>32</v>
      </c>
      <c r="E1805" t="s">
        <v>38</v>
      </c>
      <c r="F1805">
        <v>7.25</v>
      </c>
      <c r="G1805" s="77">
        <v>44978</v>
      </c>
      <c r="H1805" s="77">
        <v>44989</v>
      </c>
      <c r="I1805">
        <v>5</v>
      </c>
      <c r="J1805">
        <v>2022</v>
      </c>
      <c r="K1805" t="s">
        <v>25</v>
      </c>
      <c r="L1805">
        <v>12</v>
      </c>
      <c r="M1805">
        <v>0.40277777777777779</v>
      </c>
      <c r="N1805">
        <v>4.8333333333333339</v>
      </c>
      <c r="O1805">
        <v>12</v>
      </c>
      <c r="P1805">
        <v>0.40277777777777779</v>
      </c>
      <c r="Q1805">
        <v>1</v>
      </c>
      <c r="R1805" t="s">
        <v>299</v>
      </c>
    </row>
    <row r="1806" spans="1:18" hidden="1" x14ac:dyDescent="0.3">
      <c r="A1806" s="76">
        <v>1804</v>
      </c>
      <c r="B1806">
        <v>45425</v>
      </c>
      <c r="C1806" t="s">
        <v>587</v>
      </c>
      <c r="D1806" t="s">
        <v>32</v>
      </c>
      <c r="E1806" t="s">
        <v>38</v>
      </c>
      <c r="F1806">
        <v>7.25</v>
      </c>
      <c r="G1806" s="77">
        <v>44978</v>
      </c>
      <c r="H1806" s="77">
        <v>44989</v>
      </c>
      <c r="I1806">
        <v>5</v>
      </c>
      <c r="J1806">
        <v>2022</v>
      </c>
      <c r="K1806" t="s">
        <v>25</v>
      </c>
      <c r="L1806">
        <v>12</v>
      </c>
      <c r="M1806">
        <v>0.40277777777777779</v>
      </c>
      <c r="N1806">
        <v>4.8333333333333339</v>
      </c>
      <c r="O1806">
        <v>12</v>
      </c>
      <c r="P1806">
        <v>0.40277777777777779</v>
      </c>
      <c r="Q1806">
        <v>1</v>
      </c>
      <c r="R1806" t="s">
        <v>217</v>
      </c>
    </row>
    <row r="1807" spans="1:18" hidden="1" x14ac:dyDescent="0.3">
      <c r="A1807" s="76">
        <v>1805</v>
      </c>
      <c r="B1807">
        <v>45425</v>
      </c>
      <c r="C1807" t="s">
        <v>587</v>
      </c>
      <c r="D1807" t="s">
        <v>32</v>
      </c>
      <c r="E1807" t="s">
        <v>38</v>
      </c>
      <c r="F1807">
        <v>7.25</v>
      </c>
      <c r="G1807" s="77">
        <v>44978</v>
      </c>
      <c r="H1807" s="77">
        <v>44989</v>
      </c>
      <c r="I1807">
        <v>5</v>
      </c>
      <c r="J1807">
        <v>2022</v>
      </c>
      <c r="K1807" t="s">
        <v>25</v>
      </c>
      <c r="L1807">
        <v>12</v>
      </c>
      <c r="M1807">
        <v>0.40277777777777779</v>
      </c>
      <c r="N1807">
        <v>4.8333333333333339</v>
      </c>
      <c r="O1807">
        <v>12</v>
      </c>
      <c r="P1807">
        <v>0.40277777777777779</v>
      </c>
      <c r="Q1807">
        <v>1</v>
      </c>
      <c r="R1807" t="s">
        <v>22</v>
      </c>
    </row>
    <row r="1808" spans="1:18" hidden="1" x14ac:dyDescent="0.3">
      <c r="A1808" s="76">
        <v>1806</v>
      </c>
      <c r="B1808">
        <v>39490</v>
      </c>
      <c r="C1808" t="s">
        <v>588</v>
      </c>
      <c r="D1808" t="s">
        <v>19</v>
      </c>
      <c r="E1808" t="s">
        <v>20</v>
      </c>
      <c r="F1808">
        <v>6.1</v>
      </c>
      <c r="G1808" s="77">
        <v>44034</v>
      </c>
      <c r="H1808" s="77">
        <v>44034</v>
      </c>
      <c r="I1808">
        <v>5</v>
      </c>
      <c r="J1808">
        <v>2019</v>
      </c>
      <c r="K1808" t="s">
        <v>25</v>
      </c>
      <c r="L1808">
        <v>1</v>
      </c>
      <c r="M1808">
        <v>4.583333333333333E-2</v>
      </c>
      <c r="N1808">
        <v>4.583333333333333E-2</v>
      </c>
      <c r="O1808">
        <v>1</v>
      </c>
      <c r="P1808">
        <v>4.583333333333333E-2</v>
      </c>
      <c r="Q1808">
        <v>1</v>
      </c>
      <c r="R1808" t="s">
        <v>27</v>
      </c>
    </row>
    <row r="1809" spans="1:18" hidden="1" x14ac:dyDescent="0.3">
      <c r="A1809" s="76">
        <v>1807</v>
      </c>
      <c r="B1809">
        <v>39490</v>
      </c>
      <c r="C1809" t="s">
        <v>588</v>
      </c>
      <c r="D1809" t="s">
        <v>19</v>
      </c>
      <c r="E1809" t="s">
        <v>20</v>
      </c>
      <c r="F1809">
        <v>6.1</v>
      </c>
      <c r="G1809" s="77">
        <v>44034</v>
      </c>
      <c r="H1809" s="77">
        <v>44034</v>
      </c>
      <c r="I1809">
        <v>5</v>
      </c>
      <c r="J1809">
        <v>2019</v>
      </c>
      <c r="K1809" t="s">
        <v>25</v>
      </c>
      <c r="L1809">
        <v>1</v>
      </c>
      <c r="M1809">
        <v>4.583333333333333E-2</v>
      </c>
      <c r="N1809">
        <v>4.583333333333333E-2</v>
      </c>
      <c r="O1809">
        <v>1</v>
      </c>
      <c r="P1809">
        <v>4.583333333333333E-2</v>
      </c>
      <c r="Q1809">
        <v>1</v>
      </c>
      <c r="R1809" t="s">
        <v>54</v>
      </c>
    </row>
    <row r="1810" spans="1:18" hidden="1" x14ac:dyDescent="0.3">
      <c r="A1810" s="76">
        <v>1808</v>
      </c>
      <c r="B1810">
        <v>40597</v>
      </c>
      <c r="C1810" t="s">
        <v>589</v>
      </c>
      <c r="D1810" t="s">
        <v>19</v>
      </c>
      <c r="E1810" t="s">
        <v>20</v>
      </c>
      <c r="F1810">
        <v>4.9400000000000004</v>
      </c>
      <c r="G1810" s="77">
        <v>44207</v>
      </c>
      <c r="H1810" s="77">
        <v>44207</v>
      </c>
      <c r="I1810">
        <v>5</v>
      </c>
      <c r="J1810">
        <v>2020</v>
      </c>
      <c r="K1810" t="s">
        <v>33</v>
      </c>
      <c r="L1810">
        <v>1</v>
      </c>
      <c r="M1810">
        <v>7.5555555555555556E-2</v>
      </c>
      <c r="N1810">
        <v>7.5555555555555556E-2</v>
      </c>
      <c r="O1810">
        <v>1</v>
      </c>
      <c r="P1810">
        <v>7.5555555555555556E-2</v>
      </c>
      <c r="Q1810">
        <v>1</v>
      </c>
      <c r="R1810" t="s">
        <v>39</v>
      </c>
    </row>
    <row r="1811" spans="1:18" hidden="1" x14ac:dyDescent="0.3">
      <c r="A1811" s="76">
        <v>1809</v>
      </c>
      <c r="B1811">
        <v>40597</v>
      </c>
      <c r="C1811" t="s">
        <v>589</v>
      </c>
      <c r="D1811" t="s">
        <v>19</v>
      </c>
      <c r="E1811" t="s">
        <v>20</v>
      </c>
      <c r="F1811">
        <v>4.9400000000000004</v>
      </c>
      <c r="G1811" s="77">
        <v>44207</v>
      </c>
      <c r="H1811" s="77">
        <v>44207</v>
      </c>
      <c r="I1811">
        <v>5</v>
      </c>
      <c r="J1811">
        <v>2020</v>
      </c>
      <c r="K1811" t="s">
        <v>33</v>
      </c>
      <c r="L1811">
        <v>1</v>
      </c>
      <c r="M1811">
        <v>7.5555555555555556E-2</v>
      </c>
      <c r="N1811">
        <v>7.5555555555555556E-2</v>
      </c>
      <c r="O1811">
        <v>1</v>
      </c>
      <c r="P1811">
        <v>7.5555555555555556E-2</v>
      </c>
      <c r="Q1811">
        <v>1</v>
      </c>
      <c r="R1811" t="s">
        <v>27</v>
      </c>
    </row>
    <row r="1812" spans="1:18" hidden="1" x14ac:dyDescent="0.3">
      <c r="A1812" s="76">
        <v>1810</v>
      </c>
      <c r="B1812">
        <v>48849</v>
      </c>
      <c r="C1812" t="s">
        <v>590</v>
      </c>
      <c r="D1812" t="s">
        <v>32</v>
      </c>
      <c r="E1812" t="s">
        <v>20</v>
      </c>
      <c r="F1812">
        <v>7.76</v>
      </c>
      <c r="G1812" s="77">
        <v>44802</v>
      </c>
      <c r="H1812" s="77">
        <v>44839</v>
      </c>
      <c r="I1812">
        <v>8</v>
      </c>
      <c r="J1812">
        <v>2021</v>
      </c>
      <c r="K1812" t="s">
        <v>21</v>
      </c>
      <c r="L1812">
        <v>12</v>
      </c>
      <c r="M1812">
        <v>0.40833333333333333</v>
      </c>
      <c r="N1812">
        <v>4.9000000000000004</v>
      </c>
      <c r="O1812">
        <v>38</v>
      </c>
      <c r="P1812">
        <v>0.12894736842105259</v>
      </c>
      <c r="Q1812">
        <v>0.31578947368421051</v>
      </c>
      <c r="R1812" t="s">
        <v>71</v>
      </c>
    </row>
    <row r="1813" spans="1:18" hidden="1" x14ac:dyDescent="0.3">
      <c r="A1813" s="76">
        <v>1811</v>
      </c>
      <c r="B1813">
        <v>48849</v>
      </c>
      <c r="C1813" t="s">
        <v>590</v>
      </c>
      <c r="D1813" t="s">
        <v>32</v>
      </c>
      <c r="E1813" t="s">
        <v>20</v>
      </c>
      <c r="F1813">
        <v>7.76</v>
      </c>
      <c r="G1813" s="77">
        <v>44802</v>
      </c>
      <c r="H1813" s="77">
        <v>44839</v>
      </c>
      <c r="I1813">
        <v>8</v>
      </c>
      <c r="J1813">
        <v>2021</v>
      </c>
      <c r="K1813" t="s">
        <v>21</v>
      </c>
      <c r="L1813">
        <v>12</v>
      </c>
      <c r="M1813">
        <v>0.40833333333333333</v>
      </c>
      <c r="N1813">
        <v>4.9000000000000004</v>
      </c>
      <c r="O1813">
        <v>38</v>
      </c>
      <c r="P1813">
        <v>0.12894736842105259</v>
      </c>
      <c r="Q1813">
        <v>0.31578947368421051</v>
      </c>
      <c r="R1813" t="s">
        <v>41</v>
      </c>
    </row>
    <row r="1814" spans="1:18" hidden="1" x14ac:dyDescent="0.3">
      <c r="A1814" s="76">
        <v>1812</v>
      </c>
      <c r="B1814">
        <v>48849</v>
      </c>
      <c r="C1814" t="s">
        <v>590</v>
      </c>
      <c r="D1814" t="s">
        <v>32</v>
      </c>
      <c r="E1814" t="s">
        <v>20</v>
      </c>
      <c r="F1814">
        <v>7.76</v>
      </c>
      <c r="G1814" s="77">
        <v>44802</v>
      </c>
      <c r="H1814" s="77">
        <v>44839</v>
      </c>
      <c r="I1814">
        <v>8</v>
      </c>
      <c r="J1814">
        <v>2021</v>
      </c>
      <c r="K1814" t="s">
        <v>21</v>
      </c>
      <c r="L1814">
        <v>12</v>
      </c>
      <c r="M1814">
        <v>0.40833333333333333</v>
      </c>
      <c r="N1814">
        <v>4.9000000000000004</v>
      </c>
      <c r="O1814">
        <v>38</v>
      </c>
      <c r="P1814">
        <v>0.12894736842105259</v>
      </c>
      <c r="Q1814">
        <v>0.31578947368421051</v>
      </c>
      <c r="R1814" t="s">
        <v>28</v>
      </c>
    </row>
    <row r="1815" spans="1:18" hidden="1" x14ac:dyDescent="0.3">
      <c r="A1815" s="76">
        <v>1813</v>
      </c>
      <c r="B1815">
        <v>48849</v>
      </c>
      <c r="C1815" t="s">
        <v>590</v>
      </c>
      <c r="D1815" t="s">
        <v>32</v>
      </c>
      <c r="E1815" t="s">
        <v>20</v>
      </c>
      <c r="F1815">
        <v>7.76</v>
      </c>
      <c r="G1815" s="77">
        <v>44802</v>
      </c>
      <c r="H1815" s="77">
        <v>44839</v>
      </c>
      <c r="I1815">
        <v>8</v>
      </c>
      <c r="J1815">
        <v>2021</v>
      </c>
      <c r="K1815" t="s">
        <v>21</v>
      </c>
      <c r="L1815">
        <v>12</v>
      </c>
      <c r="M1815">
        <v>0.40833333333333333</v>
      </c>
      <c r="N1815">
        <v>4.9000000000000004</v>
      </c>
      <c r="O1815">
        <v>38</v>
      </c>
      <c r="P1815">
        <v>0.12894736842105259</v>
      </c>
      <c r="Q1815">
        <v>0.31578947368421051</v>
      </c>
      <c r="R1815" t="s">
        <v>146</v>
      </c>
    </row>
    <row r="1816" spans="1:18" hidden="1" x14ac:dyDescent="0.3">
      <c r="A1816" s="76">
        <v>1814</v>
      </c>
      <c r="B1816">
        <v>50209</v>
      </c>
      <c r="C1816" t="s">
        <v>591</v>
      </c>
      <c r="D1816" t="s">
        <v>24</v>
      </c>
      <c r="E1816" t="s">
        <v>20</v>
      </c>
      <c r="F1816">
        <v>6.53</v>
      </c>
      <c r="G1816" s="77">
        <v>44903</v>
      </c>
      <c r="H1816" s="77">
        <v>44903</v>
      </c>
      <c r="I1816">
        <v>5</v>
      </c>
      <c r="J1816">
        <v>2021</v>
      </c>
      <c r="K1816" t="s">
        <v>35</v>
      </c>
      <c r="L1816">
        <v>1</v>
      </c>
      <c r="M1816">
        <v>0.24277777777777779</v>
      </c>
      <c r="N1816">
        <v>0.24277777777777779</v>
      </c>
      <c r="O1816">
        <v>1</v>
      </c>
      <c r="P1816">
        <v>0.24277777777777779</v>
      </c>
      <c r="Q1816">
        <v>1</v>
      </c>
      <c r="R1816" t="s">
        <v>89</v>
      </c>
    </row>
    <row r="1817" spans="1:18" hidden="1" x14ac:dyDescent="0.3">
      <c r="A1817" s="76">
        <v>1815</v>
      </c>
      <c r="B1817">
        <v>50209</v>
      </c>
      <c r="C1817" t="s">
        <v>591</v>
      </c>
      <c r="D1817" t="s">
        <v>24</v>
      </c>
      <c r="E1817" t="s">
        <v>20</v>
      </c>
      <c r="F1817">
        <v>6.53</v>
      </c>
      <c r="G1817" s="77">
        <v>44903</v>
      </c>
      <c r="H1817" s="77">
        <v>44903</v>
      </c>
      <c r="I1817">
        <v>5</v>
      </c>
      <c r="J1817">
        <v>2021</v>
      </c>
      <c r="K1817" t="s">
        <v>35</v>
      </c>
      <c r="L1817">
        <v>1</v>
      </c>
      <c r="M1817">
        <v>0.24277777777777779</v>
      </c>
      <c r="N1817">
        <v>0.24277777777777779</v>
      </c>
      <c r="O1817">
        <v>1</v>
      </c>
      <c r="P1817">
        <v>0.24277777777777779</v>
      </c>
      <c r="Q1817">
        <v>1</v>
      </c>
      <c r="R1817" t="s">
        <v>49</v>
      </c>
    </row>
    <row r="1818" spans="1:18" hidden="1" x14ac:dyDescent="0.3">
      <c r="A1818" s="76">
        <v>1816</v>
      </c>
      <c r="B1818">
        <v>42883</v>
      </c>
      <c r="C1818" t="s">
        <v>592</v>
      </c>
      <c r="D1818" t="s">
        <v>32</v>
      </c>
      <c r="E1818" t="s">
        <v>20</v>
      </c>
      <c r="F1818">
        <v>5.64</v>
      </c>
      <c r="G1818" s="77">
        <v>44540</v>
      </c>
      <c r="H1818" s="77">
        <v>44544</v>
      </c>
      <c r="I1818">
        <v>6</v>
      </c>
      <c r="J1818">
        <v>2020</v>
      </c>
      <c r="K1818" t="s">
        <v>35</v>
      </c>
      <c r="L1818">
        <v>12</v>
      </c>
      <c r="M1818">
        <v>0.06</v>
      </c>
      <c r="N1818">
        <v>0.72</v>
      </c>
      <c r="O1818">
        <v>5</v>
      </c>
      <c r="P1818">
        <v>0.14399999999999999</v>
      </c>
      <c r="Q1818">
        <v>2.4</v>
      </c>
      <c r="R1818" t="s">
        <v>28</v>
      </c>
    </row>
    <row r="1819" spans="1:18" hidden="1" x14ac:dyDescent="0.3">
      <c r="A1819" s="76">
        <v>1817</v>
      </c>
      <c r="B1819">
        <v>42883</v>
      </c>
      <c r="C1819" t="s">
        <v>592</v>
      </c>
      <c r="D1819" t="s">
        <v>32</v>
      </c>
      <c r="E1819" t="s">
        <v>20</v>
      </c>
      <c r="F1819">
        <v>5.64</v>
      </c>
      <c r="G1819" s="77">
        <v>44540</v>
      </c>
      <c r="H1819" s="77">
        <v>44544</v>
      </c>
      <c r="I1819">
        <v>6</v>
      </c>
      <c r="J1819">
        <v>2020</v>
      </c>
      <c r="K1819" t="s">
        <v>35</v>
      </c>
      <c r="L1819">
        <v>12</v>
      </c>
      <c r="M1819">
        <v>0.06</v>
      </c>
      <c r="N1819">
        <v>0.72</v>
      </c>
      <c r="O1819">
        <v>5</v>
      </c>
      <c r="P1819">
        <v>0.14399999999999999</v>
      </c>
      <c r="Q1819">
        <v>2.4</v>
      </c>
      <c r="R1819" t="s">
        <v>80</v>
      </c>
    </row>
    <row r="1820" spans="1:18" hidden="1" x14ac:dyDescent="0.3">
      <c r="A1820" s="76">
        <v>1818</v>
      </c>
      <c r="B1820">
        <v>39456</v>
      </c>
      <c r="C1820" t="s">
        <v>593</v>
      </c>
      <c r="D1820" t="s">
        <v>32</v>
      </c>
      <c r="E1820" t="s">
        <v>38</v>
      </c>
      <c r="F1820">
        <v>6.6</v>
      </c>
      <c r="G1820" s="77">
        <v>43830</v>
      </c>
      <c r="H1820" s="77">
        <v>43840</v>
      </c>
      <c r="I1820">
        <v>6</v>
      </c>
      <c r="J1820">
        <v>2019</v>
      </c>
      <c r="K1820" t="s">
        <v>21</v>
      </c>
      <c r="L1820">
        <v>12</v>
      </c>
      <c r="M1820">
        <v>0.2166666666666667</v>
      </c>
      <c r="N1820">
        <v>2.6</v>
      </c>
      <c r="O1820">
        <v>11</v>
      </c>
      <c r="P1820">
        <v>0.23636363636363639</v>
      </c>
      <c r="Q1820">
        <v>1.0909090909090911</v>
      </c>
      <c r="R1820" t="s">
        <v>26</v>
      </c>
    </row>
    <row r="1821" spans="1:18" hidden="1" x14ac:dyDescent="0.3">
      <c r="A1821" s="76">
        <v>1819</v>
      </c>
      <c r="B1821">
        <v>39456</v>
      </c>
      <c r="C1821" t="s">
        <v>593</v>
      </c>
      <c r="D1821" t="s">
        <v>32</v>
      </c>
      <c r="E1821" t="s">
        <v>38</v>
      </c>
      <c r="F1821">
        <v>6.6</v>
      </c>
      <c r="G1821" s="77">
        <v>43830</v>
      </c>
      <c r="H1821" s="77">
        <v>43840</v>
      </c>
      <c r="I1821">
        <v>6</v>
      </c>
      <c r="J1821">
        <v>2019</v>
      </c>
      <c r="K1821" t="s">
        <v>21</v>
      </c>
      <c r="L1821">
        <v>12</v>
      </c>
      <c r="M1821">
        <v>0.2166666666666667</v>
      </c>
      <c r="N1821">
        <v>2.6</v>
      </c>
      <c r="O1821">
        <v>11</v>
      </c>
      <c r="P1821">
        <v>0.23636363636363639</v>
      </c>
      <c r="Q1821">
        <v>1.0909090909090911</v>
      </c>
      <c r="R1821" t="s">
        <v>89</v>
      </c>
    </row>
    <row r="1822" spans="1:18" hidden="1" x14ac:dyDescent="0.3">
      <c r="A1822" s="76">
        <v>1820</v>
      </c>
      <c r="B1822">
        <v>39456</v>
      </c>
      <c r="C1822" t="s">
        <v>593</v>
      </c>
      <c r="D1822" t="s">
        <v>32</v>
      </c>
      <c r="E1822" t="s">
        <v>38</v>
      </c>
      <c r="F1822">
        <v>6.6</v>
      </c>
      <c r="G1822" s="77">
        <v>43830</v>
      </c>
      <c r="H1822" s="77">
        <v>43840</v>
      </c>
      <c r="I1822">
        <v>6</v>
      </c>
      <c r="J1822">
        <v>2019</v>
      </c>
      <c r="K1822" t="s">
        <v>21</v>
      </c>
      <c r="L1822">
        <v>12</v>
      </c>
      <c r="M1822">
        <v>0.2166666666666667</v>
      </c>
      <c r="N1822">
        <v>2.6</v>
      </c>
      <c r="O1822">
        <v>11</v>
      </c>
      <c r="P1822">
        <v>0.23636363636363639</v>
      </c>
      <c r="Q1822">
        <v>1.0909090909090911</v>
      </c>
      <c r="R1822" t="s">
        <v>36</v>
      </c>
    </row>
    <row r="1823" spans="1:18" hidden="1" x14ac:dyDescent="0.3">
      <c r="A1823" s="76">
        <v>1821</v>
      </c>
      <c r="B1823">
        <v>39456</v>
      </c>
      <c r="C1823" t="s">
        <v>593</v>
      </c>
      <c r="D1823" t="s">
        <v>32</v>
      </c>
      <c r="E1823" t="s">
        <v>38</v>
      </c>
      <c r="F1823">
        <v>6.6</v>
      </c>
      <c r="G1823" s="77">
        <v>43830</v>
      </c>
      <c r="H1823" s="77">
        <v>43840</v>
      </c>
      <c r="I1823">
        <v>6</v>
      </c>
      <c r="J1823">
        <v>2019</v>
      </c>
      <c r="K1823" t="s">
        <v>21</v>
      </c>
      <c r="L1823">
        <v>12</v>
      </c>
      <c r="M1823">
        <v>0.2166666666666667</v>
      </c>
      <c r="N1823">
        <v>2.6</v>
      </c>
      <c r="O1823">
        <v>11</v>
      </c>
      <c r="P1823">
        <v>0.23636363636363639</v>
      </c>
      <c r="Q1823">
        <v>1.0909090909090911</v>
      </c>
      <c r="R1823" t="s">
        <v>82</v>
      </c>
    </row>
    <row r="1824" spans="1:18" hidden="1" x14ac:dyDescent="0.3">
      <c r="A1824" s="76">
        <v>1822</v>
      </c>
      <c r="B1824">
        <v>39456</v>
      </c>
      <c r="C1824" t="s">
        <v>593</v>
      </c>
      <c r="D1824" t="s">
        <v>32</v>
      </c>
      <c r="E1824" t="s">
        <v>38</v>
      </c>
      <c r="F1824">
        <v>6.6</v>
      </c>
      <c r="G1824" s="77">
        <v>43830</v>
      </c>
      <c r="H1824" s="77">
        <v>43840</v>
      </c>
      <c r="I1824">
        <v>6</v>
      </c>
      <c r="J1824">
        <v>2019</v>
      </c>
      <c r="K1824" t="s">
        <v>21</v>
      </c>
      <c r="L1824">
        <v>12</v>
      </c>
      <c r="M1824">
        <v>0.2166666666666667</v>
      </c>
      <c r="N1824">
        <v>2.6</v>
      </c>
      <c r="O1824">
        <v>11</v>
      </c>
      <c r="P1824">
        <v>0.23636363636363639</v>
      </c>
      <c r="Q1824">
        <v>1.0909090909090911</v>
      </c>
      <c r="R1824" t="s">
        <v>43</v>
      </c>
    </row>
    <row r="1825" spans="1:18" hidden="1" x14ac:dyDescent="0.3">
      <c r="A1825" s="76">
        <v>1823</v>
      </c>
      <c r="B1825">
        <v>171</v>
      </c>
      <c r="C1825" t="s">
        <v>594</v>
      </c>
      <c r="D1825" t="s">
        <v>32</v>
      </c>
      <c r="E1825" t="s">
        <v>20</v>
      </c>
      <c r="F1825">
        <v>6.32</v>
      </c>
      <c r="G1825" s="77">
        <v>44007</v>
      </c>
      <c r="H1825" s="77">
        <v>44012</v>
      </c>
      <c r="I1825">
        <v>5</v>
      </c>
      <c r="J1825">
        <v>2000</v>
      </c>
      <c r="K1825" t="s">
        <v>21</v>
      </c>
      <c r="L1825">
        <v>13</v>
      </c>
      <c r="M1825">
        <v>0.3947222222222222</v>
      </c>
      <c r="N1825">
        <v>5.131388888888889</v>
      </c>
      <c r="O1825">
        <v>6</v>
      </c>
      <c r="P1825">
        <v>0.85523148148148154</v>
      </c>
      <c r="Q1825">
        <v>2.166666666666667</v>
      </c>
      <c r="R1825" t="s">
        <v>26</v>
      </c>
    </row>
    <row r="1826" spans="1:18" hidden="1" x14ac:dyDescent="0.3">
      <c r="A1826" s="76">
        <v>1824</v>
      </c>
      <c r="B1826">
        <v>171</v>
      </c>
      <c r="C1826" t="s">
        <v>594</v>
      </c>
      <c r="D1826" t="s">
        <v>32</v>
      </c>
      <c r="E1826" t="s">
        <v>20</v>
      </c>
      <c r="F1826">
        <v>6.32</v>
      </c>
      <c r="G1826" s="77">
        <v>44007</v>
      </c>
      <c r="H1826" s="77">
        <v>44012</v>
      </c>
      <c r="I1826">
        <v>5</v>
      </c>
      <c r="J1826">
        <v>2000</v>
      </c>
      <c r="K1826" t="s">
        <v>21</v>
      </c>
      <c r="L1826">
        <v>13</v>
      </c>
      <c r="M1826">
        <v>0.3947222222222222</v>
      </c>
      <c r="N1826">
        <v>5.131388888888889</v>
      </c>
      <c r="O1826">
        <v>6</v>
      </c>
      <c r="P1826">
        <v>0.85523148148148154</v>
      </c>
      <c r="Q1826">
        <v>2.166666666666667</v>
      </c>
      <c r="R1826" t="s">
        <v>40</v>
      </c>
    </row>
    <row r="1827" spans="1:18" hidden="1" x14ac:dyDescent="0.3">
      <c r="A1827" s="76">
        <v>1825</v>
      </c>
      <c r="B1827">
        <v>171</v>
      </c>
      <c r="C1827" t="s">
        <v>594</v>
      </c>
      <c r="D1827" t="s">
        <v>32</v>
      </c>
      <c r="E1827" t="s">
        <v>20</v>
      </c>
      <c r="F1827">
        <v>6.32</v>
      </c>
      <c r="G1827" s="77">
        <v>44007</v>
      </c>
      <c r="H1827" s="77">
        <v>44012</v>
      </c>
      <c r="I1827">
        <v>5</v>
      </c>
      <c r="J1827">
        <v>2000</v>
      </c>
      <c r="K1827" t="s">
        <v>21</v>
      </c>
      <c r="L1827">
        <v>13</v>
      </c>
      <c r="M1827">
        <v>0.3947222222222222</v>
      </c>
      <c r="N1827">
        <v>5.131388888888889</v>
      </c>
      <c r="O1827">
        <v>6</v>
      </c>
      <c r="P1827">
        <v>0.85523148148148154</v>
      </c>
      <c r="Q1827">
        <v>2.166666666666667</v>
      </c>
      <c r="R1827" t="s">
        <v>27</v>
      </c>
    </row>
    <row r="1828" spans="1:18" hidden="1" x14ac:dyDescent="0.3">
      <c r="A1828" s="76">
        <v>1826</v>
      </c>
      <c r="B1828">
        <v>171</v>
      </c>
      <c r="C1828" t="s">
        <v>594</v>
      </c>
      <c r="D1828" t="s">
        <v>32</v>
      </c>
      <c r="E1828" t="s">
        <v>20</v>
      </c>
      <c r="F1828">
        <v>6.32</v>
      </c>
      <c r="G1828" s="77">
        <v>44007</v>
      </c>
      <c r="H1828" s="77">
        <v>44012</v>
      </c>
      <c r="I1828">
        <v>5</v>
      </c>
      <c r="J1828">
        <v>2000</v>
      </c>
      <c r="K1828" t="s">
        <v>21</v>
      </c>
      <c r="L1828">
        <v>13</v>
      </c>
      <c r="M1828">
        <v>0.3947222222222222</v>
      </c>
      <c r="N1828">
        <v>5.131388888888889</v>
      </c>
      <c r="O1828">
        <v>6</v>
      </c>
      <c r="P1828">
        <v>0.85523148148148154</v>
      </c>
      <c r="Q1828">
        <v>2.166666666666667</v>
      </c>
      <c r="R1828" t="s">
        <v>41</v>
      </c>
    </row>
    <row r="1829" spans="1:18" hidden="1" x14ac:dyDescent="0.3">
      <c r="A1829" s="76">
        <v>1827</v>
      </c>
      <c r="B1829">
        <v>42307</v>
      </c>
      <c r="C1829" t="s">
        <v>595</v>
      </c>
      <c r="D1829" t="s">
        <v>32</v>
      </c>
      <c r="E1829" t="s">
        <v>124</v>
      </c>
      <c r="F1829">
        <v>6.13</v>
      </c>
      <c r="G1829" s="77">
        <v>44779</v>
      </c>
      <c r="H1829" s="77">
        <v>44783</v>
      </c>
      <c r="I1829">
        <v>5</v>
      </c>
      <c r="J1829">
        <v>2021</v>
      </c>
      <c r="K1829" t="s">
        <v>33</v>
      </c>
      <c r="L1829">
        <v>12</v>
      </c>
      <c r="M1829">
        <v>0.39861111111111108</v>
      </c>
      <c r="N1829">
        <v>4.7833333333333332</v>
      </c>
      <c r="O1829">
        <v>5</v>
      </c>
      <c r="P1829">
        <v>0.95666666666666667</v>
      </c>
      <c r="Q1829">
        <v>2.4</v>
      </c>
      <c r="R1829" t="s">
        <v>39</v>
      </c>
    </row>
    <row r="1830" spans="1:18" hidden="1" x14ac:dyDescent="0.3">
      <c r="A1830" s="76">
        <v>1828</v>
      </c>
      <c r="B1830">
        <v>42307</v>
      </c>
      <c r="C1830" t="s">
        <v>595</v>
      </c>
      <c r="D1830" t="s">
        <v>32</v>
      </c>
      <c r="E1830" t="s">
        <v>124</v>
      </c>
      <c r="F1830">
        <v>6.13</v>
      </c>
      <c r="G1830" s="77">
        <v>44779</v>
      </c>
      <c r="H1830" s="77">
        <v>44783</v>
      </c>
      <c r="I1830">
        <v>5</v>
      </c>
      <c r="J1830">
        <v>2021</v>
      </c>
      <c r="K1830" t="s">
        <v>33</v>
      </c>
      <c r="L1830">
        <v>12</v>
      </c>
      <c r="M1830">
        <v>0.39861111111111108</v>
      </c>
      <c r="N1830">
        <v>4.7833333333333332</v>
      </c>
      <c r="O1830">
        <v>5</v>
      </c>
      <c r="P1830">
        <v>0.95666666666666667</v>
      </c>
      <c r="Q1830">
        <v>2.4</v>
      </c>
      <c r="R1830" t="s">
        <v>26</v>
      </c>
    </row>
    <row r="1831" spans="1:18" hidden="1" x14ac:dyDescent="0.3">
      <c r="A1831" s="76">
        <v>1829</v>
      </c>
      <c r="B1831">
        <v>39250</v>
      </c>
      <c r="C1831" t="s">
        <v>596</v>
      </c>
      <c r="D1831" t="s">
        <v>101</v>
      </c>
      <c r="E1831" t="s">
        <v>52</v>
      </c>
      <c r="F1831">
        <v>6.86</v>
      </c>
      <c r="G1831" s="77">
        <v>44076</v>
      </c>
      <c r="H1831" s="77">
        <v>44076</v>
      </c>
      <c r="I1831">
        <v>5</v>
      </c>
      <c r="J1831">
        <v>2019</v>
      </c>
      <c r="K1831" t="s">
        <v>35</v>
      </c>
      <c r="L1831">
        <v>1</v>
      </c>
      <c r="M1831">
        <v>1.083333333333333</v>
      </c>
      <c r="N1831">
        <v>1.083333333333333</v>
      </c>
      <c r="O1831">
        <v>1</v>
      </c>
      <c r="P1831">
        <v>1.083333333333333</v>
      </c>
      <c r="Q1831">
        <v>1</v>
      </c>
      <c r="R1831" t="s">
        <v>36</v>
      </c>
    </row>
    <row r="1832" spans="1:18" hidden="1" x14ac:dyDescent="0.3">
      <c r="A1832" s="76">
        <v>1830</v>
      </c>
      <c r="B1832">
        <v>48171</v>
      </c>
      <c r="C1832" t="s">
        <v>597</v>
      </c>
      <c r="D1832" t="s">
        <v>101</v>
      </c>
      <c r="E1832" t="s">
        <v>114</v>
      </c>
      <c r="F1832">
        <v>7.86</v>
      </c>
      <c r="G1832" s="77">
        <v>44787</v>
      </c>
      <c r="H1832" s="77">
        <v>44787</v>
      </c>
      <c r="I1832">
        <v>9</v>
      </c>
      <c r="J1832">
        <v>2021</v>
      </c>
      <c r="K1832" t="s">
        <v>35</v>
      </c>
      <c r="L1832">
        <v>1</v>
      </c>
      <c r="M1832">
        <v>0.66472222222222221</v>
      </c>
      <c r="N1832">
        <v>0.66472222222222221</v>
      </c>
      <c r="O1832">
        <v>1</v>
      </c>
      <c r="P1832">
        <v>0.66472222222222221</v>
      </c>
      <c r="Q1832">
        <v>1</v>
      </c>
      <c r="R1832" t="s">
        <v>119</v>
      </c>
    </row>
    <row r="1833" spans="1:18" hidden="1" x14ac:dyDescent="0.3">
      <c r="A1833" s="76">
        <v>1831</v>
      </c>
      <c r="B1833">
        <v>48453</v>
      </c>
      <c r="C1833" t="s">
        <v>598</v>
      </c>
      <c r="D1833" t="s">
        <v>19</v>
      </c>
      <c r="E1833" t="s">
        <v>52</v>
      </c>
      <c r="F1833">
        <v>7.21</v>
      </c>
      <c r="G1833" s="77">
        <v>44879</v>
      </c>
      <c r="H1833" s="77">
        <v>44886</v>
      </c>
      <c r="I1833">
        <v>9</v>
      </c>
      <c r="J1833">
        <v>2021</v>
      </c>
      <c r="K1833" t="s">
        <v>35</v>
      </c>
      <c r="L1833">
        <v>13</v>
      </c>
      <c r="M1833">
        <v>0.4186111111111111</v>
      </c>
      <c r="N1833">
        <v>5.4419444444444443</v>
      </c>
      <c r="O1833">
        <v>8</v>
      </c>
      <c r="P1833">
        <v>0.68024305555555553</v>
      </c>
      <c r="Q1833">
        <v>1.625</v>
      </c>
      <c r="R1833" t="s">
        <v>39</v>
      </c>
    </row>
    <row r="1834" spans="1:18" hidden="1" x14ac:dyDescent="0.3">
      <c r="A1834" s="76">
        <v>1832</v>
      </c>
      <c r="B1834">
        <v>48453</v>
      </c>
      <c r="C1834" t="s">
        <v>598</v>
      </c>
      <c r="D1834" t="s">
        <v>19</v>
      </c>
      <c r="E1834" t="s">
        <v>52</v>
      </c>
      <c r="F1834">
        <v>7.21</v>
      </c>
      <c r="G1834" s="77">
        <v>44879</v>
      </c>
      <c r="H1834" s="77">
        <v>44886</v>
      </c>
      <c r="I1834">
        <v>9</v>
      </c>
      <c r="J1834">
        <v>2021</v>
      </c>
      <c r="K1834" t="s">
        <v>35</v>
      </c>
      <c r="L1834">
        <v>13</v>
      </c>
      <c r="M1834">
        <v>0.4186111111111111</v>
      </c>
      <c r="N1834">
        <v>5.4419444444444443</v>
      </c>
      <c r="O1834">
        <v>8</v>
      </c>
      <c r="P1834">
        <v>0.68024305555555553</v>
      </c>
      <c r="Q1834">
        <v>1.625</v>
      </c>
      <c r="R1834" t="s">
        <v>40</v>
      </c>
    </row>
    <row r="1835" spans="1:18" hidden="1" x14ac:dyDescent="0.3">
      <c r="A1835" s="76">
        <v>1833</v>
      </c>
      <c r="B1835">
        <v>48453</v>
      </c>
      <c r="C1835" t="s">
        <v>598</v>
      </c>
      <c r="D1835" t="s">
        <v>19</v>
      </c>
      <c r="E1835" t="s">
        <v>52</v>
      </c>
      <c r="F1835">
        <v>7.21</v>
      </c>
      <c r="G1835" s="77">
        <v>44879</v>
      </c>
      <c r="H1835" s="77">
        <v>44886</v>
      </c>
      <c r="I1835">
        <v>9</v>
      </c>
      <c r="J1835">
        <v>2021</v>
      </c>
      <c r="K1835" t="s">
        <v>35</v>
      </c>
      <c r="L1835">
        <v>13</v>
      </c>
      <c r="M1835">
        <v>0.4186111111111111</v>
      </c>
      <c r="N1835">
        <v>5.4419444444444443</v>
      </c>
      <c r="O1835">
        <v>8</v>
      </c>
      <c r="P1835">
        <v>0.68024305555555553</v>
      </c>
      <c r="Q1835">
        <v>1.625</v>
      </c>
      <c r="R1835" t="s">
        <v>146</v>
      </c>
    </row>
    <row r="1836" spans="1:18" hidden="1" x14ac:dyDescent="0.3">
      <c r="A1836" s="76">
        <v>1834</v>
      </c>
      <c r="B1836">
        <v>48453</v>
      </c>
      <c r="C1836" t="s">
        <v>598</v>
      </c>
      <c r="D1836" t="s">
        <v>19</v>
      </c>
      <c r="E1836" t="s">
        <v>52</v>
      </c>
      <c r="F1836">
        <v>7.21</v>
      </c>
      <c r="G1836" s="77">
        <v>44879</v>
      </c>
      <c r="H1836" s="77">
        <v>44886</v>
      </c>
      <c r="I1836">
        <v>9</v>
      </c>
      <c r="J1836">
        <v>2021</v>
      </c>
      <c r="K1836" t="s">
        <v>35</v>
      </c>
      <c r="L1836">
        <v>13</v>
      </c>
      <c r="M1836">
        <v>0.4186111111111111</v>
      </c>
      <c r="N1836">
        <v>5.4419444444444443</v>
      </c>
      <c r="O1836">
        <v>8</v>
      </c>
      <c r="P1836">
        <v>0.68024305555555553</v>
      </c>
      <c r="Q1836">
        <v>1.625</v>
      </c>
      <c r="R1836" t="s">
        <v>116</v>
      </c>
    </row>
    <row r="1837" spans="1:18" hidden="1" x14ac:dyDescent="0.3">
      <c r="A1837" s="76">
        <v>1835</v>
      </c>
      <c r="B1837">
        <v>40685</v>
      </c>
      <c r="C1837" t="s">
        <v>599</v>
      </c>
      <c r="D1837" t="s">
        <v>32</v>
      </c>
      <c r="E1837" t="s">
        <v>75</v>
      </c>
      <c r="F1837">
        <v>7.43</v>
      </c>
      <c r="G1837" s="77">
        <v>44654</v>
      </c>
      <c r="H1837" s="77">
        <v>44677</v>
      </c>
      <c r="I1837">
        <v>5</v>
      </c>
      <c r="J1837">
        <v>2021</v>
      </c>
      <c r="K1837" t="s">
        <v>33</v>
      </c>
      <c r="L1837">
        <v>12</v>
      </c>
      <c r="M1837">
        <v>0.40555555555555561</v>
      </c>
      <c r="N1837">
        <v>4.8666666666666671</v>
      </c>
      <c r="O1837">
        <v>24</v>
      </c>
      <c r="P1837">
        <v>0.20277777777777781</v>
      </c>
      <c r="Q1837">
        <v>0.5</v>
      </c>
      <c r="R1837" t="s">
        <v>89</v>
      </c>
    </row>
    <row r="1838" spans="1:18" hidden="1" x14ac:dyDescent="0.3">
      <c r="A1838" s="76">
        <v>1836</v>
      </c>
      <c r="B1838">
        <v>40685</v>
      </c>
      <c r="C1838" t="s">
        <v>599</v>
      </c>
      <c r="D1838" t="s">
        <v>32</v>
      </c>
      <c r="E1838" t="s">
        <v>75</v>
      </c>
      <c r="F1838">
        <v>7.43</v>
      </c>
      <c r="G1838" s="77">
        <v>44654</v>
      </c>
      <c r="H1838" s="77">
        <v>44677</v>
      </c>
      <c r="I1838">
        <v>5</v>
      </c>
      <c r="J1838">
        <v>2021</v>
      </c>
      <c r="K1838" t="s">
        <v>33</v>
      </c>
      <c r="L1838">
        <v>12</v>
      </c>
      <c r="M1838">
        <v>0.40555555555555561</v>
      </c>
      <c r="N1838">
        <v>4.8666666666666671</v>
      </c>
      <c r="O1838">
        <v>24</v>
      </c>
      <c r="P1838">
        <v>0.20277777777777781</v>
      </c>
      <c r="Q1838">
        <v>0.5</v>
      </c>
      <c r="R1838" t="s">
        <v>217</v>
      </c>
    </row>
    <row r="1839" spans="1:18" hidden="1" x14ac:dyDescent="0.3">
      <c r="A1839" s="76">
        <v>1837</v>
      </c>
      <c r="B1839">
        <v>40685</v>
      </c>
      <c r="C1839" t="s">
        <v>599</v>
      </c>
      <c r="D1839" t="s">
        <v>32</v>
      </c>
      <c r="E1839" t="s">
        <v>75</v>
      </c>
      <c r="F1839">
        <v>7.43</v>
      </c>
      <c r="G1839" s="77">
        <v>44654</v>
      </c>
      <c r="H1839" s="77">
        <v>44677</v>
      </c>
      <c r="I1839">
        <v>5</v>
      </c>
      <c r="J1839">
        <v>2021</v>
      </c>
      <c r="K1839" t="s">
        <v>33</v>
      </c>
      <c r="L1839">
        <v>12</v>
      </c>
      <c r="M1839">
        <v>0.40555555555555561</v>
      </c>
      <c r="N1839">
        <v>4.8666666666666671</v>
      </c>
      <c r="O1839">
        <v>24</v>
      </c>
      <c r="P1839">
        <v>0.20277777777777781</v>
      </c>
      <c r="Q1839">
        <v>0.5</v>
      </c>
      <c r="R1839" t="s">
        <v>48</v>
      </c>
    </row>
    <row r="1840" spans="1:18" hidden="1" x14ac:dyDescent="0.3">
      <c r="A1840" s="76">
        <v>1838</v>
      </c>
      <c r="B1840">
        <v>40685</v>
      </c>
      <c r="C1840" t="s">
        <v>599</v>
      </c>
      <c r="D1840" t="s">
        <v>32</v>
      </c>
      <c r="E1840" t="s">
        <v>75</v>
      </c>
      <c r="F1840">
        <v>7.43</v>
      </c>
      <c r="G1840" s="77">
        <v>44654</v>
      </c>
      <c r="H1840" s="77">
        <v>44677</v>
      </c>
      <c r="I1840">
        <v>5</v>
      </c>
      <c r="J1840">
        <v>2021</v>
      </c>
      <c r="K1840" t="s">
        <v>33</v>
      </c>
      <c r="L1840">
        <v>12</v>
      </c>
      <c r="M1840">
        <v>0.40555555555555561</v>
      </c>
      <c r="N1840">
        <v>4.8666666666666671</v>
      </c>
      <c r="O1840">
        <v>24</v>
      </c>
      <c r="P1840">
        <v>0.20277777777777781</v>
      </c>
      <c r="Q1840">
        <v>0.5</v>
      </c>
      <c r="R1840" t="s">
        <v>22</v>
      </c>
    </row>
    <row r="1841" spans="1:18" hidden="1" x14ac:dyDescent="0.3">
      <c r="A1841" s="76">
        <v>1839</v>
      </c>
      <c r="B1841">
        <v>45055</v>
      </c>
      <c r="C1841" t="s">
        <v>600</v>
      </c>
      <c r="D1841" t="s">
        <v>32</v>
      </c>
      <c r="E1841" t="s">
        <v>38</v>
      </c>
      <c r="F1841">
        <v>7.79</v>
      </c>
      <c r="G1841" s="77">
        <v>44886</v>
      </c>
      <c r="H1841" s="77">
        <v>44903</v>
      </c>
      <c r="I1841">
        <v>5</v>
      </c>
      <c r="J1841">
        <v>2021</v>
      </c>
      <c r="K1841" t="s">
        <v>35</v>
      </c>
      <c r="L1841">
        <v>12</v>
      </c>
      <c r="M1841">
        <v>0.3988888888888889</v>
      </c>
      <c r="N1841">
        <v>4.7866666666666671</v>
      </c>
      <c r="O1841">
        <v>18</v>
      </c>
      <c r="P1841">
        <v>0.26592592592592601</v>
      </c>
      <c r="Q1841">
        <v>0.66666666666666663</v>
      </c>
      <c r="R1841" t="s">
        <v>36</v>
      </c>
    </row>
    <row r="1842" spans="1:18" hidden="1" x14ac:dyDescent="0.3">
      <c r="A1842" s="76">
        <v>1840</v>
      </c>
      <c r="B1842">
        <v>45055</v>
      </c>
      <c r="C1842" t="s">
        <v>600</v>
      </c>
      <c r="D1842" t="s">
        <v>32</v>
      </c>
      <c r="E1842" t="s">
        <v>38</v>
      </c>
      <c r="F1842">
        <v>7.79</v>
      </c>
      <c r="G1842" s="77">
        <v>44886</v>
      </c>
      <c r="H1842" s="77">
        <v>44903</v>
      </c>
      <c r="I1842">
        <v>5</v>
      </c>
      <c r="J1842">
        <v>2021</v>
      </c>
      <c r="K1842" t="s">
        <v>35</v>
      </c>
      <c r="L1842">
        <v>12</v>
      </c>
      <c r="M1842">
        <v>0.3988888888888889</v>
      </c>
      <c r="N1842">
        <v>4.7866666666666671</v>
      </c>
      <c r="O1842">
        <v>18</v>
      </c>
      <c r="P1842">
        <v>0.26592592592592601</v>
      </c>
      <c r="Q1842">
        <v>0.66666666666666663</v>
      </c>
      <c r="R1842" t="s">
        <v>40</v>
      </c>
    </row>
    <row r="1843" spans="1:18" hidden="1" x14ac:dyDescent="0.3">
      <c r="A1843" s="76">
        <v>1841</v>
      </c>
      <c r="B1843">
        <v>45055</v>
      </c>
      <c r="C1843" t="s">
        <v>600</v>
      </c>
      <c r="D1843" t="s">
        <v>32</v>
      </c>
      <c r="E1843" t="s">
        <v>38</v>
      </c>
      <c r="F1843">
        <v>7.79</v>
      </c>
      <c r="G1843" s="77">
        <v>44886</v>
      </c>
      <c r="H1843" s="77">
        <v>44903</v>
      </c>
      <c r="I1843">
        <v>5</v>
      </c>
      <c r="J1843">
        <v>2021</v>
      </c>
      <c r="K1843" t="s">
        <v>35</v>
      </c>
      <c r="L1843">
        <v>12</v>
      </c>
      <c r="M1843">
        <v>0.3988888888888889</v>
      </c>
      <c r="N1843">
        <v>4.7866666666666671</v>
      </c>
      <c r="O1843">
        <v>18</v>
      </c>
      <c r="P1843">
        <v>0.26592592592592601</v>
      </c>
      <c r="Q1843">
        <v>0.66666666666666663</v>
      </c>
      <c r="R1843" t="s">
        <v>97</v>
      </c>
    </row>
    <row r="1844" spans="1:18" hidden="1" x14ac:dyDescent="0.3">
      <c r="A1844" s="76">
        <v>1842</v>
      </c>
      <c r="B1844">
        <v>45055</v>
      </c>
      <c r="C1844" t="s">
        <v>600</v>
      </c>
      <c r="D1844" t="s">
        <v>32</v>
      </c>
      <c r="E1844" t="s">
        <v>38</v>
      </c>
      <c r="F1844">
        <v>7.79</v>
      </c>
      <c r="G1844" s="77">
        <v>44886</v>
      </c>
      <c r="H1844" s="77">
        <v>44903</v>
      </c>
      <c r="I1844">
        <v>5</v>
      </c>
      <c r="J1844">
        <v>2021</v>
      </c>
      <c r="K1844" t="s">
        <v>35</v>
      </c>
      <c r="L1844">
        <v>12</v>
      </c>
      <c r="M1844">
        <v>0.3988888888888889</v>
      </c>
      <c r="N1844">
        <v>4.7866666666666671</v>
      </c>
      <c r="O1844">
        <v>18</v>
      </c>
      <c r="P1844">
        <v>0.26592592592592601</v>
      </c>
      <c r="Q1844">
        <v>0.66666666666666663</v>
      </c>
      <c r="R1844" t="s">
        <v>57</v>
      </c>
    </row>
    <row r="1845" spans="1:18" hidden="1" x14ac:dyDescent="0.3">
      <c r="A1845" s="76">
        <v>1843</v>
      </c>
      <c r="B1845">
        <v>45055</v>
      </c>
      <c r="C1845" t="s">
        <v>600</v>
      </c>
      <c r="D1845" t="s">
        <v>32</v>
      </c>
      <c r="E1845" t="s">
        <v>38</v>
      </c>
      <c r="F1845">
        <v>7.79</v>
      </c>
      <c r="G1845" s="77">
        <v>44886</v>
      </c>
      <c r="H1845" s="77">
        <v>44903</v>
      </c>
      <c r="I1845">
        <v>5</v>
      </c>
      <c r="J1845">
        <v>2021</v>
      </c>
      <c r="K1845" t="s">
        <v>35</v>
      </c>
      <c r="L1845">
        <v>12</v>
      </c>
      <c r="M1845">
        <v>0.3988888888888889</v>
      </c>
      <c r="N1845">
        <v>4.7866666666666671</v>
      </c>
      <c r="O1845">
        <v>18</v>
      </c>
      <c r="P1845">
        <v>0.26592592592592601</v>
      </c>
      <c r="Q1845">
        <v>0.66666666666666663</v>
      </c>
      <c r="R1845" t="s">
        <v>42</v>
      </c>
    </row>
    <row r="1846" spans="1:18" hidden="1" x14ac:dyDescent="0.3">
      <c r="A1846" s="76">
        <v>1844</v>
      </c>
      <c r="B1846">
        <v>49830</v>
      </c>
      <c r="C1846" t="s">
        <v>601</v>
      </c>
      <c r="D1846" t="s">
        <v>85</v>
      </c>
      <c r="E1846" t="s">
        <v>47</v>
      </c>
      <c r="F1846">
        <v>6.83</v>
      </c>
      <c r="G1846" s="77">
        <v>44990</v>
      </c>
      <c r="H1846" s="77">
        <v>44990</v>
      </c>
      <c r="I1846">
        <v>5</v>
      </c>
      <c r="J1846">
        <v>2021</v>
      </c>
      <c r="K1846" t="s">
        <v>21</v>
      </c>
      <c r="L1846">
        <v>1</v>
      </c>
      <c r="M1846">
        <v>4.9722222222222223E-2</v>
      </c>
      <c r="N1846">
        <v>4.9722222222222223E-2</v>
      </c>
      <c r="O1846">
        <v>1</v>
      </c>
      <c r="P1846">
        <v>4.9722222222222223E-2</v>
      </c>
      <c r="Q1846">
        <v>1</v>
      </c>
      <c r="R1846" t="s">
        <v>54</v>
      </c>
    </row>
    <row r="1847" spans="1:18" hidden="1" x14ac:dyDescent="0.3">
      <c r="A1847" s="76">
        <v>1845</v>
      </c>
      <c r="B1847">
        <v>49830</v>
      </c>
      <c r="C1847" t="s">
        <v>601</v>
      </c>
      <c r="D1847" t="s">
        <v>85</v>
      </c>
      <c r="E1847" t="s">
        <v>47</v>
      </c>
      <c r="F1847">
        <v>6.83</v>
      </c>
      <c r="G1847" s="77">
        <v>44990</v>
      </c>
      <c r="H1847" s="77">
        <v>44990</v>
      </c>
      <c r="I1847">
        <v>5</v>
      </c>
      <c r="J1847">
        <v>2021</v>
      </c>
      <c r="K1847" t="s">
        <v>21</v>
      </c>
      <c r="L1847">
        <v>1</v>
      </c>
      <c r="M1847">
        <v>4.9722222222222223E-2</v>
      </c>
      <c r="N1847">
        <v>4.9722222222222223E-2</v>
      </c>
      <c r="O1847">
        <v>1</v>
      </c>
      <c r="P1847">
        <v>4.9722222222222223E-2</v>
      </c>
      <c r="Q1847">
        <v>1</v>
      </c>
      <c r="R1847" t="s">
        <v>57</v>
      </c>
    </row>
    <row r="1848" spans="1:18" hidden="1" x14ac:dyDescent="0.3">
      <c r="A1848" s="76">
        <v>1846</v>
      </c>
      <c r="B1848">
        <v>42668</v>
      </c>
      <c r="C1848" t="s">
        <v>602</v>
      </c>
      <c r="D1848" t="s">
        <v>32</v>
      </c>
      <c r="E1848" t="s">
        <v>20</v>
      </c>
      <c r="F1848">
        <v>7.24</v>
      </c>
      <c r="G1848" s="77">
        <v>44236</v>
      </c>
      <c r="H1848" s="77">
        <v>44247</v>
      </c>
      <c r="I1848">
        <v>7</v>
      </c>
      <c r="J1848">
        <v>2020</v>
      </c>
      <c r="K1848" t="s">
        <v>35</v>
      </c>
      <c r="L1848">
        <v>11</v>
      </c>
      <c r="M1848">
        <v>0.38750000000000001</v>
      </c>
      <c r="N1848">
        <v>4.2625000000000002</v>
      </c>
      <c r="O1848">
        <v>12</v>
      </c>
      <c r="P1848">
        <v>0.35520833333333329</v>
      </c>
      <c r="Q1848">
        <v>0.91666666666666663</v>
      </c>
      <c r="R1848" t="s">
        <v>49</v>
      </c>
    </row>
    <row r="1849" spans="1:18" hidden="1" x14ac:dyDescent="0.3">
      <c r="A1849" s="76">
        <v>1847</v>
      </c>
      <c r="B1849">
        <v>48556</v>
      </c>
      <c r="C1849" t="s">
        <v>603</v>
      </c>
      <c r="D1849" t="s">
        <v>32</v>
      </c>
      <c r="E1849" t="s">
        <v>114</v>
      </c>
      <c r="F1849">
        <v>7.15</v>
      </c>
      <c r="G1849" s="77">
        <v>44844</v>
      </c>
      <c r="H1849" s="77">
        <v>44875</v>
      </c>
      <c r="I1849">
        <v>9</v>
      </c>
      <c r="J1849">
        <v>2021</v>
      </c>
      <c r="K1849" t="s">
        <v>35</v>
      </c>
      <c r="L1849">
        <v>12</v>
      </c>
      <c r="M1849">
        <v>0.39444444444444438</v>
      </c>
      <c r="N1849">
        <v>4.7333333333333334</v>
      </c>
      <c r="O1849">
        <v>32</v>
      </c>
      <c r="P1849">
        <v>0.1479166666666667</v>
      </c>
      <c r="Q1849">
        <v>0.375</v>
      </c>
      <c r="R1849" t="s">
        <v>39</v>
      </c>
    </row>
    <row r="1850" spans="1:18" hidden="1" x14ac:dyDescent="0.3">
      <c r="A1850" s="76">
        <v>1848</v>
      </c>
      <c r="B1850">
        <v>48556</v>
      </c>
      <c r="C1850" t="s">
        <v>603</v>
      </c>
      <c r="D1850" t="s">
        <v>32</v>
      </c>
      <c r="E1850" t="s">
        <v>114</v>
      </c>
      <c r="F1850">
        <v>7.15</v>
      </c>
      <c r="G1850" s="77">
        <v>44844</v>
      </c>
      <c r="H1850" s="77">
        <v>44875</v>
      </c>
      <c r="I1850">
        <v>9</v>
      </c>
      <c r="J1850">
        <v>2021</v>
      </c>
      <c r="K1850" t="s">
        <v>35</v>
      </c>
      <c r="L1850">
        <v>12</v>
      </c>
      <c r="M1850">
        <v>0.39444444444444438</v>
      </c>
      <c r="N1850">
        <v>4.7333333333333334</v>
      </c>
      <c r="O1850">
        <v>32</v>
      </c>
      <c r="P1850">
        <v>0.1479166666666667</v>
      </c>
      <c r="Q1850">
        <v>0.375</v>
      </c>
      <c r="R1850" t="s">
        <v>27</v>
      </c>
    </row>
    <row r="1851" spans="1:18" hidden="1" x14ac:dyDescent="0.3">
      <c r="A1851" s="76">
        <v>1849</v>
      </c>
      <c r="B1851">
        <v>48556</v>
      </c>
      <c r="C1851" t="s">
        <v>603</v>
      </c>
      <c r="D1851" t="s">
        <v>32</v>
      </c>
      <c r="E1851" t="s">
        <v>114</v>
      </c>
      <c r="F1851">
        <v>7.15</v>
      </c>
      <c r="G1851" s="77">
        <v>44844</v>
      </c>
      <c r="H1851" s="77">
        <v>44875</v>
      </c>
      <c r="I1851">
        <v>9</v>
      </c>
      <c r="J1851">
        <v>2021</v>
      </c>
      <c r="K1851" t="s">
        <v>35</v>
      </c>
      <c r="L1851">
        <v>12</v>
      </c>
      <c r="M1851">
        <v>0.39444444444444438</v>
      </c>
      <c r="N1851">
        <v>4.7333333333333334</v>
      </c>
      <c r="O1851">
        <v>32</v>
      </c>
      <c r="P1851">
        <v>0.1479166666666667</v>
      </c>
      <c r="Q1851">
        <v>0.375</v>
      </c>
      <c r="R1851" t="s">
        <v>54</v>
      </c>
    </row>
    <row r="1852" spans="1:18" hidden="1" x14ac:dyDescent="0.3">
      <c r="A1852" s="76">
        <v>1850</v>
      </c>
      <c r="B1852">
        <v>48556</v>
      </c>
      <c r="C1852" t="s">
        <v>603</v>
      </c>
      <c r="D1852" t="s">
        <v>32</v>
      </c>
      <c r="E1852" t="s">
        <v>114</v>
      </c>
      <c r="F1852">
        <v>7.15</v>
      </c>
      <c r="G1852" s="77">
        <v>44844</v>
      </c>
      <c r="H1852" s="77">
        <v>44875</v>
      </c>
      <c r="I1852">
        <v>9</v>
      </c>
      <c r="J1852">
        <v>2021</v>
      </c>
      <c r="K1852" t="s">
        <v>35</v>
      </c>
      <c r="L1852">
        <v>12</v>
      </c>
      <c r="M1852">
        <v>0.39444444444444438</v>
      </c>
      <c r="N1852">
        <v>4.7333333333333334</v>
      </c>
      <c r="O1852">
        <v>32</v>
      </c>
      <c r="P1852">
        <v>0.1479166666666667</v>
      </c>
      <c r="Q1852">
        <v>0.375</v>
      </c>
      <c r="R1852" t="s">
        <v>29</v>
      </c>
    </row>
    <row r="1853" spans="1:18" hidden="1" x14ac:dyDescent="0.3">
      <c r="A1853" s="76">
        <v>1851</v>
      </c>
      <c r="B1853">
        <v>46471</v>
      </c>
      <c r="C1853" t="s">
        <v>604</v>
      </c>
      <c r="D1853" t="s">
        <v>32</v>
      </c>
      <c r="E1853" t="s">
        <v>75</v>
      </c>
      <c r="F1853">
        <v>6.37</v>
      </c>
      <c r="G1853" s="77">
        <v>44748</v>
      </c>
      <c r="H1853" s="77">
        <v>44755</v>
      </c>
      <c r="I1853">
        <v>7</v>
      </c>
      <c r="J1853">
        <v>2021</v>
      </c>
      <c r="K1853" t="s">
        <v>21</v>
      </c>
      <c r="L1853">
        <v>12</v>
      </c>
      <c r="M1853">
        <v>0.42916666666666659</v>
      </c>
      <c r="N1853">
        <v>5.1499999999999986</v>
      </c>
      <c r="O1853">
        <v>8</v>
      </c>
      <c r="P1853">
        <v>0.64374999999999993</v>
      </c>
      <c r="Q1853">
        <v>1.5</v>
      </c>
      <c r="R1853" t="s">
        <v>36</v>
      </c>
    </row>
    <row r="1854" spans="1:18" hidden="1" x14ac:dyDescent="0.3">
      <c r="A1854" s="76">
        <v>1852</v>
      </c>
      <c r="B1854">
        <v>46471</v>
      </c>
      <c r="C1854" t="s">
        <v>604</v>
      </c>
      <c r="D1854" t="s">
        <v>32</v>
      </c>
      <c r="E1854" t="s">
        <v>75</v>
      </c>
      <c r="F1854">
        <v>6.37</v>
      </c>
      <c r="G1854" s="77">
        <v>44748</v>
      </c>
      <c r="H1854" s="77">
        <v>44755</v>
      </c>
      <c r="I1854">
        <v>7</v>
      </c>
      <c r="J1854">
        <v>2021</v>
      </c>
      <c r="K1854" t="s">
        <v>21</v>
      </c>
      <c r="L1854">
        <v>12</v>
      </c>
      <c r="M1854">
        <v>0.42916666666666659</v>
      </c>
      <c r="N1854">
        <v>5.1499999999999986</v>
      </c>
      <c r="O1854">
        <v>8</v>
      </c>
      <c r="P1854">
        <v>0.64374999999999993</v>
      </c>
      <c r="Q1854">
        <v>1.5</v>
      </c>
      <c r="R1854" t="s">
        <v>28</v>
      </c>
    </row>
    <row r="1855" spans="1:18" hidden="1" x14ac:dyDescent="0.3">
      <c r="A1855" s="76">
        <v>1853</v>
      </c>
      <c r="B1855">
        <v>46471</v>
      </c>
      <c r="C1855" t="s">
        <v>604</v>
      </c>
      <c r="D1855" t="s">
        <v>32</v>
      </c>
      <c r="E1855" t="s">
        <v>75</v>
      </c>
      <c r="F1855">
        <v>6.37</v>
      </c>
      <c r="G1855" s="77">
        <v>44748</v>
      </c>
      <c r="H1855" s="77">
        <v>44755</v>
      </c>
      <c r="I1855">
        <v>7</v>
      </c>
      <c r="J1855">
        <v>2021</v>
      </c>
      <c r="K1855" t="s">
        <v>21</v>
      </c>
      <c r="L1855">
        <v>12</v>
      </c>
      <c r="M1855">
        <v>0.42916666666666659</v>
      </c>
      <c r="N1855">
        <v>5.1499999999999986</v>
      </c>
      <c r="O1855">
        <v>8</v>
      </c>
      <c r="P1855">
        <v>0.64374999999999993</v>
      </c>
      <c r="Q1855">
        <v>1.5</v>
      </c>
      <c r="R1855" t="s">
        <v>57</v>
      </c>
    </row>
    <row r="1856" spans="1:18" hidden="1" x14ac:dyDescent="0.3">
      <c r="A1856" s="76">
        <v>1854</v>
      </c>
      <c r="B1856">
        <v>35790</v>
      </c>
      <c r="C1856" t="s">
        <v>605</v>
      </c>
      <c r="D1856" t="s">
        <v>32</v>
      </c>
      <c r="E1856" t="s">
        <v>75</v>
      </c>
      <c r="F1856">
        <v>7.98</v>
      </c>
      <c r="G1856" s="77">
        <v>43612</v>
      </c>
      <c r="H1856" s="77">
        <v>43636</v>
      </c>
      <c r="I1856">
        <v>8</v>
      </c>
      <c r="J1856">
        <v>2019</v>
      </c>
      <c r="K1856" t="s">
        <v>25</v>
      </c>
      <c r="L1856">
        <v>25</v>
      </c>
      <c r="M1856">
        <v>0.4</v>
      </c>
      <c r="N1856">
        <v>10</v>
      </c>
      <c r="O1856">
        <v>25</v>
      </c>
      <c r="P1856">
        <v>0.4</v>
      </c>
      <c r="Q1856">
        <v>1</v>
      </c>
      <c r="R1856" t="s">
        <v>39</v>
      </c>
    </row>
    <row r="1857" spans="1:18" hidden="1" x14ac:dyDescent="0.3">
      <c r="A1857" s="76">
        <v>1855</v>
      </c>
      <c r="B1857">
        <v>35790</v>
      </c>
      <c r="C1857" t="s">
        <v>605</v>
      </c>
      <c r="D1857" t="s">
        <v>32</v>
      </c>
      <c r="E1857" t="s">
        <v>75</v>
      </c>
      <c r="F1857">
        <v>7.98</v>
      </c>
      <c r="G1857" s="77">
        <v>43612</v>
      </c>
      <c r="H1857" s="77">
        <v>43636</v>
      </c>
      <c r="I1857">
        <v>8</v>
      </c>
      <c r="J1857">
        <v>2019</v>
      </c>
      <c r="K1857" t="s">
        <v>25</v>
      </c>
      <c r="L1857">
        <v>25</v>
      </c>
      <c r="M1857">
        <v>0.4</v>
      </c>
      <c r="N1857">
        <v>10</v>
      </c>
      <c r="O1857">
        <v>25</v>
      </c>
      <c r="P1857">
        <v>0.4</v>
      </c>
      <c r="Q1857">
        <v>1</v>
      </c>
      <c r="R1857" t="s">
        <v>26</v>
      </c>
    </row>
    <row r="1858" spans="1:18" hidden="1" x14ac:dyDescent="0.3">
      <c r="A1858" s="76">
        <v>1856</v>
      </c>
      <c r="B1858">
        <v>35790</v>
      </c>
      <c r="C1858" t="s">
        <v>605</v>
      </c>
      <c r="D1858" t="s">
        <v>32</v>
      </c>
      <c r="E1858" t="s">
        <v>75</v>
      </c>
      <c r="F1858">
        <v>7.98</v>
      </c>
      <c r="G1858" s="77">
        <v>43612</v>
      </c>
      <c r="H1858" s="77">
        <v>43636</v>
      </c>
      <c r="I1858">
        <v>8</v>
      </c>
      <c r="J1858">
        <v>2019</v>
      </c>
      <c r="K1858" t="s">
        <v>25</v>
      </c>
      <c r="L1858">
        <v>25</v>
      </c>
      <c r="M1858">
        <v>0.4</v>
      </c>
      <c r="N1858">
        <v>10</v>
      </c>
      <c r="O1858">
        <v>25</v>
      </c>
      <c r="P1858">
        <v>0.4</v>
      </c>
      <c r="Q1858">
        <v>1</v>
      </c>
      <c r="R1858" t="s">
        <v>40</v>
      </c>
    </row>
    <row r="1859" spans="1:18" hidden="1" x14ac:dyDescent="0.3">
      <c r="A1859" s="76">
        <v>1857</v>
      </c>
      <c r="B1859">
        <v>35790</v>
      </c>
      <c r="C1859" t="s">
        <v>605</v>
      </c>
      <c r="D1859" t="s">
        <v>32</v>
      </c>
      <c r="E1859" t="s">
        <v>75</v>
      </c>
      <c r="F1859">
        <v>7.98</v>
      </c>
      <c r="G1859" s="77">
        <v>43612</v>
      </c>
      <c r="H1859" s="77">
        <v>43636</v>
      </c>
      <c r="I1859">
        <v>8</v>
      </c>
      <c r="J1859">
        <v>2019</v>
      </c>
      <c r="K1859" t="s">
        <v>25</v>
      </c>
      <c r="L1859">
        <v>25</v>
      </c>
      <c r="M1859">
        <v>0.4</v>
      </c>
      <c r="N1859">
        <v>10</v>
      </c>
      <c r="O1859">
        <v>25</v>
      </c>
      <c r="P1859">
        <v>0.4</v>
      </c>
      <c r="Q1859">
        <v>1</v>
      </c>
      <c r="R1859" t="s">
        <v>27</v>
      </c>
    </row>
    <row r="1860" spans="1:18" hidden="1" x14ac:dyDescent="0.3">
      <c r="A1860" s="76">
        <v>1858</v>
      </c>
      <c r="B1860">
        <v>35790</v>
      </c>
      <c r="C1860" t="s">
        <v>605</v>
      </c>
      <c r="D1860" t="s">
        <v>32</v>
      </c>
      <c r="E1860" t="s">
        <v>75</v>
      </c>
      <c r="F1860">
        <v>7.98</v>
      </c>
      <c r="G1860" s="77">
        <v>43612</v>
      </c>
      <c r="H1860" s="77">
        <v>43636</v>
      </c>
      <c r="I1860">
        <v>8</v>
      </c>
      <c r="J1860">
        <v>2019</v>
      </c>
      <c r="K1860" t="s">
        <v>25</v>
      </c>
      <c r="L1860">
        <v>25</v>
      </c>
      <c r="M1860">
        <v>0.4</v>
      </c>
      <c r="N1860">
        <v>10</v>
      </c>
      <c r="O1860">
        <v>25</v>
      </c>
      <c r="P1860">
        <v>0.4</v>
      </c>
      <c r="Q1860">
        <v>1</v>
      </c>
      <c r="R1860" t="s">
        <v>41</v>
      </c>
    </row>
    <row r="1861" spans="1:18" hidden="1" x14ac:dyDescent="0.3">
      <c r="A1861" s="76">
        <v>1859</v>
      </c>
      <c r="B1861">
        <v>40594</v>
      </c>
      <c r="C1861" t="s">
        <v>606</v>
      </c>
      <c r="D1861" t="s">
        <v>32</v>
      </c>
      <c r="E1861" t="s">
        <v>75</v>
      </c>
      <c r="F1861">
        <v>6.34</v>
      </c>
      <c r="G1861" s="77">
        <v>44426</v>
      </c>
      <c r="H1861" s="77">
        <v>44437</v>
      </c>
      <c r="I1861">
        <v>5</v>
      </c>
      <c r="J1861">
        <v>2021</v>
      </c>
      <c r="K1861" t="s">
        <v>25</v>
      </c>
      <c r="L1861">
        <v>12</v>
      </c>
      <c r="M1861">
        <v>0.40305555555555561</v>
      </c>
      <c r="N1861">
        <v>4.8366666666666669</v>
      </c>
      <c r="O1861">
        <v>12</v>
      </c>
      <c r="P1861">
        <v>0.40305555555555561</v>
      </c>
      <c r="Q1861">
        <v>1</v>
      </c>
      <c r="R1861" t="s">
        <v>26</v>
      </c>
    </row>
    <row r="1862" spans="1:18" hidden="1" x14ac:dyDescent="0.3">
      <c r="A1862" s="76">
        <v>1860</v>
      </c>
      <c r="B1862">
        <v>40594</v>
      </c>
      <c r="C1862" t="s">
        <v>606</v>
      </c>
      <c r="D1862" t="s">
        <v>32</v>
      </c>
      <c r="E1862" t="s">
        <v>75</v>
      </c>
      <c r="F1862">
        <v>6.34</v>
      </c>
      <c r="G1862" s="77">
        <v>44426</v>
      </c>
      <c r="H1862" s="77">
        <v>44437</v>
      </c>
      <c r="I1862">
        <v>5</v>
      </c>
      <c r="J1862">
        <v>2021</v>
      </c>
      <c r="K1862" t="s">
        <v>25</v>
      </c>
      <c r="L1862">
        <v>12</v>
      </c>
      <c r="M1862">
        <v>0.40305555555555561</v>
      </c>
      <c r="N1862">
        <v>4.8366666666666669</v>
      </c>
      <c r="O1862">
        <v>12</v>
      </c>
      <c r="P1862">
        <v>0.40305555555555561</v>
      </c>
      <c r="Q1862">
        <v>1</v>
      </c>
      <c r="R1862" t="s">
        <v>27</v>
      </c>
    </row>
    <row r="1863" spans="1:18" hidden="1" x14ac:dyDescent="0.3">
      <c r="A1863" s="76">
        <v>1861</v>
      </c>
      <c r="B1863">
        <v>38610</v>
      </c>
      <c r="C1863" t="s">
        <v>607</v>
      </c>
      <c r="D1863" t="s">
        <v>32</v>
      </c>
      <c r="E1863" t="s">
        <v>38</v>
      </c>
      <c r="F1863">
        <v>6.41</v>
      </c>
      <c r="G1863" s="77">
        <v>43743</v>
      </c>
      <c r="H1863" s="77">
        <v>43747</v>
      </c>
      <c r="I1863">
        <v>6</v>
      </c>
      <c r="J1863">
        <v>2019</v>
      </c>
      <c r="K1863" t="s">
        <v>21</v>
      </c>
      <c r="L1863">
        <v>12</v>
      </c>
      <c r="M1863">
        <v>0.20833333333333329</v>
      </c>
      <c r="N1863">
        <v>2.5</v>
      </c>
      <c r="O1863">
        <v>5</v>
      </c>
      <c r="P1863">
        <v>0.5</v>
      </c>
      <c r="Q1863">
        <v>2.4</v>
      </c>
      <c r="R1863" t="s">
        <v>36</v>
      </c>
    </row>
    <row r="1864" spans="1:18" hidden="1" x14ac:dyDescent="0.3">
      <c r="A1864" s="76">
        <v>1862</v>
      </c>
      <c r="B1864">
        <v>38610</v>
      </c>
      <c r="C1864" t="s">
        <v>607</v>
      </c>
      <c r="D1864" t="s">
        <v>32</v>
      </c>
      <c r="E1864" t="s">
        <v>38</v>
      </c>
      <c r="F1864">
        <v>6.41</v>
      </c>
      <c r="G1864" s="77">
        <v>43743</v>
      </c>
      <c r="H1864" s="77">
        <v>43747</v>
      </c>
      <c r="I1864">
        <v>6</v>
      </c>
      <c r="J1864">
        <v>2019</v>
      </c>
      <c r="K1864" t="s">
        <v>21</v>
      </c>
      <c r="L1864">
        <v>12</v>
      </c>
      <c r="M1864">
        <v>0.20833333333333329</v>
      </c>
      <c r="N1864">
        <v>2.5</v>
      </c>
      <c r="O1864">
        <v>5</v>
      </c>
      <c r="P1864">
        <v>0.5</v>
      </c>
      <c r="Q1864">
        <v>2.4</v>
      </c>
      <c r="R1864" t="s">
        <v>72</v>
      </c>
    </row>
    <row r="1865" spans="1:18" hidden="1" x14ac:dyDescent="0.3">
      <c r="A1865" s="76">
        <v>1863</v>
      </c>
      <c r="B1865">
        <v>38610</v>
      </c>
      <c r="C1865" t="s">
        <v>607</v>
      </c>
      <c r="D1865" t="s">
        <v>32</v>
      </c>
      <c r="E1865" t="s">
        <v>38</v>
      </c>
      <c r="F1865">
        <v>6.41</v>
      </c>
      <c r="G1865" s="77">
        <v>43743</v>
      </c>
      <c r="H1865" s="77">
        <v>43747</v>
      </c>
      <c r="I1865">
        <v>6</v>
      </c>
      <c r="J1865">
        <v>2019</v>
      </c>
      <c r="K1865" t="s">
        <v>21</v>
      </c>
      <c r="L1865">
        <v>12</v>
      </c>
      <c r="M1865">
        <v>0.20833333333333329</v>
      </c>
      <c r="N1865">
        <v>2.5</v>
      </c>
      <c r="O1865">
        <v>5</v>
      </c>
      <c r="P1865">
        <v>0.5</v>
      </c>
      <c r="Q1865">
        <v>2.4</v>
      </c>
      <c r="R1865" t="s">
        <v>131</v>
      </c>
    </row>
    <row r="1866" spans="1:18" hidden="1" x14ac:dyDescent="0.3">
      <c r="A1866" s="76">
        <v>1864</v>
      </c>
      <c r="B1866">
        <v>38610</v>
      </c>
      <c r="C1866" t="s">
        <v>607</v>
      </c>
      <c r="D1866" t="s">
        <v>32</v>
      </c>
      <c r="E1866" t="s">
        <v>38</v>
      </c>
      <c r="F1866">
        <v>6.41</v>
      </c>
      <c r="G1866" s="77">
        <v>43743</v>
      </c>
      <c r="H1866" s="77">
        <v>43747</v>
      </c>
      <c r="I1866">
        <v>6</v>
      </c>
      <c r="J1866">
        <v>2019</v>
      </c>
      <c r="K1866" t="s">
        <v>21</v>
      </c>
      <c r="L1866">
        <v>12</v>
      </c>
      <c r="M1866">
        <v>0.20833333333333329</v>
      </c>
      <c r="N1866">
        <v>2.5</v>
      </c>
      <c r="O1866">
        <v>5</v>
      </c>
      <c r="P1866">
        <v>0.5</v>
      </c>
      <c r="Q1866">
        <v>2.4</v>
      </c>
      <c r="R1866" t="s">
        <v>248</v>
      </c>
    </row>
    <row r="1867" spans="1:18" hidden="1" x14ac:dyDescent="0.3">
      <c r="A1867" s="76">
        <v>1865</v>
      </c>
      <c r="B1867">
        <v>38610</v>
      </c>
      <c r="C1867" t="s">
        <v>607</v>
      </c>
      <c r="D1867" t="s">
        <v>32</v>
      </c>
      <c r="E1867" t="s">
        <v>38</v>
      </c>
      <c r="F1867">
        <v>6.41</v>
      </c>
      <c r="G1867" s="77">
        <v>43743</v>
      </c>
      <c r="H1867" s="77">
        <v>43747</v>
      </c>
      <c r="I1867">
        <v>6</v>
      </c>
      <c r="J1867">
        <v>2019</v>
      </c>
      <c r="K1867" t="s">
        <v>21</v>
      </c>
      <c r="L1867">
        <v>12</v>
      </c>
      <c r="M1867">
        <v>0.20833333333333329</v>
      </c>
      <c r="N1867">
        <v>2.5</v>
      </c>
      <c r="O1867">
        <v>5</v>
      </c>
      <c r="P1867">
        <v>0.5</v>
      </c>
      <c r="Q1867">
        <v>2.4</v>
      </c>
      <c r="R1867" t="s">
        <v>48</v>
      </c>
    </row>
    <row r="1868" spans="1:18" hidden="1" x14ac:dyDescent="0.3">
      <c r="A1868" s="76">
        <v>1866</v>
      </c>
      <c r="B1868">
        <v>38610</v>
      </c>
      <c r="C1868" t="s">
        <v>607</v>
      </c>
      <c r="D1868" t="s">
        <v>32</v>
      </c>
      <c r="E1868" t="s">
        <v>38</v>
      </c>
      <c r="F1868">
        <v>6.41</v>
      </c>
      <c r="G1868" s="77">
        <v>43743</v>
      </c>
      <c r="H1868" s="77">
        <v>43747</v>
      </c>
      <c r="I1868">
        <v>6</v>
      </c>
      <c r="J1868">
        <v>2019</v>
      </c>
      <c r="K1868" t="s">
        <v>21</v>
      </c>
      <c r="L1868">
        <v>12</v>
      </c>
      <c r="M1868">
        <v>0.20833333333333329</v>
      </c>
      <c r="N1868">
        <v>2.5</v>
      </c>
      <c r="O1868">
        <v>5</v>
      </c>
      <c r="P1868">
        <v>0.5</v>
      </c>
      <c r="Q1868">
        <v>2.4</v>
      </c>
      <c r="R1868" t="s">
        <v>82</v>
      </c>
    </row>
    <row r="1869" spans="1:18" hidden="1" x14ac:dyDescent="0.3">
      <c r="A1869" s="76">
        <v>1867</v>
      </c>
      <c r="B1869">
        <v>41762</v>
      </c>
      <c r="C1869" t="s">
        <v>608</v>
      </c>
      <c r="D1869" t="s">
        <v>32</v>
      </c>
      <c r="E1869" t="s">
        <v>38</v>
      </c>
      <c r="F1869">
        <v>7.16</v>
      </c>
      <c r="G1869" s="77">
        <v>44522</v>
      </c>
      <c r="H1869" s="77">
        <v>44537</v>
      </c>
      <c r="I1869">
        <v>6</v>
      </c>
      <c r="J1869">
        <v>2021</v>
      </c>
      <c r="K1869" t="s">
        <v>25</v>
      </c>
      <c r="L1869">
        <v>12</v>
      </c>
      <c r="M1869">
        <v>0.3972222222222222</v>
      </c>
      <c r="N1869">
        <v>4.7666666666666666</v>
      </c>
      <c r="O1869">
        <v>16</v>
      </c>
      <c r="P1869">
        <v>0.29791666666666672</v>
      </c>
      <c r="Q1869">
        <v>0.75</v>
      </c>
      <c r="R1869" t="s">
        <v>36</v>
      </c>
    </row>
    <row r="1870" spans="1:18" hidden="1" x14ac:dyDescent="0.3">
      <c r="A1870" s="76">
        <v>1868</v>
      </c>
      <c r="B1870">
        <v>41762</v>
      </c>
      <c r="C1870" t="s">
        <v>608</v>
      </c>
      <c r="D1870" t="s">
        <v>32</v>
      </c>
      <c r="E1870" t="s">
        <v>38</v>
      </c>
      <c r="F1870">
        <v>7.16</v>
      </c>
      <c r="G1870" s="77">
        <v>44522</v>
      </c>
      <c r="H1870" s="77">
        <v>44537</v>
      </c>
      <c r="I1870">
        <v>6</v>
      </c>
      <c r="J1870">
        <v>2021</v>
      </c>
      <c r="K1870" t="s">
        <v>25</v>
      </c>
      <c r="L1870">
        <v>12</v>
      </c>
      <c r="M1870">
        <v>0.3972222222222222</v>
      </c>
      <c r="N1870">
        <v>4.7666666666666666</v>
      </c>
      <c r="O1870">
        <v>16</v>
      </c>
      <c r="P1870">
        <v>0.29791666666666672</v>
      </c>
      <c r="Q1870">
        <v>0.75</v>
      </c>
      <c r="R1870" t="s">
        <v>609</v>
      </c>
    </row>
    <row r="1871" spans="1:18" hidden="1" x14ac:dyDescent="0.3">
      <c r="A1871" s="76">
        <v>1869</v>
      </c>
      <c r="B1871">
        <v>41762</v>
      </c>
      <c r="C1871" t="s">
        <v>608</v>
      </c>
      <c r="D1871" t="s">
        <v>32</v>
      </c>
      <c r="E1871" t="s">
        <v>38</v>
      </c>
      <c r="F1871">
        <v>7.16</v>
      </c>
      <c r="G1871" s="77">
        <v>44522</v>
      </c>
      <c r="H1871" s="77">
        <v>44537</v>
      </c>
      <c r="I1871">
        <v>6</v>
      </c>
      <c r="J1871">
        <v>2021</v>
      </c>
      <c r="K1871" t="s">
        <v>25</v>
      </c>
      <c r="L1871">
        <v>12</v>
      </c>
      <c r="M1871">
        <v>0.3972222222222222</v>
      </c>
      <c r="N1871">
        <v>4.7666666666666666</v>
      </c>
      <c r="O1871">
        <v>16</v>
      </c>
      <c r="P1871">
        <v>0.29791666666666672</v>
      </c>
      <c r="Q1871">
        <v>0.75</v>
      </c>
      <c r="R1871" t="s">
        <v>27</v>
      </c>
    </row>
    <row r="1872" spans="1:18" hidden="1" x14ac:dyDescent="0.3">
      <c r="A1872" s="76">
        <v>1870</v>
      </c>
      <c r="B1872">
        <v>41762</v>
      </c>
      <c r="C1872" t="s">
        <v>608</v>
      </c>
      <c r="D1872" t="s">
        <v>32</v>
      </c>
      <c r="E1872" t="s">
        <v>38</v>
      </c>
      <c r="F1872">
        <v>7.16</v>
      </c>
      <c r="G1872" s="77">
        <v>44522</v>
      </c>
      <c r="H1872" s="77">
        <v>44537</v>
      </c>
      <c r="I1872">
        <v>6</v>
      </c>
      <c r="J1872">
        <v>2021</v>
      </c>
      <c r="K1872" t="s">
        <v>25</v>
      </c>
      <c r="L1872">
        <v>12</v>
      </c>
      <c r="M1872">
        <v>0.3972222222222222</v>
      </c>
      <c r="N1872">
        <v>4.7666666666666666</v>
      </c>
      <c r="O1872">
        <v>16</v>
      </c>
      <c r="P1872">
        <v>0.29791666666666672</v>
      </c>
      <c r="Q1872">
        <v>0.75</v>
      </c>
      <c r="R1872" t="s">
        <v>122</v>
      </c>
    </row>
    <row r="1873" spans="1:18" hidden="1" x14ac:dyDescent="0.3">
      <c r="A1873" s="76">
        <v>1871</v>
      </c>
      <c r="B1873">
        <v>41762</v>
      </c>
      <c r="C1873" t="s">
        <v>608</v>
      </c>
      <c r="D1873" t="s">
        <v>32</v>
      </c>
      <c r="E1873" t="s">
        <v>38</v>
      </c>
      <c r="F1873">
        <v>7.16</v>
      </c>
      <c r="G1873" s="77">
        <v>44522</v>
      </c>
      <c r="H1873" s="77">
        <v>44537</v>
      </c>
      <c r="I1873">
        <v>6</v>
      </c>
      <c r="J1873">
        <v>2021</v>
      </c>
      <c r="K1873" t="s">
        <v>25</v>
      </c>
      <c r="L1873">
        <v>12</v>
      </c>
      <c r="M1873">
        <v>0.3972222222222222</v>
      </c>
      <c r="N1873">
        <v>4.7666666666666666</v>
      </c>
      <c r="O1873">
        <v>16</v>
      </c>
      <c r="P1873">
        <v>0.29791666666666672</v>
      </c>
      <c r="Q1873">
        <v>0.75</v>
      </c>
      <c r="R1873" t="s">
        <v>134</v>
      </c>
    </row>
    <row r="1874" spans="1:18" hidden="1" x14ac:dyDescent="0.3">
      <c r="A1874" s="76">
        <v>1872</v>
      </c>
      <c r="B1874">
        <v>41762</v>
      </c>
      <c r="C1874" t="s">
        <v>608</v>
      </c>
      <c r="D1874" t="s">
        <v>32</v>
      </c>
      <c r="E1874" t="s">
        <v>38</v>
      </c>
      <c r="F1874">
        <v>7.16</v>
      </c>
      <c r="G1874" s="77">
        <v>44522</v>
      </c>
      <c r="H1874" s="77">
        <v>44537</v>
      </c>
      <c r="I1874">
        <v>6</v>
      </c>
      <c r="J1874">
        <v>2021</v>
      </c>
      <c r="K1874" t="s">
        <v>25</v>
      </c>
      <c r="L1874">
        <v>12</v>
      </c>
      <c r="M1874">
        <v>0.3972222222222222</v>
      </c>
      <c r="N1874">
        <v>4.7666666666666666</v>
      </c>
      <c r="O1874">
        <v>16</v>
      </c>
      <c r="P1874">
        <v>0.29791666666666672</v>
      </c>
      <c r="Q1874">
        <v>0.75</v>
      </c>
      <c r="R1874" t="s">
        <v>82</v>
      </c>
    </row>
    <row r="1875" spans="1:18" hidden="1" x14ac:dyDescent="0.3">
      <c r="A1875" s="76">
        <v>1873</v>
      </c>
      <c r="B1875">
        <v>41762</v>
      </c>
      <c r="C1875" t="s">
        <v>608</v>
      </c>
      <c r="D1875" t="s">
        <v>32</v>
      </c>
      <c r="E1875" t="s">
        <v>38</v>
      </c>
      <c r="F1875">
        <v>7.16</v>
      </c>
      <c r="G1875" s="77">
        <v>44522</v>
      </c>
      <c r="H1875" s="77">
        <v>44537</v>
      </c>
      <c r="I1875">
        <v>6</v>
      </c>
      <c r="J1875">
        <v>2021</v>
      </c>
      <c r="K1875" t="s">
        <v>25</v>
      </c>
      <c r="L1875">
        <v>12</v>
      </c>
      <c r="M1875">
        <v>0.3972222222222222</v>
      </c>
      <c r="N1875">
        <v>4.7666666666666666</v>
      </c>
      <c r="O1875">
        <v>16</v>
      </c>
      <c r="P1875">
        <v>0.29791666666666672</v>
      </c>
      <c r="Q1875">
        <v>0.75</v>
      </c>
      <c r="R1875" t="s">
        <v>80</v>
      </c>
    </row>
    <row r="1876" spans="1:18" hidden="1" x14ac:dyDescent="0.3">
      <c r="A1876" s="76">
        <v>1874</v>
      </c>
      <c r="B1876">
        <v>46587</v>
      </c>
      <c r="C1876" t="s">
        <v>610</v>
      </c>
      <c r="D1876" t="s">
        <v>24</v>
      </c>
      <c r="E1876" t="s">
        <v>38</v>
      </c>
      <c r="F1876">
        <v>7.21</v>
      </c>
      <c r="G1876" s="77">
        <v>44537</v>
      </c>
      <c r="H1876" s="77">
        <v>44537</v>
      </c>
      <c r="I1876">
        <v>6</v>
      </c>
      <c r="J1876">
        <v>2021</v>
      </c>
      <c r="K1876" t="s">
        <v>33</v>
      </c>
      <c r="L1876">
        <v>1</v>
      </c>
      <c r="M1876">
        <v>0.3972222222222222</v>
      </c>
      <c r="N1876">
        <v>0.3972222222222222</v>
      </c>
      <c r="O1876">
        <v>1</v>
      </c>
      <c r="P1876">
        <v>0.3972222222222222</v>
      </c>
      <c r="Q1876">
        <v>1</v>
      </c>
      <c r="R1876" t="s">
        <v>36</v>
      </c>
    </row>
    <row r="1877" spans="1:18" hidden="1" x14ac:dyDescent="0.3">
      <c r="A1877" s="76">
        <v>1875</v>
      </c>
      <c r="B1877">
        <v>46587</v>
      </c>
      <c r="C1877" t="s">
        <v>610</v>
      </c>
      <c r="D1877" t="s">
        <v>24</v>
      </c>
      <c r="E1877" t="s">
        <v>38</v>
      </c>
      <c r="F1877">
        <v>7.21</v>
      </c>
      <c r="G1877" s="77">
        <v>44537</v>
      </c>
      <c r="H1877" s="77">
        <v>44537</v>
      </c>
      <c r="I1877">
        <v>6</v>
      </c>
      <c r="J1877">
        <v>2021</v>
      </c>
      <c r="K1877" t="s">
        <v>33</v>
      </c>
      <c r="L1877">
        <v>1</v>
      </c>
      <c r="M1877">
        <v>0.3972222222222222</v>
      </c>
      <c r="N1877">
        <v>0.3972222222222222</v>
      </c>
      <c r="O1877">
        <v>1</v>
      </c>
      <c r="P1877">
        <v>0.3972222222222222</v>
      </c>
      <c r="Q1877">
        <v>1</v>
      </c>
      <c r="R1877" t="s">
        <v>609</v>
      </c>
    </row>
    <row r="1878" spans="1:18" hidden="1" x14ac:dyDescent="0.3">
      <c r="A1878" s="76">
        <v>1876</v>
      </c>
      <c r="B1878">
        <v>46587</v>
      </c>
      <c r="C1878" t="s">
        <v>610</v>
      </c>
      <c r="D1878" t="s">
        <v>24</v>
      </c>
      <c r="E1878" t="s">
        <v>38</v>
      </c>
      <c r="F1878">
        <v>7.21</v>
      </c>
      <c r="G1878" s="77">
        <v>44537</v>
      </c>
      <c r="H1878" s="77">
        <v>44537</v>
      </c>
      <c r="I1878">
        <v>6</v>
      </c>
      <c r="J1878">
        <v>2021</v>
      </c>
      <c r="K1878" t="s">
        <v>33</v>
      </c>
      <c r="L1878">
        <v>1</v>
      </c>
      <c r="M1878">
        <v>0.3972222222222222</v>
      </c>
      <c r="N1878">
        <v>0.3972222222222222</v>
      </c>
      <c r="O1878">
        <v>1</v>
      </c>
      <c r="P1878">
        <v>0.3972222222222222</v>
      </c>
      <c r="Q1878">
        <v>1</v>
      </c>
      <c r="R1878" t="s">
        <v>27</v>
      </c>
    </row>
    <row r="1879" spans="1:18" hidden="1" x14ac:dyDescent="0.3">
      <c r="A1879" s="76">
        <v>1877</v>
      </c>
      <c r="B1879">
        <v>46587</v>
      </c>
      <c r="C1879" t="s">
        <v>610</v>
      </c>
      <c r="D1879" t="s">
        <v>24</v>
      </c>
      <c r="E1879" t="s">
        <v>38</v>
      </c>
      <c r="F1879">
        <v>7.21</v>
      </c>
      <c r="G1879" s="77">
        <v>44537</v>
      </c>
      <c r="H1879" s="77">
        <v>44537</v>
      </c>
      <c r="I1879">
        <v>6</v>
      </c>
      <c r="J1879">
        <v>2021</v>
      </c>
      <c r="K1879" t="s">
        <v>33</v>
      </c>
      <c r="L1879">
        <v>1</v>
      </c>
      <c r="M1879">
        <v>0.3972222222222222</v>
      </c>
      <c r="N1879">
        <v>0.3972222222222222</v>
      </c>
      <c r="O1879">
        <v>1</v>
      </c>
      <c r="P1879">
        <v>0.3972222222222222</v>
      </c>
      <c r="Q1879">
        <v>1</v>
      </c>
      <c r="R1879" t="s">
        <v>122</v>
      </c>
    </row>
    <row r="1880" spans="1:18" hidden="1" x14ac:dyDescent="0.3">
      <c r="A1880" s="76">
        <v>1878</v>
      </c>
      <c r="B1880">
        <v>46587</v>
      </c>
      <c r="C1880" t="s">
        <v>610</v>
      </c>
      <c r="D1880" t="s">
        <v>24</v>
      </c>
      <c r="E1880" t="s">
        <v>38</v>
      </c>
      <c r="F1880">
        <v>7.21</v>
      </c>
      <c r="G1880" s="77">
        <v>44537</v>
      </c>
      <c r="H1880" s="77">
        <v>44537</v>
      </c>
      <c r="I1880">
        <v>6</v>
      </c>
      <c r="J1880">
        <v>2021</v>
      </c>
      <c r="K1880" t="s">
        <v>33</v>
      </c>
      <c r="L1880">
        <v>1</v>
      </c>
      <c r="M1880">
        <v>0.3972222222222222</v>
      </c>
      <c r="N1880">
        <v>0.3972222222222222</v>
      </c>
      <c r="O1880">
        <v>1</v>
      </c>
      <c r="P1880">
        <v>0.3972222222222222</v>
      </c>
      <c r="Q1880">
        <v>1</v>
      </c>
      <c r="R1880" t="s">
        <v>134</v>
      </c>
    </row>
    <row r="1881" spans="1:18" hidden="1" x14ac:dyDescent="0.3">
      <c r="A1881" s="76">
        <v>1879</v>
      </c>
      <c r="B1881">
        <v>46587</v>
      </c>
      <c r="C1881" t="s">
        <v>610</v>
      </c>
      <c r="D1881" t="s">
        <v>24</v>
      </c>
      <c r="E1881" t="s">
        <v>38</v>
      </c>
      <c r="F1881">
        <v>7.21</v>
      </c>
      <c r="G1881" s="77">
        <v>44537</v>
      </c>
      <c r="H1881" s="77">
        <v>44537</v>
      </c>
      <c r="I1881">
        <v>6</v>
      </c>
      <c r="J1881">
        <v>2021</v>
      </c>
      <c r="K1881" t="s">
        <v>33</v>
      </c>
      <c r="L1881">
        <v>1</v>
      </c>
      <c r="M1881">
        <v>0.3972222222222222</v>
      </c>
      <c r="N1881">
        <v>0.3972222222222222</v>
      </c>
      <c r="O1881">
        <v>1</v>
      </c>
      <c r="P1881">
        <v>0.3972222222222222</v>
      </c>
      <c r="Q1881">
        <v>1</v>
      </c>
      <c r="R1881" t="s">
        <v>82</v>
      </c>
    </row>
    <row r="1882" spans="1:18" hidden="1" x14ac:dyDescent="0.3">
      <c r="A1882" s="76">
        <v>1880</v>
      </c>
      <c r="B1882">
        <v>46587</v>
      </c>
      <c r="C1882" t="s">
        <v>610</v>
      </c>
      <c r="D1882" t="s">
        <v>24</v>
      </c>
      <c r="E1882" t="s">
        <v>38</v>
      </c>
      <c r="F1882">
        <v>7.21</v>
      </c>
      <c r="G1882" s="77">
        <v>44537</v>
      </c>
      <c r="H1882" s="77">
        <v>44537</v>
      </c>
      <c r="I1882">
        <v>6</v>
      </c>
      <c r="J1882">
        <v>2021</v>
      </c>
      <c r="K1882" t="s">
        <v>33</v>
      </c>
      <c r="L1882">
        <v>1</v>
      </c>
      <c r="M1882">
        <v>0.3972222222222222</v>
      </c>
      <c r="N1882">
        <v>0.3972222222222222</v>
      </c>
      <c r="O1882">
        <v>1</v>
      </c>
      <c r="P1882">
        <v>0.3972222222222222</v>
      </c>
      <c r="Q1882">
        <v>1</v>
      </c>
      <c r="R1882" t="s">
        <v>80</v>
      </c>
    </row>
    <row r="1883" spans="1:18" hidden="1" x14ac:dyDescent="0.3">
      <c r="A1883" s="76">
        <v>1881</v>
      </c>
      <c r="B1883">
        <v>38826</v>
      </c>
      <c r="C1883" t="s">
        <v>611</v>
      </c>
      <c r="D1883" t="s">
        <v>101</v>
      </c>
      <c r="E1883" t="s">
        <v>20</v>
      </c>
      <c r="F1883">
        <v>8.2899999999999991</v>
      </c>
      <c r="G1883" s="77">
        <v>44229</v>
      </c>
      <c r="H1883" s="77">
        <v>44229</v>
      </c>
      <c r="I1883">
        <v>9</v>
      </c>
      <c r="J1883">
        <v>2019</v>
      </c>
      <c r="K1883" t="s">
        <v>21</v>
      </c>
      <c r="L1883">
        <v>1</v>
      </c>
      <c r="M1883">
        <v>1.8702777777777779</v>
      </c>
      <c r="N1883">
        <v>1.8702777777777779</v>
      </c>
      <c r="O1883">
        <v>1</v>
      </c>
      <c r="P1883">
        <v>1.8702777777777779</v>
      </c>
      <c r="Q1883">
        <v>1</v>
      </c>
      <c r="R1883" t="s">
        <v>71</v>
      </c>
    </row>
    <row r="1884" spans="1:18" hidden="1" x14ac:dyDescent="0.3">
      <c r="A1884" s="76">
        <v>1882</v>
      </c>
      <c r="B1884">
        <v>38826</v>
      </c>
      <c r="C1884" t="s">
        <v>611</v>
      </c>
      <c r="D1884" t="s">
        <v>101</v>
      </c>
      <c r="E1884" t="s">
        <v>20</v>
      </c>
      <c r="F1884">
        <v>8.2899999999999991</v>
      </c>
      <c r="G1884" s="77">
        <v>44229</v>
      </c>
      <c r="H1884" s="77">
        <v>44229</v>
      </c>
      <c r="I1884">
        <v>9</v>
      </c>
      <c r="J1884">
        <v>2019</v>
      </c>
      <c r="K1884" t="s">
        <v>21</v>
      </c>
      <c r="L1884">
        <v>1</v>
      </c>
      <c r="M1884">
        <v>1.8702777777777779</v>
      </c>
      <c r="N1884">
        <v>1.8702777777777779</v>
      </c>
      <c r="O1884">
        <v>1</v>
      </c>
      <c r="P1884">
        <v>1.8702777777777779</v>
      </c>
      <c r="Q1884">
        <v>1</v>
      </c>
      <c r="R1884" t="s">
        <v>40</v>
      </c>
    </row>
    <row r="1885" spans="1:18" hidden="1" x14ac:dyDescent="0.3">
      <c r="A1885" s="76">
        <v>1883</v>
      </c>
      <c r="B1885">
        <v>38826</v>
      </c>
      <c r="C1885" t="s">
        <v>611</v>
      </c>
      <c r="D1885" t="s">
        <v>101</v>
      </c>
      <c r="E1885" t="s">
        <v>20</v>
      </c>
      <c r="F1885">
        <v>8.2899999999999991</v>
      </c>
      <c r="G1885" s="77">
        <v>44229</v>
      </c>
      <c r="H1885" s="77">
        <v>44229</v>
      </c>
      <c r="I1885">
        <v>9</v>
      </c>
      <c r="J1885">
        <v>2019</v>
      </c>
      <c r="K1885" t="s">
        <v>21</v>
      </c>
      <c r="L1885">
        <v>1</v>
      </c>
      <c r="M1885">
        <v>1.8702777777777779</v>
      </c>
      <c r="N1885">
        <v>1.8702777777777779</v>
      </c>
      <c r="O1885">
        <v>1</v>
      </c>
      <c r="P1885">
        <v>1.8702777777777779</v>
      </c>
      <c r="Q1885">
        <v>1</v>
      </c>
      <c r="R1885" t="s">
        <v>27</v>
      </c>
    </row>
    <row r="1886" spans="1:18" hidden="1" x14ac:dyDescent="0.3">
      <c r="A1886" s="76">
        <v>1884</v>
      </c>
      <c r="B1886">
        <v>38826</v>
      </c>
      <c r="C1886" t="s">
        <v>611</v>
      </c>
      <c r="D1886" t="s">
        <v>101</v>
      </c>
      <c r="E1886" t="s">
        <v>20</v>
      </c>
      <c r="F1886">
        <v>8.2899999999999991</v>
      </c>
      <c r="G1886" s="77">
        <v>44229</v>
      </c>
      <c r="H1886" s="77">
        <v>44229</v>
      </c>
      <c r="I1886">
        <v>9</v>
      </c>
      <c r="J1886">
        <v>2019</v>
      </c>
      <c r="K1886" t="s">
        <v>21</v>
      </c>
      <c r="L1886">
        <v>1</v>
      </c>
      <c r="M1886">
        <v>1.8702777777777779</v>
      </c>
      <c r="N1886">
        <v>1.8702777777777779</v>
      </c>
      <c r="O1886">
        <v>1</v>
      </c>
      <c r="P1886">
        <v>1.8702777777777779</v>
      </c>
      <c r="Q1886">
        <v>1</v>
      </c>
      <c r="R1886" t="s">
        <v>57</v>
      </c>
    </row>
    <row r="1887" spans="1:18" hidden="1" x14ac:dyDescent="0.3">
      <c r="A1887" s="76">
        <v>1885</v>
      </c>
      <c r="B1887">
        <v>43690</v>
      </c>
      <c r="C1887" t="s">
        <v>612</v>
      </c>
      <c r="D1887" t="s">
        <v>19</v>
      </c>
      <c r="E1887" t="s">
        <v>78</v>
      </c>
      <c r="F1887">
        <v>6.72</v>
      </c>
      <c r="G1887" s="77">
        <v>44778</v>
      </c>
      <c r="H1887" s="77">
        <v>44787</v>
      </c>
      <c r="I1887">
        <v>5</v>
      </c>
      <c r="J1887">
        <v>2021</v>
      </c>
      <c r="K1887" t="s">
        <v>25</v>
      </c>
      <c r="L1887">
        <v>12</v>
      </c>
      <c r="M1887">
        <v>0.41666666666666669</v>
      </c>
      <c r="N1887">
        <v>5</v>
      </c>
      <c r="O1887">
        <v>10</v>
      </c>
      <c r="P1887">
        <v>0.5</v>
      </c>
      <c r="Q1887">
        <v>1.2</v>
      </c>
      <c r="R1887" t="s">
        <v>39</v>
      </c>
    </row>
    <row r="1888" spans="1:18" hidden="1" x14ac:dyDescent="0.3">
      <c r="A1888" s="76">
        <v>1886</v>
      </c>
      <c r="B1888">
        <v>43690</v>
      </c>
      <c r="C1888" t="s">
        <v>612</v>
      </c>
      <c r="D1888" t="s">
        <v>19</v>
      </c>
      <c r="E1888" t="s">
        <v>78</v>
      </c>
      <c r="F1888">
        <v>6.72</v>
      </c>
      <c r="G1888" s="77">
        <v>44778</v>
      </c>
      <c r="H1888" s="77">
        <v>44787</v>
      </c>
      <c r="I1888">
        <v>5</v>
      </c>
      <c r="J1888">
        <v>2021</v>
      </c>
      <c r="K1888" t="s">
        <v>25</v>
      </c>
      <c r="L1888">
        <v>12</v>
      </c>
      <c r="M1888">
        <v>0.41666666666666669</v>
      </c>
      <c r="N1888">
        <v>5</v>
      </c>
      <c r="O1888">
        <v>10</v>
      </c>
      <c r="P1888">
        <v>0.5</v>
      </c>
      <c r="Q1888">
        <v>1.2</v>
      </c>
      <c r="R1888" t="s">
        <v>68</v>
      </c>
    </row>
    <row r="1889" spans="1:18" hidden="1" x14ac:dyDescent="0.3">
      <c r="A1889" s="76">
        <v>1887</v>
      </c>
      <c r="B1889">
        <v>43690</v>
      </c>
      <c r="C1889" t="s">
        <v>612</v>
      </c>
      <c r="D1889" t="s">
        <v>19</v>
      </c>
      <c r="E1889" t="s">
        <v>78</v>
      </c>
      <c r="F1889">
        <v>6.72</v>
      </c>
      <c r="G1889" s="77">
        <v>44778</v>
      </c>
      <c r="H1889" s="77">
        <v>44787</v>
      </c>
      <c r="I1889">
        <v>5</v>
      </c>
      <c r="J1889">
        <v>2021</v>
      </c>
      <c r="K1889" t="s">
        <v>25</v>
      </c>
      <c r="L1889">
        <v>12</v>
      </c>
      <c r="M1889">
        <v>0.41666666666666669</v>
      </c>
      <c r="N1889">
        <v>5</v>
      </c>
      <c r="O1889">
        <v>10</v>
      </c>
      <c r="P1889">
        <v>0.5</v>
      </c>
      <c r="Q1889">
        <v>1.2</v>
      </c>
      <c r="R1889" t="s">
        <v>93</v>
      </c>
    </row>
    <row r="1890" spans="1:18" hidden="1" x14ac:dyDescent="0.3">
      <c r="A1890" s="76">
        <v>1888</v>
      </c>
      <c r="B1890">
        <v>43690</v>
      </c>
      <c r="C1890" t="s">
        <v>612</v>
      </c>
      <c r="D1890" t="s">
        <v>19</v>
      </c>
      <c r="E1890" t="s">
        <v>78</v>
      </c>
      <c r="F1890">
        <v>6.72</v>
      </c>
      <c r="G1890" s="77">
        <v>44778</v>
      </c>
      <c r="H1890" s="77">
        <v>44787</v>
      </c>
      <c r="I1890">
        <v>5</v>
      </c>
      <c r="J1890">
        <v>2021</v>
      </c>
      <c r="K1890" t="s">
        <v>25</v>
      </c>
      <c r="L1890">
        <v>12</v>
      </c>
      <c r="M1890">
        <v>0.41666666666666669</v>
      </c>
      <c r="N1890">
        <v>5</v>
      </c>
      <c r="O1890">
        <v>10</v>
      </c>
      <c r="P1890">
        <v>0.5</v>
      </c>
      <c r="Q1890">
        <v>1.2</v>
      </c>
      <c r="R1890" t="s">
        <v>28</v>
      </c>
    </row>
    <row r="1891" spans="1:18" hidden="1" x14ac:dyDescent="0.3">
      <c r="A1891" s="76">
        <v>1889</v>
      </c>
      <c r="B1891">
        <v>43690</v>
      </c>
      <c r="C1891" t="s">
        <v>612</v>
      </c>
      <c r="D1891" t="s">
        <v>19</v>
      </c>
      <c r="E1891" t="s">
        <v>78</v>
      </c>
      <c r="F1891">
        <v>6.72</v>
      </c>
      <c r="G1891" s="77">
        <v>44778</v>
      </c>
      <c r="H1891" s="77">
        <v>44787</v>
      </c>
      <c r="I1891">
        <v>5</v>
      </c>
      <c r="J1891">
        <v>2021</v>
      </c>
      <c r="K1891" t="s">
        <v>25</v>
      </c>
      <c r="L1891">
        <v>12</v>
      </c>
      <c r="M1891">
        <v>0.41666666666666669</v>
      </c>
      <c r="N1891">
        <v>5</v>
      </c>
      <c r="O1891">
        <v>10</v>
      </c>
      <c r="P1891">
        <v>0.5</v>
      </c>
      <c r="Q1891">
        <v>1.2</v>
      </c>
      <c r="R1891" t="s">
        <v>43</v>
      </c>
    </row>
    <row r="1892" spans="1:18" hidden="1" x14ac:dyDescent="0.3">
      <c r="A1892" s="76">
        <v>1890</v>
      </c>
      <c r="B1892">
        <v>41353</v>
      </c>
      <c r="C1892" t="s">
        <v>613</v>
      </c>
      <c r="D1892" t="s">
        <v>32</v>
      </c>
      <c r="E1892" t="s">
        <v>78</v>
      </c>
      <c r="F1892">
        <v>7.07</v>
      </c>
      <c r="G1892" s="77">
        <v>44325</v>
      </c>
      <c r="H1892" s="77">
        <v>44328</v>
      </c>
      <c r="I1892">
        <v>7</v>
      </c>
      <c r="J1892">
        <v>2020</v>
      </c>
      <c r="K1892" t="s">
        <v>21</v>
      </c>
      <c r="L1892">
        <v>13</v>
      </c>
      <c r="M1892">
        <v>0.39444444444444438</v>
      </c>
      <c r="N1892">
        <v>5.1277777777777773</v>
      </c>
      <c r="O1892">
        <v>4</v>
      </c>
      <c r="P1892">
        <v>1.2819444444444441</v>
      </c>
      <c r="Q1892">
        <v>3.25</v>
      </c>
      <c r="R1892" t="s">
        <v>39</v>
      </c>
    </row>
    <row r="1893" spans="1:18" hidden="1" x14ac:dyDescent="0.3">
      <c r="A1893" s="76">
        <v>1891</v>
      </c>
      <c r="B1893">
        <v>41353</v>
      </c>
      <c r="C1893" t="s">
        <v>613</v>
      </c>
      <c r="D1893" t="s">
        <v>32</v>
      </c>
      <c r="E1893" t="s">
        <v>78</v>
      </c>
      <c r="F1893">
        <v>7.07</v>
      </c>
      <c r="G1893" s="77">
        <v>44325</v>
      </c>
      <c r="H1893" s="77">
        <v>44328</v>
      </c>
      <c r="I1893">
        <v>7</v>
      </c>
      <c r="J1893">
        <v>2020</v>
      </c>
      <c r="K1893" t="s">
        <v>21</v>
      </c>
      <c r="L1893">
        <v>13</v>
      </c>
      <c r="M1893">
        <v>0.39444444444444438</v>
      </c>
      <c r="N1893">
        <v>5.1277777777777773</v>
      </c>
      <c r="O1893">
        <v>4</v>
      </c>
      <c r="P1893">
        <v>1.2819444444444441</v>
      </c>
      <c r="Q1893">
        <v>3.25</v>
      </c>
      <c r="R1893" t="s">
        <v>27</v>
      </c>
    </row>
    <row r="1894" spans="1:18" hidden="1" x14ac:dyDescent="0.3">
      <c r="A1894" s="76">
        <v>1892</v>
      </c>
      <c r="B1894">
        <v>41353</v>
      </c>
      <c r="C1894" t="s">
        <v>613</v>
      </c>
      <c r="D1894" t="s">
        <v>32</v>
      </c>
      <c r="E1894" t="s">
        <v>78</v>
      </c>
      <c r="F1894">
        <v>7.07</v>
      </c>
      <c r="G1894" s="77">
        <v>44325</v>
      </c>
      <c r="H1894" s="77">
        <v>44328</v>
      </c>
      <c r="I1894">
        <v>7</v>
      </c>
      <c r="J1894">
        <v>2020</v>
      </c>
      <c r="K1894" t="s">
        <v>21</v>
      </c>
      <c r="L1894">
        <v>13</v>
      </c>
      <c r="M1894">
        <v>0.39444444444444438</v>
      </c>
      <c r="N1894">
        <v>5.1277777777777773</v>
      </c>
      <c r="O1894">
        <v>4</v>
      </c>
      <c r="P1894">
        <v>1.2819444444444441</v>
      </c>
      <c r="Q1894">
        <v>3.25</v>
      </c>
      <c r="R1894" t="s">
        <v>214</v>
      </c>
    </row>
    <row r="1895" spans="1:18" hidden="1" x14ac:dyDescent="0.3">
      <c r="A1895" s="76">
        <v>1893</v>
      </c>
      <c r="B1895">
        <v>41353</v>
      </c>
      <c r="C1895" t="s">
        <v>613</v>
      </c>
      <c r="D1895" t="s">
        <v>32</v>
      </c>
      <c r="E1895" t="s">
        <v>78</v>
      </c>
      <c r="F1895">
        <v>7.07</v>
      </c>
      <c r="G1895" s="77">
        <v>44325</v>
      </c>
      <c r="H1895" s="77">
        <v>44328</v>
      </c>
      <c r="I1895">
        <v>7</v>
      </c>
      <c r="J1895">
        <v>2020</v>
      </c>
      <c r="K1895" t="s">
        <v>21</v>
      </c>
      <c r="L1895">
        <v>13</v>
      </c>
      <c r="M1895">
        <v>0.39444444444444438</v>
      </c>
      <c r="N1895">
        <v>5.1277777777777773</v>
      </c>
      <c r="O1895">
        <v>4</v>
      </c>
      <c r="P1895">
        <v>1.2819444444444441</v>
      </c>
      <c r="Q1895">
        <v>3.25</v>
      </c>
      <c r="R1895" t="s">
        <v>146</v>
      </c>
    </row>
    <row r="1896" spans="1:18" hidden="1" x14ac:dyDescent="0.3">
      <c r="A1896" s="76">
        <v>1894</v>
      </c>
      <c r="B1896">
        <v>50689</v>
      </c>
      <c r="C1896" t="s">
        <v>614</v>
      </c>
      <c r="D1896" t="s">
        <v>19</v>
      </c>
      <c r="E1896" t="s">
        <v>20</v>
      </c>
      <c r="F1896">
        <v>6.42</v>
      </c>
      <c r="G1896" s="77">
        <v>44905</v>
      </c>
      <c r="H1896" s="77">
        <v>44916</v>
      </c>
      <c r="I1896">
        <v>8</v>
      </c>
      <c r="J1896">
        <v>2021</v>
      </c>
      <c r="K1896" t="s">
        <v>35</v>
      </c>
      <c r="L1896">
        <v>8</v>
      </c>
      <c r="M1896">
        <v>0.245</v>
      </c>
      <c r="N1896">
        <v>1.96</v>
      </c>
      <c r="O1896">
        <v>12</v>
      </c>
      <c r="P1896">
        <v>0.1633333333333333</v>
      </c>
      <c r="Q1896">
        <v>0.66666666666666663</v>
      </c>
      <c r="R1896" t="s">
        <v>29</v>
      </c>
    </row>
    <row r="1897" spans="1:18" hidden="1" x14ac:dyDescent="0.3">
      <c r="A1897" s="76">
        <v>1895</v>
      </c>
      <c r="B1897">
        <v>49049</v>
      </c>
      <c r="C1897" t="s">
        <v>615</v>
      </c>
      <c r="D1897" t="s">
        <v>85</v>
      </c>
      <c r="E1897" t="s">
        <v>20</v>
      </c>
      <c r="F1897">
        <v>6.74</v>
      </c>
      <c r="G1897" s="77">
        <v>44990</v>
      </c>
      <c r="H1897" s="77">
        <v>44990</v>
      </c>
      <c r="I1897">
        <v>7</v>
      </c>
      <c r="J1897">
        <v>2021</v>
      </c>
      <c r="K1897" t="s">
        <v>33</v>
      </c>
      <c r="L1897">
        <v>1</v>
      </c>
      <c r="M1897">
        <v>6.6666666666666666E-2</v>
      </c>
      <c r="N1897">
        <v>6.6666666666666666E-2</v>
      </c>
      <c r="O1897">
        <v>1</v>
      </c>
      <c r="P1897">
        <v>6.6666666666666666E-2</v>
      </c>
      <c r="Q1897">
        <v>1</v>
      </c>
      <c r="R1897" t="s">
        <v>212</v>
      </c>
    </row>
    <row r="1898" spans="1:18" hidden="1" x14ac:dyDescent="0.3">
      <c r="A1898" s="76">
        <v>1896</v>
      </c>
      <c r="B1898">
        <v>49049</v>
      </c>
      <c r="C1898" t="s">
        <v>615</v>
      </c>
      <c r="D1898" t="s">
        <v>85</v>
      </c>
      <c r="E1898" t="s">
        <v>20</v>
      </c>
      <c r="F1898">
        <v>6.74</v>
      </c>
      <c r="G1898" s="77">
        <v>44990</v>
      </c>
      <c r="H1898" s="77">
        <v>44990</v>
      </c>
      <c r="I1898">
        <v>7</v>
      </c>
      <c r="J1898">
        <v>2021</v>
      </c>
      <c r="K1898" t="s">
        <v>33</v>
      </c>
      <c r="L1898">
        <v>1</v>
      </c>
      <c r="M1898">
        <v>6.6666666666666666E-2</v>
      </c>
      <c r="N1898">
        <v>6.6666666666666666E-2</v>
      </c>
      <c r="O1898">
        <v>1</v>
      </c>
      <c r="P1898">
        <v>6.6666666666666666E-2</v>
      </c>
      <c r="Q1898">
        <v>1</v>
      </c>
      <c r="R1898" t="s">
        <v>54</v>
      </c>
    </row>
    <row r="1899" spans="1:18" hidden="1" x14ac:dyDescent="0.3">
      <c r="A1899" s="76">
        <v>1897</v>
      </c>
      <c r="B1899">
        <v>1048</v>
      </c>
      <c r="C1899" t="s">
        <v>616</v>
      </c>
      <c r="D1899" t="s">
        <v>32</v>
      </c>
      <c r="E1899" t="s">
        <v>20</v>
      </c>
      <c r="F1899">
        <v>6.34</v>
      </c>
      <c r="G1899" s="77">
        <v>44141</v>
      </c>
      <c r="H1899" s="77">
        <v>44144</v>
      </c>
      <c r="I1899">
        <v>3</v>
      </c>
      <c r="J1899">
        <v>2001</v>
      </c>
      <c r="K1899" t="s">
        <v>33</v>
      </c>
      <c r="L1899">
        <v>13</v>
      </c>
      <c r="M1899">
        <v>0.41666666666666669</v>
      </c>
      <c r="N1899">
        <v>5.416666666666667</v>
      </c>
      <c r="O1899">
        <v>4</v>
      </c>
      <c r="P1899">
        <v>1.354166666666667</v>
      </c>
      <c r="Q1899">
        <v>3.25</v>
      </c>
      <c r="R1899" t="s">
        <v>93</v>
      </c>
    </row>
    <row r="1900" spans="1:18" hidden="1" x14ac:dyDescent="0.3">
      <c r="A1900" s="76">
        <v>1898</v>
      </c>
      <c r="B1900">
        <v>1048</v>
      </c>
      <c r="C1900" t="s">
        <v>616</v>
      </c>
      <c r="D1900" t="s">
        <v>32</v>
      </c>
      <c r="E1900" t="s">
        <v>20</v>
      </c>
      <c r="F1900">
        <v>6.34</v>
      </c>
      <c r="G1900" s="77">
        <v>44141</v>
      </c>
      <c r="H1900" s="77">
        <v>44144</v>
      </c>
      <c r="I1900">
        <v>3</v>
      </c>
      <c r="J1900">
        <v>2001</v>
      </c>
      <c r="K1900" t="s">
        <v>33</v>
      </c>
      <c r="L1900">
        <v>13</v>
      </c>
      <c r="M1900">
        <v>0.41666666666666669</v>
      </c>
      <c r="N1900">
        <v>5.416666666666667</v>
      </c>
      <c r="O1900">
        <v>4</v>
      </c>
      <c r="P1900">
        <v>1.354166666666667</v>
      </c>
      <c r="Q1900">
        <v>3.25</v>
      </c>
      <c r="R1900" t="s">
        <v>134</v>
      </c>
    </row>
    <row r="1901" spans="1:18" hidden="1" x14ac:dyDescent="0.3">
      <c r="A1901" s="76">
        <v>1899</v>
      </c>
      <c r="B1901">
        <v>1048</v>
      </c>
      <c r="C1901" t="s">
        <v>616</v>
      </c>
      <c r="D1901" t="s">
        <v>32</v>
      </c>
      <c r="E1901" t="s">
        <v>20</v>
      </c>
      <c r="F1901">
        <v>6.34</v>
      </c>
      <c r="G1901" s="77">
        <v>44141</v>
      </c>
      <c r="H1901" s="77">
        <v>44144</v>
      </c>
      <c r="I1901">
        <v>3</v>
      </c>
      <c r="J1901">
        <v>2001</v>
      </c>
      <c r="K1901" t="s">
        <v>33</v>
      </c>
      <c r="L1901">
        <v>13</v>
      </c>
      <c r="M1901">
        <v>0.41666666666666669</v>
      </c>
      <c r="N1901">
        <v>5.416666666666667</v>
      </c>
      <c r="O1901">
        <v>4</v>
      </c>
      <c r="P1901">
        <v>1.354166666666667</v>
      </c>
      <c r="Q1901">
        <v>3.25</v>
      </c>
      <c r="R1901" t="s">
        <v>119</v>
      </c>
    </row>
    <row r="1902" spans="1:18" hidden="1" x14ac:dyDescent="0.3">
      <c r="A1902" s="76">
        <v>1900</v>
      </c>
      <c r="B1902">
        <v>43693</v>
      </c>
      <c r="C1902" t="s">
        <v>617</v>
      </c>
      <c r="D1902" t="s">
        <v>19</v>
      </c>
      <c r="E1902" t="s">
        <v>38</v>
      </c>
      <c r="F1902">
        <v>7.2</v>
      </c>
      <c r="G1902" s="77">
        <v>44989</v>
      </c>
      <c r="H1902" s="77">
        <v>45013</v>
      </c>
      <c r="I1902">
        <v>7</v>
      </c>
      <c r="J1902">
        <v>2022</v>
      </c>
      <c r="K1902" t="s">
        <v>25</v>
      </c>
      <c r="L1902">
        <v>11</v>
      </c>
      <c r="M1902">
        <v>0.4861111111111111</v>
      </c>
      <c r="N1902">
        <v>5.3472222222222223</v>
      </c>
      <c r="O1902">
        <v>25</v>
      </c>
      <c r="P1902">
        <v>0.21388888888888891</v>
      </c>
      <c r="Q1902">
        <v>0.44</v>
      </c>
      <c r="R1902" t="s">
        <v>36</v>
      </c>
    </row>
    <row r="1903" spans="1:18" hidden="1" x14ac:dyDescent="0.3">
      <c r="A1903" s="76">
        <v>1901</v>
      </c>
      <c r="B1903">
        <v>43693</v>
      </c>
      <c r="C1903" t="s">
        <v>617</v>
      </c>
      <c r="D1903" t="s">
        <v>19</v>
      </c>
      <c r="E1903" t="s">
        <v>38</v>
      </c>
      <c r="F1903">
        <v>7.2</v>
      </c>
      <c r="G1903" s="77">
        <v>44989</v>
      </c>
      <c r="H1903" s="77">
        <v>45013</v>
      </c>
      <c r="I1903">
        <v>7</v>
      </c>
      <c r="J1903">
        <v>2022</v>
      </c>
      <c r="K1903" t="s">
        <v>25</v>
      </c>
      <c r="L1903">
        <v>11</v>
      </c>
      <c r="M1903">
        <v>0.4861111111111111</v>
      </c>
      <c r="N1903">
        <v>5.3472222222222223</v>
      </c>
      <c r="O1903">
        <v>25</v>
      </c>
      <c r="P1903">
        <v>0.21388888888888891</v>
      </c>
      <c r="Q1903">
        <v>0.44</v>
      </c>
      <c r="R1903" t="s">
        <v>97</v>
      </c>
    </row>
    <row r="1904" spans="1:18" hidden="1" x14ac:dyDescent="0.3">
      <c r="A1904" s="76">
        <v>1902</v>
      </c>
      <c r="B1904">
        <v>43693</v>
      </c>
      <c r="C1904" t="s">
        <v>617</v>
      </c>
      <c r="D1904" t="s">
        <v>19</v>
      </c>
      <c r="E1904" t="s">
        <v>38</v>
      </c>
      <c r="F1904">
        <v>7.2</v>
      </c>
      <c r="G1904" s="77">
        <v>44989</v>
      </c>
      <c r="H1904" s="77">
        <v>45013</v>
      </c>
      <c r="I1904">
        <v>7</v>
      </c>
      <c r="J1904">
        <v>2022</v>
      </c>
      <c r="K1904" t="s">
        <v>25</v>
      </c>
      <c r="L1904">
        <v>11</v>
      </c>
      <c r="M1904">
        <v>0.4861111111111111</v>
      </c>
      <c r="N1904">
        <v>5.3472222222222223</v>
      </c>
      <c r="O1904">
        <v>25</v>
      </c>
      <c r="P1904">
        <v>0.21388888888888891</v>
      </c>
      <c r="Q1904">
        <v>0.44</v>
      </c>
      <c r="R1904" t="s">
        <v>82</v>
      </c>
    </row>
    <row r="1905" spans="1:18" hidden="1" x14ac:dyDescent="0.3">
      <c r="A1905" s="76">
        <v>1903</v>
      </c>
      <c r="B1905">
        <v>43693</v>
      </c>
      <c r="C1905" t="s">
        <v>617</v>
      </c>
      <c r="D1905" t="s">
        <v>19</v>
      </c>
      <c r="E1905" t="s">
        <v>38</v>
      </c>
      <c r="F1905">
        <v>7.2</v>
      </c>
      <c r="G1905" s="77">
        <v>44989</v>
      </c>
      <c r="H1905" s="77">
        <v>45013</v>
      </c>
      <c r="I1905">
        <v>7</v>
      </c>
      <c r="J1905">
        <v>2022</v>
      </c>
      <c r="K1905" t="s">
        <v>25</v>
      </c>
      <c r="L1905">
        <v>11</v>
      </c>
      <c r="M1905">
        <v>0.4861111111111111</v>
      </c>
      <c r="N1905">
        <v>5.3472222222222223</v>
      </c>
      <c r="O1905">
        <v>25</v>
      </c>
      <c r="P1905">
        <v>0.21388888888888891</v>
      </c>
      <c r="Q1905">
        <v>0.44</v>
      </c>
      <c r="R1905" t="s">
        <v>22</v>
      </c>
    </row>
    <row r="1906" spans="1:18" hidden="1" x14ac:dyDescent="0.3">
      <c r="A1906" s="76">
        <v>1904</v>
      </c>
      <c r="B1906">
        <v>43693</v>
      </c>
      <c r="C1906" t="s">
        <v>617</v>
      </c>
      <c r="D1906" t="s">
        <v>19</v>
      </c>
      <c r="E1906" t="s">
        <v>38</v>
      </c>
      <c r="F1906">
        <v>7.2</v>
      </c>
      <c r="G1906" s="77">
        <v>44989</v>
      </c>
      <c r="H1906" s="77">
        <v>45013</v>
      </c>
      <c r="I1906">
        <v>7</v>
      </c>
      <c r="J1906">
        <v>2022</v>
      </c>
      <c r="K1906" t="s">
        <v>25</v>
      </c>
      <c r="L1906">
        <v>11</v>
      </c>
      <c r="M1906">
        <v>0.4861111111111111</v>
      </c>
      <c r="N1906">
        <v>5.3472222222222223</v>
      </c>
      <c r="O1906">
        <v>25</v>
      </c>
      <c r="P1906">
        <v>0.21388888888888891</v>
      </c>
      <c r="Q1906">
        <v>0.44</v>
      </c>
      <c r="R1906" t="s">
        <v>64</v>
      </c>
    </row>
    <row r="1907" spans="1:18" hidden="1" x14ac:dyDescent="0.3">
      <c r="A1907" s="76">
        <v>1905</v>
      </c>
      <c r="B1907">
        <v>38012</v>
      </c>
      <c r="C1907" t="s">
        <v>618</v>
      </c>
      <c r="D1907" t="s">
        <v>101</v>
      </c>
      <c r="E1907" t="s">
        <v>20</v>
      </c>
      <c r="F1907">
        <v>5.59</v>
      </c>
      <c r="G1907" s="77">
        <v>44539</v>
      </c>
      <c r="H1907" s="77">
        <v>44539</v>
      </c>
      <c r="I1907">
        <v>4</v>
      </c>
      <c r="J1907">
        <v>2019</v>
      </c>
      <c r="K1907" t="s">
        <v>25</v>
      </c>
      <c r="L1907">
        <v>1</v>
      </c>
      <c r="M1907">
        <v>0.4</v>
      </c>
      <c r="N1907">
        <v>0.4</v>
      </c>
      <c r="O1907">
        <v>1</v>
      </c>
      <c r="P1907">
        <v>0.4</v>
      </c>
      <c r="Q1907">
        <v>1</v>
      </c>
      <c r="R1907" t="s">
        <v>39</v>
      </c>
    </row>
    <row r="1908" spans="1:18" hidden="1" x14ac:dyDescent="0.3">
      <c r="A1908" s="76">
        <v>1906</v>
      </c>
      <c r="B1908">
        <v>38012</v>
      </c>
      <c r="C1908" t="s">
        <v>618</v>
      </c>
      <c r="D1908" t="s">
        <v>101</v>
      </c>
      <c r="E1908" t="s">
        <v>20</v>
      </c>
      <c r="F1908">
        <v>5.59</v>
      </c>
      <c r="G1908" s="77">
        <v>44539</v>
      </c>
      <c r="H1908" s="77">
        <v>44539</v>
      </c>
      <c r="I1908">
        <v>4</v>
      </c>
      <c r="J1908">
        <v>2019</v>
      </c>
      <c r="K1908" t="s">
        <v>25</v>
      </c>
      <c r="L1908">
        <v>1</v>
      </c>
      <c r="M1908">
        <v>0.4</v>
      </c>
      <c r="N1908">
        <v>0.4</v>
      </c>
      <c r="O1908">
        <v>1</v>
      </c>
      <c r="P1908">
        <v>0.4</v>
      </c>
      <c r="Q1908">
        <v>1</v>
      </c>
      <c r="R1908" t="s">
        <v>29</v>
      </c>
    </row>
    <row r="1909" spans="1:18" hidden="1" x14ac:dyDescent="0.3">
      <c r="A1909" s="76">
        <v>1907</v>
      </c>
      <c r="B1909">
        <v>38012</v>
      </c>
      <c r="C1909" t="s">
        <v>618</v>
      </c>
      <c r="D1909" t="s">
        <v>101</v>
      </c>
      <c r="E1909" t="s">
        <v>20</v>
      </c>
      <c r="F1909">
        <v>5.59</v>
      </c>
      <c r="G1909" s="77">
        <v>44539</v>
      </c>
      <c r="H1909" s="77">
        <v>44539</v>
      </c>
      <c r="I1909">
        <v>4</v>
      </c>
      <c r="J1909">
        <v>2019</v>
      </c>
      <c r="K1909" t="s">
        <v>25</v>
      </c>
      <c r="L1909">
        <v>1</v>
      </c>
      <c r="M1909">
        <v>0.4</v>
      </c>
      <c r="N1909">
        <v>0.4</v>
      </c>
      <c r="O1909">
        <v>1</v>
      </c>
      <c r="P1909">
        <v>0.4</v>
      </c>
      <c r="Q1909">
        <v>1</v>
      </c>
      <c r="R1909" t="s">
        <v>175</v>
      </c>
    </row>
    <row r="1910" spans="1:18" hidden="1" x14ac:dyDescent="0.3">
      <c r="A1910" s="76">
        <v>1908</v>
      </c>
      <c r="B1910">
        <v>50204</v>
      </c>
      <c r="C1910" t="s">
        <v>619</v>
      </c>
      <c r="D1910" t="s">
        <v>32</v>
      </c>
      <c r="E1910" t="s">
        <v>20</v>
      </c>
      <c r="F1910">
        <v>6.34</v>
      </c>
      <c r="G1910" s="77">
        <v>44913</v>
      </c>
      <c r="H1910" s="77">
        <v>44917</v>
      </c>
      <c r="I1910">
        <v>7</v>
      </c>
      <c r="J1910">
        <v>2022</v>
      </c>
      <c r="K1910" t="s">
        <v>25</v>
      </c>
      <c r="L1910">
        <v>12</v>
      </c>
      <c r="M1910">
        <v>0.4</v>
      </c>
      <c r="N1910">
        <v>4.8000000000000007</v>
      </c>
      <c r="O1910">
        <v>5</v>
      </c>
      <c r="P1910">
        <v>0.96000000000000019</v>
      </c>
      <c r="Q1910">
        <v>2.4</v>
      </c>
      <c r="R1910" t="s">
        <v>28</v>
      </c>
    </row>
    <row r="1911" spans="1:18" hidden="1" x14ac:dyDescent="0.3">
      <c r="A1911" s="76">
        <v>1909</v>
      </c>
      <c r="B1911">
        <v>50204</v>
      </c>
      <c r="C1911" t="s">
        <v>619</v>
      </c>
      <c r="D1911" t="s">
        <v>32</v>
      </c>
      <c r="E1911" t="s">
        <v>20</v>
      </c>
      <c r="F1911">
        <v>6.34</v>
      </c>
      <c r="G1911" s="77">
        <v>44913</v>
      </c>
      <c r="H1911" s="77">
        <v>44917</v>
      </c>
      <c r="I1911">
        <v>7</v>
      </c>
      <c r="J1911">
        <v>2022</v>
      </c>
      <c r="K1911" t="s">
        <v>25</v>
      </c>
      <c r="L1911">
        <v>12</v>
      </c>
      <c r="M1911">
        <v>0.4</v>
      </c>
      <c r="N1911">
        <v>4.8000000000000007</v>
      </c>
      <c r="O1911">
        <v>5</v>
      </c>
      <c r="P1911">
        <v>0.96000000000000019</v>
      </c>
      <c r="Q1911">
        <v>2.4</v>
      </c>
      <c r="R1911" t="s">
        <v>29</v>
      </c>
    </row>
    <row r="1912" spans="1:18" hidden="1" x14ac:dyDescent="0.3">
      <c r="A1912" s="76">
        <v>1910</v>
      </c>
      <c r="B1912">
        <v>50204</v>
      </c>
      <c r="C1912" t="s">
        <v>619</v>
      </c>
      <c r="D1912" t="s">
        <v>32</v>
      </c>
      <c r="E1912" t="s">
        <v>20</v>
      </c>
      <c r="F1912">
        <v>6.34</v>
      </c>
      <c r="G1912" s="77">
        <v>44913</v>
      </c>
      <c r="H1912" s="77">
        <v>44917</v>
      </c>
      <c r="I1912">
        <v>7</v>
      </c>
      <c r="J1912">
        <v>2022</v>
      </c>
      <c r="K1912" t="s">
        <v>25</v>
      </c>
      <c r="L1912">
        <v>12</v>
      </c>
      <c r="M1912">
        <v>0.4</v>
      </c>
      <c r="N1912">
        <v>4.8000000000000007</v>
      </c>
      <c r="O1912">
        <v>5</v>
      </c>
      <c r="P1912">
        <v>0.96000000000000019</v>
      </c>
      <c r="Q1912">
        <v>2.4</v>
      </c>
      <c r="R1912" t="s">
        <v>146</v>
      </c>
    </row>
    <row r="1913" spans="1:18" hidden="1" x14ac:dyDescent="0.3">
      <c r="A1913" s="76">
        <v>1911</v>
      </c>
      <c r="B1913">
        <v>175</v>
      </c>
      <c r="C1913" t="s">
        <v>620</v>
      </c>
      <c r="D1913" t="s">
        <v>32</v>
      </c>
      <c r="E1913" t="s">
        <v>38</v>
      </c>
      <c r="F1913">
        <v>6.6</v>
      </c>
      <c r="G1913" s="77">
        <v>44857</v>
      </c>
      <c r="H1913" s="77">
        <v>44869</v>
      </c>
      <c r="I1913">
        <v>4</v>
      </c>
      <c r="J1913">
        <v>2002</v>
      </c>
      <c r="K1913" t="s">
        <v>33</v>
      </c>
      <c r="L1913">
        <v>26</v>
      </c>
      <c r="M1913">
        <v>0.41666666666666669</v>
      </c>
      <c r="N1913">
        <v>10.83333333333333</v>
      </c>
      <c r="O1913">
        <v>13</v>
      </c>
      <c r="P1913">
        <v>0.83333333333333337</v>
      </c>
      <c r="Q1913">
        <v>2</v>
      </c>
      <c r="R1913" t="s">
        <v>39</v>
      </c>
    </row>
    <row r="1914" spans="1:18" hidden="1" x14ac:dyDescent="0.3">
      <c r="A1914" s="76">
        <v>1912</v>
      </c>
      <c r="B1914">
        <v>175</v>
      </c>
      <c r="C1914" t="s">
        <v>620</v>
      </c>
      <c r="D1914" t="s">
        <v>32</v>
      </c>
      <c r="E1914" t="s">
        <v>38</v>
      </c>
      <c r="F1914">
        <v>6.6</v>
      </c>
      <c r="G1914" s="77">
        <v>44857</v>
      </c>
      <c r="H1914" s="77">
        <v>44869</v>
      </c>
      <c r="I1914">
        <v>4</v>
      </c>
      <c r="J1914">
        <v>2002</v>
      </c>
      <c r="K1914" t="s">
        <v>33</v>
      </c>
      <c r="L1914">
        <v>26</v>
      </c>
      <c r="M1914">
        <v>0.41666666666666669</v>
      </c>
      <c r="N1914">
        <v>10.83333333333333</v>
      </c>
      <c r="O1914">
        <v>13</v>
      </c>
      <c r="P1914">
        <v>0.83333333333333337</v>
      </c>
      <c r="Q1914">
        <v>2</v>
      </c>
      <c r="R1914" t="s">
        <v>26</v>
      </c>
    </row>
    <row r="1915" spans="1:18" hidden="1" x14ac:dyDescent="0.3">
      <c r="A1915" s="76">
        <v>1913</v>
      </c>
      <c r="B1915">
        <v>175</v>
      </c>
      <c r="C1915" t="s">
        <v>620</v>
      </c>
      <c r="D1915" t="s">
        <v>32</v>
      </c>
      <c r="E1915" t="s">
        <v>38</v>
      </c>
      <c r="F1915">
        <v>6.6</v>
      </c>
      <c r="G1915" s="77">
        <v>44857</v>
      </c>
      <c r="H1915" s="77">
        <v>44869</v>
      </c>
      <c r="I1915">
        <v>4</v>
      </c>
      <c r="J1915">
        <v>2002</v>
      </c>
      <c r="K1915" t="s">
        <v>33</v>
      </c>
      <c r="L1915">
        <v>26</v>
      </c>
      <c r="M1915">
        <v>0.41666666666666669</v>
      </c>
      <c r="N1915">
        <v>10.83333333333333</v>
      </c>
      <c r="O1915">
        <v>13</v>
      </c>
      <c r="P1915">
        <v>0.83333333333333337</v>
      </c>
      <c r="Q1915">
        <v>2</v>
      </c>
      <c r="R1915" t="s">
        <v>57</v>
      </c>
    </row>
    <row r="1916" spans="1:18" hidden="1" x14ac:dyDescent="0.3">
      <c r="A1916" s="76">
        <v>1914</v>
      </c>
      <c r="B1916">
        <v>175</v>
      </c>
      <c r="C1916" t="s">
        <v>620</v>
      </c>
      <c r="D1916" t="s">
        <v>32</v>
      </c>
      <c r="E1916" t="s">
        <v>38</v>
      </c>
      <c r="F1916">
        <v>6.6</v>
      </c>
      <c r="G1916" s="77">
        <v>44857</v>
      </c>
      <c r="H1916" s="77">
        <v>44869</v>
      </c>
      <c r="I1916">
        <v>4</v>
      </c>
      <c r="J1916">
        <v>2002</v>
      </c>
      <c r="K1916" t="s">
        <v>33</v>
      </c>
      <c r="L1916">
        <v>26</v>
      </c>
      <c r="M1916">
        <v>0.41666666666666669</v>
      </c>
      <c r="N1916">
        <v>10.83333333333333</v>
      </c>
      <c r="O1916">
        <v>13</v>
      </c>
      <c r="P1916">
        <v>0.83333333333333337</v>
      </c>
      <c r="Q1916">
        <v>2</v>
      </c>
      <c r="R1916" t="s">
        <v>29</v>
      </c>
    </row>
    <row r="1917" spans="1:18" hidden="1" x14ac:dyDescent="0.3">
      <c r="A1917" s="76">
        <v>1915</v>
      </c>
      <c r="B1917">
        <v>175</v>
      </c>
      <c r="C1917" t="s">
        <v>620</v>
      </c>
      <c r="D1917" t="s">
        <v>32</v>
      </c>
      <c r="E1917" t="s">
        <v>38</v>
      </c>
      <c r="F1917">
        <v>6.6</v>
      </c>
      <c r="G1917" s="77">
        <v>44857</v>
      </c>
      <c r="H1917" s="77">
        <v>44869</v>
      </c>
      <c r="I1917">
        <v>4</v>
      </c>
      <c r="J1917">
        <v>2002</v>
      </c>
      <c r="K1917" t="s">
        <v>33</v>
      </c>
      <c r="L1917">
        <v>26</v>
      </c>
      <c r="M1917">
        <v>0.41666666666666669</v>
      </c>
      <c r="N1917">
        <v>10.83333333333333</v>
      </c>
      <c r="O1917">
        <v>13</v>
      </c>
      <c r="P1917">
        <v>0.83333333333333337</v>
      </c>
      <c r="Q1917">
        <v>2</v>
      </c>
      <c r="R1917" t="s">
        <v>42</v>
      </c>
    </row>
    <row r="1918" spans="1:18" hidden="1" x14ac:dyDescent="0.3">
      <c r="A1918" s="76">
        <v>1916</v>
      </c>
      <c r="B1918">
        <v>175</v>
      </c>
      <c r="C1918" t="s">
        <v>620</v>
      </c>
      <c r="D1918" t="s">
        <v>32</v>
      </c>
      <c r="E1918" t="s">
        <v>38</v>
      </c>
      <c r="F1918">
        <v>6.6</v>
      </c>
      <c r="G1918" s="77">
        <v>44857</v>
      </c>
      <c r="H1918" s="77">
        <v>44869</v>
      </c>
      <c r="I1918">
        <v>4</v>
      </c>
      <c r="J1918">
        <v>2002</v>
      </c>
      <c r="K1918" t="s">
        <v>33</v>
      </c>
      <c r="L1918">
        <v>26</v>
      </c>
      <c r="M1918">
        <v>0.41666666666666669</v>
      </c>
      <c r="N1918">
        <v>10.83333333333333</v>
      </c>
      <c r="O1918">
        <v>13</v>
      </c>
      <c r="P1918">
        <v>0.83333333333333337</v>
      </c>
      <c r="Q1918">
        <v>2</v>
      </c>
      <c r="R1918" t="s">
        <v>146</v>
      </c>
    </row>
    <row r="1919" spans="1:18" hidden="1" x14ac:dyDescent="0.3">
      <c r="A1919" s="76">
        <v>1917</v>
      </c>
      <c r="B1919">
        <v>41688</v>
      </c>
      <c r="C1919" t="s">
        <v>621</v>
      </c>
      <c r="D1919" t="s">
        <v>19</v>
      </c>
      <c r="E1919" t="s">
        <v>52</v>
      </c>
      <c r="F1919">
        <v>6.58</v>
      </c>
      <c r="G1919" s="77">
        <v>44319</v>
      </c>
      <c r="H1919" s="77">
        <v>44328</v>
      </c>
      <c r="I1919">
        <v>6</v>
      </c>
      <c r="J1919">
        <v>2020</v>
      </c>
      <c r="K1919" t="s">
        <v>35</v>
      </c>
      <c r="L1919">
        <v>10</v>
      </c>
      <c r="M1919">
        <v>9.583333333333334E-2</v>
      </c>
      <c r="N1919">
        <v>0.95833333333333337</v>
      </c>
      <c r="O1919">
        <v>10</v>
      </c>
      <c r="P1919">
        <v>9.583333333333334E-2</v>
      </c>
      <c r="Q1919">
        <v>1</v>
      </c>
      <c r="R1919" t="s">
        <v>36</v>
      </c>
    </row>
    <row r="1920" spans="1:18" hidden="1" x14ac:dyDescent="0.3">
      <c r="A1920" s="76">
        <v>1918</v>
      </c>
      <c r="B1920">
        <v>41688</v>
      </c>
      <c r="C1920" t="s">
        <v>621</v>
      </c>
      <c r="D1920" t="s">
        <v>19</v>
      </c>
      <c r="E1920" t="s">
        <v>52</v>
      </c>
      <c r="F1920">
        <v>6.58</v>
      </c>
      <c r="G1920" s="77">
        <v>44319</v>
      </c>
      <c r="H1920" s="77">
        <v>44328</v>
      </c>
      <c r="I1920">
        <v>6</v>
      </c>
      <c r="J1920">
        <v>2020</v>
      </c>
      <c r="K1920" t="s">
        <v>35</v>
      </c>
      <c r="L1920">
        <v>10</v>
      </c>
      <c r="M1920">
        <v>9.583333333333334E-2</v>
      </c>
      <c r="N1920">
        <v>0.95833333333333337</v>
      </c>
      <c r="O1920">
        <v>10</v>
      </c>
      <c r="P1920">
        <v>9.583333333333334E-2</v>
      </c>
      <c r="Q1920">
        <v>1</v>
      </c>
      <c r="R1920" t="s">
        <v>27</v>
      </c>
    </row>
    <row r="1921" spans="1:18" hidden="1" x14ac:dyDescent="0.3">
      <c r="A1921" s="76">
        <v>1919</v>
      </c>
      <c r="B1921">
        <v>41688</v>
      </c>
      <c r="C1921" t="s">
        <v>621</v>
      </c>
      <c r="D1921" t="s">
        <v>19</v>
      </c>
      <c r="E1921" t="s">
        <v>52</v>
      </c>
      <c r="F1921">
        <v>6.58</v>
      </c>
      <c r="G1921" s="77">
        <v>44319</v>
      </c>
      <c r="H1921" s="77">
        <v>44328</v>
      </c>
      <c r="I1921">
        <v>6</v>
      </c>
      <c r="J1921">
        <v>2020</v>
      </c>
      <c r="K1921" t="s">
        <v>35</v>
      </c>
      <c r="L1921">
        <v>10</v>
      </c>
      <c r="M1921">
        <v>9.583333333333334E-2</v>
      </c>
      <c r="N1921">
        <v>0.95833333333333337</v>
      </c>
      <c r="O1921">
        <v>10</v>
      </c>
      <c r="P1921">
        <v>9.583333333333334E-2</v>
      </c>
      <c r="Q1921">
        <v>1</v>
      </c>
      <c r="R1921" t="s">
        <v>134</v>
      </c>
    </row>
    <row r="1922" spans="1:18" hidden="1" x14ac:dyDescent="0.3">
      <c r="A1922" s="76">
        <v>1920</v>
      </c>
      <c r="B1922">
        <v>49969</v>
      </c>
      <c r="C1922" t="s">
        <v>622</v>
      </c>
      <c r="D1922" t="s">
        <v>32</v>
      </c>
      <c r="E1922" t="s">
        <v>114</v>
      </c>
      <c r="F1922">
        <v>6.07</v>
      </c>
      <c r="G1922" s="77">
        <v>44908</v>
      </c>
      <c r="H1922" s="77">
        <v>44910</v>
      </c>
      <c r="I1922">
        <v>8</v>
      </c>
      <c r="J1922">
        <v>2022</v>
      </c>
      <c r="K1922" t="s">
        <v>25</v>
      </c>
      <c r="L1922">
        <v>12</v>
      </c>
      <c r="M1922">
        <v>0.39750000000000002</v>
      </c>
      <c r="N1922">
        <v>4.7699999999999996</v>
      </c>
      <c r="O1922">
        <v>3</v>
      </c>
      <c r="P1922">
        <v>1.59</v>
      </c>
      <c r="Q1922">
        <v>4</v>
      </c>
      <c r="R1922" t="s">
        <v>29</v>
      </c>
    </row>
    <row r="1923" spans="1:18" hidden="1" x14ac:dyDescent="0.3">
      <c r="A1923" s="76">
        <v>1921</v>
      </c>
      <c r="B1923">
        <v>49969</v>
      </c>
      <c r="C1923" t="s">
        <v>622</v>
      </c>
      <c r="D1923" t="s">
        <v>32</v>
      </c>
      <c r="E1923" t="s">
        <v>114</v>
      </c>
      <c r="F1923">
        <v>6.07</v>
      </c>
      <c r="G1923" s="77">
        <v>44908</v>
      </c>
      <c r="H1923" s="77">
        <v>44910</v>
      </c>
      <c r="I1923">
        <v>8</v>
      </c>
      <c r="J1923">
        <v>2022</v>
      </c>
      <c r="K1923" t="s">
        <v>25</v>
      </c>
      <c r="L1923">
        <v>12</v>
      </c>
      <c r="M1923">
        <v>0.39750000000000002</v>
      </c>
      <c r="N1923">
        <v>4.7699999999999996</v>
      </c>
      <c r="O1923">
        <v>3</v>
      </c>
      <c r="P1923">
        <v>1.59</v>
      </c>
      <c r="Q1923">
        <v>4</v>
      </c>
      <c r="R1923" t="s">
        <v>49</v>
      </c>
    </row>
    <row r="1924" spans="1:18" hidden="1" x14ac:dyDescent="0.3">
      <c r="A1924" s="76">
        <v>1922</v>
      </c>
      <c r="B1924">
        <v>49969</v>
      </c>
      <c r="C1924" t="s">
        <v>622</v>
      </c>
      <c r="D1924" t="s">
        <v>32</v>
      </c>
      <c r="E1924" t="s">
        <v>114</v>
      </c>
      <c r="F1924">
        <v>6.07</v>
      </c>
      <c r="G1924" s="77">
        <v>44908</v>
      </c>
      <c r="H1924" s="77">
        <v>44910</v>
      </c>
      <c r="I1924">
        <v>8</v>
      </c>
      <c r="J1924">
        <v>2022</v>
      </c>
      <c r="K1924" t="s">
        <v>25</v>
      </c>
      <c r="L1924">
        <v>12</v>
      </c>
      <c r="M1924">
        <v>0.39750000000000002</v>
      </c>
      <c r="N1924">
        <v>4.7699999999999996</v>
      </c>
      <c r="O1924">
        <v>3</v>
      </c>
      <c r="P1924">
        <v>1.59</v>
      </c>
      <c r="Q1924">
        <v>4</v>
      </c>
      <c r="R1924" t="s">
        <v>50</v>
      </c>
    </row>
    <row r="1925" spans="1:18" hidden="1" x14ac:dyDescent="0.3">
      <c r="A1925" s="76">
        <v>1923</v>
      </c>
      <c r="B1925">
        <v>43523</v>
      </c>
      <c r="C1925" t="s">
        <v>623</v>
      </c>
      <c r="D1925" t="s">
        <v>32</v>
      </c>
      <c r="E1925" t="s">
        <v>75</v>
      </c>
      <c r="F1925">
        <v>7.71</v>
      </c>
      <c r="G1925" s="77">
        <v>44784</v>
      </c>
      <c r="H1925" s="77">
        <v>44788</v>
      </c>
      <c r="I1925">
        <v>7</v>
      </c>
      <c r="J1925">
        <v>2021</v>
      </c>
      <c r="K1925" t="s">
        <v>21</v>
      </c>
      <c r="L1925">
        <v>12</v>
      </c>
      <c r="M1925">
        <v>0.39444444444444438</v>
      </c>
      <c r="N1925">
        <v>4.7333333333333334</v>
      </c>
      <c r="O1925">
        <v>5</v>
      </c>
      <c r="P1925">
        <v>0.94666666666666666</v>
      </c>
      <c r="Q1925">
        <v>2.4</v>
      </c>
      <c r="R1925" t="s">
        <v>39</v>
      </c>
    </row>
    <row r="1926" spans="1:18" hidden="1" x14ac:dyDescent="0.3">
      <c r="A1926" s="76">
        <v>1924</v>
      </c>
      <c r="B1926">
        <v>43523</v>
      </c>
      <c r="C1926" t="s">
        <v>623</v>
      </c>
      <c r="D1926" t="s">
        <v>32</v>
      </c>
      <c r="E1926" t="s">
        <v>75</v>
      </c>
      <c r="F1926">
        <v>7.71</v>
      </c>
      <c r="G1926" s="77">
        <v>44784</v>
      </c>
      <c r="H1926" s="77">
        <v>44788</v>
      </c>
      <c r="I1926">
        <v>7</v>
      </c>
      <c r="J1926">
        <v>2021</v>
      </c>
      <c r="K1926" t="s">
        <v>21</v>
      </c>
      <c r="L1926">
        <v>12</v>
      </c>
      <c r="M1926">
        <v>0.39444444444444438</v>
      </c>
      <c r="N1926">
        <v>4.7333333333333334</v>
      </c>
      <c r="O1926">
        <v>5</v>
      </c>
      <c r="P1926">
        <v>0.94666666666666666</v>
      </c>
      <c r="Q1926">
        <v>2.4</v>
      </c>
      <c r="R1926" t="s">
        <v>26</v>
      </c>
    </row>
    <row r="1927" spans="1:18" hidden="1" x14ac:dyDescent="0.3">
      <c r="A1927" s="76">
        <v>1925</v>
      </c>
      <c r="B1927">
        <v>43523</v>
      </c>
      <c r="C1927" t="s">
        <v>623</v>
      </c>
      <c r="D1927" t="s">
        <v>32</v>
      </c>
      <c r="E1927" t="s">
        <v>75</v>
      </c>
      <c r="F1927">
        <v>7.71</v>
      </c>
      <c r="G1927" s="77">
        <v>44784</v>
      </c>
      <c r="H1927" s="77">
        <v>44788</v>
      </c>
      <c r="I1927">
        <v>7</v>
      </c>
      <c r="J1927">
        <v>2021</v>
      </c>
      <c r="K1927" t="s">
        <v>21</v>
      </c>
      <c r="L1927">
        <v>12</v>
      </c>
      <c r="M1927">
        <v>0.39444444444444438</v>
      </c>
      <c r="N1927">
        <v>4.7333333333333334</v>
      </c>
      <c r="O1927">
        <v>5</v>
      </c>
      <c r="P1927">
        <v>0.94666666666666666</v>
      </c>
      <c r="Q1927">
        <v>2.4</v>
      </c>
      <c r="R1927" t="s">
        <v>36</v>
      </c>
    </row>
    <row r="1928" spans="1:18" hidden="1" x14ac:dyDescent="0.3">
      <c r="A1928" s="76">
        <v>1926</v>
      </c>
      <c r="B1928">
        <v>43523</v>
      </c>
      <c r="C1928" t="s">
        <v>623</v>
      </c>
      <c r="D1928" t="s">
        <v>32</v>
      </c>
      <c r="E1928" t="s">
        <v>75</v>
      </c>
      <c r="F1928">
        <v>7.71</v>
      </c>
      <c r="G1928" s="77">
        <v>44784</v>
      </c>
      <c r="H1928" s="77">
        <v>44788</v>
      </c>
      <c r="I1928">
        <v>7</v>
      </c>
      <c r="J1928">
        <v>2021</v>
      </c>
      <c r="K1928" t="s">
        <v>21</v>
      </c>
      <c r="L1928">
        <v>12</v>
      </c>
      <c r="M1928">
        <v>0.39444444444444438</v>
      </c>
      <c r="N1928">
        <v>4.7333333333333334</v>
      </c>
      <c r="O1928">
        <v>5</v>
      </c>
      <c r="P1928">
        <v>0.94666666666666666</v>
      </c>
      <c r="Q1928">
        <v>2.4</v>
      </c>
      <c r="R1928" t="s">
        <v>27</v>
      </c>
    </row>
    <row r="1929" spans="1:18" hidden="1" x14ac:dyDescent="0.3">
      <c r="A1929" s="76">
        <v>1927</v>
      </c>
      <c r="B1929">
        <v>43523</v>
      </c>
      <c r="C1929" t="s">
        <v>623</v>
      </c>
      <c r="D1929" t="s">
        <v>32</v>
      </c>
      <c r="E1929" t="s">
        <v>75</v>
      </c>
      <c r="F1929">
        <v>7.71</v>
      </c>
      <c r="G1929" s="77">
        <v>44784</v>
      </c>
      <c r="H1929" s="77">
        <v>44788</v>
      </c>
      <c r="I1929">
        <v>7</v>
      </c>
      <c r="J1929">
        <v>2021</v>
      </c>
      <c r="K1929" t="s">
        <v>21</v>
      </c>
      <c r="L1929">
        <v>12</v>
      </c>
      <c r="M1929">
        <v>0.39444444444444438</v>
      </c>
      <c r="N1929">
        <v>4.7333333333333334</v>
      </c>
      <c r="O1929">
        <v>5</v>
      </c>
      <c r="P1929">
        <v>0.94666666666666666</v>
      </c>
      <c r="Q1929">
        <v>2.4</v>
      </c>
      <c r="R1929" t="s">
        <v>41</v>
      </c>
    </row>
    <row r="1930" spans="1:18" hidden="1" x14ac:dyDescent="0.3">
      <c r="A1930" s="76">
        <v>1928</v>
      </c>
      <c r="B1930">
        <v>48471</v>
      </c>
      <c r="C1930" t="s">
        <v>624</v>
      </c>
      <c r="D1930" t="s">
        <v>32</v>
      </c>
      <c r="E1930" t="s">
        <v>75</v>
      </c>
      <c r="F1930">
        <v>7.31</v>
      </c>
      <c r="G1930" s="77">
        <v>44758</v>
      </c>
      <c r="H1930" s="77">
        <v>44765</v>
      </c>
      <c r="I1930">
        <v>5</v>
      </c>
      <c r="J1930">
        <v>2021</v>
      </c>
      <c r="K1930" t="s">
        <v>35</v>
      </c>
      <c r="L1930">
        <v>12</v>
      </c>
      <c r="M1930">
        <v>0.39750000000000002</v>
      </c>
      <c r="N1930">
        <v>4.7699999999999996</v>
      </c>
      <c r="O1930">
        <v>8</v>
      </c>
      <c r="P1930">
        <v>0.59625000000000006</v>
      </c>
      <c r="Q1930">
        <v>1.5</v>
      </c>
      <c r="R1930" t="s">
        <v>27</v>
      </c>
    </row>
    <row r="1931" spans="1:18" hidden="1" x14ac:dyDescent="0.3">
      <c r="A1931" s="76">
        <v>1929</v>
      </c>
      <c r="B1931">
        <v>48471</v>
      </c>
      <c r="C1931" t="s">
        <v>624</v>
      </c>
      <c r="D1931" t="s">
        <v>32</v>
      </c>
      <c r="E1931" t="s">
        <v>75</v>
      </c>
      <c r="F1931">
        <v>7.31</v>
      </c>
      <c r="G1931" s="77">
        <v>44758</v>
      </c>
      <c r="H1931" s="77">
        <v>44765</v>
      </c>
      <c r="I1931">
        <v>5</v>
      </c>
      <c r="J1931">
        <v>2021</v>
      </c>
      <c r="K1931" t="s">
        <v>35</v>
      </c>
      <c r="L1931">
        <v>12</v>
      </c>
      <c r="M1931">
        <v>0.39750000000000002</v>
      </c>
      <c r="N1931">
        <v>4.7699999999999996</v>
      </c>
      <c r="O1931">
        <v>8</v>
      </c>
      <c r="P1931">
        <v>0.59625000000000006</v>
      </c>
      <c r="Q1931">
        <v>1.5</v>
      </c>
      <c r="R1931" t="s">
        <v>97</v>
      </c>
    </row>
    <row r="1932" spans="1:18" hidden="1" x14ac:dyDescent="0.3">
      <c r="A1932" s="76">
        <v>1930</v>
      </c>
      <c r="B1932">
        <v>48471</v>
      </c>
      <c r="C1932" t="s">
        <v>624</v>
      </c>
      <c r="D1932" t="s">
        <v>32</v>
      </c>
      <c r="E1932" t="s">
        <v>75</v>
      </c>
      <c r="F1932">
        <v>7.31</v>
      </c>
      <c r="G1932" s="77">
        <v>44758</v>
      </c>
      <c r="H1932" s="77">
        <v>44765</v>
      </c>
      <c r="I1932">
        <v>5</v>
      </c>
      <c r="J1932">
        <v>2021</v>
      </c>
      <c r="K1932" t="s">
        <v>35</v>
      </c>
      <c r="L1932">
        <v>12</v>
      </c>
      <c r="M1932">
        <v>0.39750000000000002</v>
      </c>
      <c r="N1932">
        <v>4.7699999999999996</v>
      </c>
      <c r="O1932">
        <v>8</v>
      </c>
      <c r="P1932">
        <v>0.59625000000000006</v>
      </c>
      <c r="Q1932">
        <v>1.5</v>
      </c>
      <c r="R1932" t="s">
        <v>104</v>
      </c>
    </row>
    <row r="1933" spans="1:18" hidden="1" x14ac:dyDescent="0.3">
      <c r="A1933" s="76">
        <v>1931</v>
      </c>
      <c r="B1933">
        <v>48471</v>
      </c>
      <c r="C1933" t="s">
        <v>624</v>
      </c>
      <c r="D1933" t="s">
        <v>32</v>
      </c>
      <c r="E1933" t="s">
        <v>75</v>
      </c>
      <c r="F1933">
        <v>7.31</v>
      </c>
      <c r="G1933" s="77">
        <v>44758</v>
      </c>
      <c r="H1933" s="77">
        <v>44765</v>
      </c>
      <c r="I1933">
        <v>5</v>
      </c>
      <c r="J1933">
        <v>2021</v>
      </c>
      <c r="K1933" t="s">
        <v>35</v>
      </c>
      <c r="L1933">
        <v>12</v>
      </c>
      <c r="M1933">
        <v>0.39750000000000002</v>
      </c>
      <c r="N1933">
        <v>4.7699999999999996</v>
      </c>
      <c r="O1933">
        <v>8</v>
      </c>
      <c r="P1933">
        <v>0.59625000000000006</v>
      </c>
      <c r="Q1933">
        <v>1.5</v>
      </c>
      <c r="R1933" t="s">
        <v>29</v>
      </c>
    </row>
    <row r="1934" spans="1:18" hidden="1" x14ac:dyDescent="0.3">
      <c r="A1934" s="76">
        <v>1932</v>
      </c>
      <c r="B1934">
        <v>48471</v>
      </c>
      <c r="C1934" t="s">
        <v>624</v>
      </c>
      <c r="D1934" t="s">
        <v>32</v>
      </c>
      <c r="E1934" t="s">
        <v>75</v>
      </c>
      <c r="F1934">
        <v>7.31</v>
      </c>
      <c r="G1934" s="77">
        <v>44758</v>
      </c>
      <c r="H1934" s="77">
        <v>44765</v>
      </c>
      <c r="I1934">
        <v>5</v>
      </c>
      <c r="J1934">
        <v>2021</v>
      </c>
      <c r="K1934" t="s">
        <v>35</v>
      </c>
      <c r="L1934">
        <v>12</v>
      </c>
      <c r="M1934">
        <v>0.39750000000000002</v>
      </c>
      <c r="N1934">
        <v>4.7699999999999996</v>
      </c>
      <c r="O1934">
        <v>8</v>
      </c>
      <c r="P1934">
        <v>0.59625000000000006</v>
      </c>
      <c r="Q1934">
        <v>1.5</v>
      </c>
      <c r="R1934" t="s">
        <v>175</v>
      </c>
    </row>
    <row r="1935" spans="1:18" hidden="1" x14ac:dyDescent="0.3">
      <c r="A1935" s="76">
        <v>1933</v>
      </c>
      <c r="B1935">
        <v>48471</v>
      </c>
      <c r="C1935" t="s">
        <v>624</v>
      </c>
      <c r="D1935" t="s">
        <v>32</v>
      </c>
      <c r="E1935" t="s">
        <v>75</v>
      </c>
      <c r="F1935">
        <v>7.31</v>
      </c>
      <c r="G1935" s="77">
        <v>44758</v>
      </c>
      <c r="H1935" s="77">
        <v>44765</v>
      </c>
      <c r="I1935">
        <v>5</v>
      </c>
      <c r="J1935">
        <v>2021</v>
      </c>
      <c r="K1935" t="s">
        <v>35</v>
      </c>
      <c r="L1935">
        <v>12</v>
      </c>
      <c r="M1935">
        <v>0.39750000000000002</v>
      </c>
      <c r="N1935">
        <v>4.7699999999999996</v>
      </c>
      <c r="O1935">
        <v>8</v>
      </c>
      <c r="P1935">
        <v>0.59625000000000006</v>
      </c>
      <c r="Q1935">
        <v>1.5</v>
      </c>
      <c r="R1935" t="s">
        <v>129</v>
      </c>
    </row>
    <row r="1936" spans="1:18" hidden="1" x14ac:dyDescent="0.3">
      <c r="A1936" s="76">
        <v>1934</v>
      </c>
      <c r="B1936">
        <v>38573</v>
      </c>
      <c r="C1936" t="s">
        <v>625</v>
      </c>
      <c r="D1936" t="s">
        <v>32</v>
      </c>
      <c r="E1936" t="s">
        <v>75</v>
      </c>
      <c r="F1936">
        <v>5.55</v>
      </c>
      <c r="G1936" s="77">
        <v>43747</v>
      </c>
      <c r="H1936" s="77">
        <v>43754</v>
      </c>
      <c r="I1936">
        <v>2</v>
      </c>
      <c r="J1936">
        <v>2019</v>
      </c>
      <c r="K1936" t="s">
        <v>21</v>
      </c>
      <c r="L1936">
        <v>12</v>
      </c>
      <c r="M1936">
        <v>0.39444444444444438</v>
      </c>
      <c r="N1936">
        <v>4.7333333333333334</v>
      </c>
      <c r="O1936">
        <v>8</v>
      </c>
      <c r="P1936">
        <v>0.59166666666666667</v>
      </c>
      <c r="Q1936">
        <v>1.5</v>
      </c>
      <c r="R1936" t="s">
        <v>26</v>
      </c>
    </row>
    <row r="1937" spans="1:18" hidden="1" x14ac:dyDescent="0.3">
      <c r="A1937" s="76">
        <v>1935</v>
      </c>
      <c r="B1937">
        <v>38573</v>
      </c>
      <c r="C1937" t="s">
        <v>625</v>
      </c>
      <c r="D1937" t="s">
        <v>32</v>
      </c>
      <c r="E1937" t="s">
        <v>75</v>
      </c>
      <c r="F1937">
        <v>5.55</v>
      </c>
      <c r="G1937" s="77">
        <v>43747</v>
      </c>
      <c r="H1937" s="77">
        <v>43754</v>
      </c>
      <c r="I1937">
        <v>2</v>
      </c>
      <c r="J1937">
        <v>2019</v>
      </c>
      <c r="K1937" t="s">
        <v>21</v>
      </c>
      <c r="L1937">
        <v>12</v>
      </c>
      <c r="M1937">
        <v>0.39444444444444438</v>
      </c>
      <c r="N1937">
        <v>4.7333333333333334</v>
      </c>
      <c r="O1937">
        <v>8</v>
      </c>
      <c r="P1937">
        <v>0.59166666666666667</v>
      </c>
      <c r="Q1937">
        <v>1.5</v>
      </c>
      <c r="R1937" t="s">
        <v>36</v>
      </c>
    </row>
    <row r="1938" spans="1:18" hidden="1" x14ac:dyDescent="0.3">
      <c r="A1938" s="76">
        <v>1936</v>
      </c>
      <c r="B1938">
        <v>38573</v>
      </c>
      <c r="C1938" t="s">
        <v>625</v>
      </c>
      <c r="D1938" t="s">
        <v>32</v>
      </c>
      <c r="E1938" t="s">
        <v>75</v>
      </c>
      <c r="F1938">
        <v>5.55</v>
      </c>
      <c r="G1938" s="77">
        <v>43747</v>
      </c>
      <c r="H1938" s="77">
        <v>43754</v>
      </c>
      <c r="I1938">
        <v>2</v>
      </c>
      <c r="J1938">
        <v>2019</v>
      </c>
      <c r="K1938" t="s">
        <v>21</v>
      </c>
      <c r="L1938">
        <v>12</v>
      </c>
      <c r="M1938">
        <v>0.39444444444444438</v>
      </c>
      <c r="N1938">
        <v>4.7333333333333334</v>
      </c>
      <c r="O1938">
        <v>8</v>
      </c>
      <c r="P1938">
        <v>0.59166666666666667</v>
      </c>
      <c r="Q1938">
        <v>1.5</v>
      </c>
      <c r="R1938" t="s">
        <v>72</v>
      </c>
    </row>
    <row r="1939" spans="1:18" hidden="1" x14ac:dyDescent="0.3">
      <c r="A1939" s="76">
        <v>1937</v>
      </c>
      <c r="B1939">
        <v>38573</v>
      </c>
      <c r="C1939" t="s">
        <v>625</v>
      </c>
      <c r="D1939" t="s">
        <v>32</v>
      </c>
      <c r="E1939" t="s">
        <v>75</v>
      </c>
      <c r="F1939">
        <v>5.55</v>
      </c>
      <c r="G1939" s="77">
        <v>43747</v>
      </c>
      <c r="H1939" s="77">
        <v>43754</v>
      </c>
      <c r="I1939">
        <v>2</v>
      </c>
      <c r="J1939">
        <v>2019</v>
      </c>
      <c r="K1939" t="s">
        <v>21</v>
      </c>
      <c r="L1939">
        <v>12</v>
      </c>
      <c r="M1939">
        <v>0.39444444444444438</v>
      </c>
      <c r="N1939">
        <v>4.7333333333333334</v>
      </c>
      <c r="O1939">
        <v>8</v>
      </c>
      <c r="P1939">
        <v>0.59166666666666667</v>
      </c>
      <c r="Q1939">
        <v>1.5</v>
      </c>
      <c r="R1939" t="s">
        <v>27</v>
      </c>
    </row>
    <row r="1940" spans="1:18" hidden="1" x14ac:dyDescent="0.3">
      <c r="A1940" s="76">
        <v>1938</v>
      </c>
      <c r="B1940">
        <v>40102</v>
      </c>
      <c r="C1940" t="s">
        <v>626</v>
      </c>
      <c r="D1940" t="s">
        <v>66</v>
      </c>
      <c r="E1940" t="s">
        <v>75</v>
      </c>
      <c r="F1940">
        <v>6.05</v>
      </c>
      <c r="G1940" s="77">
        <v>44357</v>
      </c>
      <c r="H1940" s="77">
        <v>44357</v>
      </c>
      <c r="I1940">
        <v>3</v>
      </c>
      <c r="J1940">
        <v>2020</v>
      </c>
      <c r="K1940" t="s">
        <v>25</v>
      </c>
      <c r="L1940">
        <v>1</v>
      </c>
      <c r="M1940">
        <v>0.3947222222222222</v>
      </c>
      <c r="N1940">
        <v>0.3947222222222222</v>
      </c>
      <c r="O1940">
        <v>1</v>
      </c>
      <c r="P1940">
        <v>0.3947222222222222</v>
      </c>
      <c r="Q1940">
        <v>1</v>
      </c>
      <c r="R1940" t="s">
        <v>36</v>
      </c>
    </row>
    <row r="1941" spans="1:18" hidden="1" x14ac:dyDescent="0.3">
      <c r="A1941" s="76">
        <v>1939</v>
      </c>
      <c r="B1941">
        <v>40102</v>
      </c>
      <c r="C1941" t="s">
        <v>626</v>
      </c>
      <c r="D1941" t="s">
        <v>66</v>
      </c>
      <c r="E1941" t="s">
        <v>75</v>
      </c>
      <c r="F1941">
        <v>6.05</v>
      </c>
      <c r="G1941" s="77">
        <v>44357</v>
      </c>
      <c r="H1941" s="77">
        <v>44357</v>
      </c>
      <c r="I1941">
        <v>3</v>
      </c>
      <c r="J1941">
        <v>2020</v>
      </c>
      <c r="K1941" t="s">
        <v>25</v>
      </c>
      <c r="L1941">
        <v>1</v>
      </c>
      <c r="M1941">
        <v>0.3947222222222222</v>
      </c>
      <c r="N1941">
        <v>0.3947222222222222</v>
      </c>
      <c r="O1941">
        <v>1</v>
      </c>
      <c r="P1941">
        <v>0.3947222222222222</v>
      </c>
      <c r="Q1941">
        <v>1</v>
      </c>
      <c r="R1941" t="s">
        <v>72</v>
      </c>
    </row>
    <row r="1942" spans="1:18" hidden="1" x14ac:dyDescent="0.3">
      <c r="A1942" s="76">
        <v>1940</v>
      </c>
      <c r="B1942">
        <v>40102</v>
      </c>
      <c r="C1942" t="s">
        <v>626</v>
      </c>
      <c r="D1942" t="s">
        <v>66</v>
      </c>
      <c r="E1942" t="s">
        <v>75</v>
      </c>
      <c r="F1942">
        <v>6.05</v>
      </c>
      <c r="G1942" s="77">
        <v>44357</v>
      </c>
      <c r="H1942" s="77">
        <v>44357</v>
      </c>
      <c r="I1942">
        <v>3</v>
      </c>
      <c r="J1942">
        <v>2020</v>
      </c>
      <c r="K1942" t="s">
        <v>25</v>
      </c>
      <c r="L1942">
        <v>1</v>
      </c>
      <c r="M1942">
        <v>0.3947222222222222</v>
      </c>
      <c r="N1942">
        <v>0.3947222222222222</v>
      </c>
      <c r="O1942">
        <v>1</v>
      </c>
      <c r="P1942">
        <v>0.3947222222222222</v>
      </c>
      <c r="Q1942">
        <v>1</v>
      </c>
      <c r="R1942" t="s">
        <v>27</v>
      </c>
    </row>
    <row r="1943" spans="1:18" hidden="1" x14ac:dyDescent="0.3">
      <c r="A1943" s="76">
        <v>1941</v>
      </c>
      <c r="B1943">
        <v>39324</v>
      </c>
      <c r="C1943" t="s">
        <v>627</v>
      </c>
      <c r="D1943" t="s">
        <v>32</v>
      </c>
      <c r="E1943" t="s">
        <v>75</v>
      </c>
      <c r="F1943">
        <v>7.1</v>
      </c>
      <c r="G1943" s="77">
        <v>43830</v>
      </c>
      <c r="H1943" s="77">
        <v>43834</v>
      </c>
      <c r="I1943">
        <v>6</v>
      </c>
      <c r="J1943">
        <v>2019</v>
      </c>
      <c r="K1943" t="s">
        <v>21</v>
      </c>
      <c r="L1943">
        <v>12</v>
      </c>
      <c r="M1943">
        <v>0.39444444444444438</v>
      </c>
      <c r="N1943">
        <v>4.7333333333333334</v>
      </c>
      <c r="O1943">
        <v>5</v>
      </c>
      <c r="P1943">
        <v>0.94666666666666666</v>
      </c>
      <c r="Q1943">
        <v>2.4</v>
      </c>
      <c r="R1943" t="s">
        <v>189</v>
      </c>
    </row>
    <row r="1944" spans="1:18" hidden="1" x14ac:dyDescent="0.3">
      <c r="A1944" s="76">
        <v>1942</v>
      </c>
      <c r="B1944">
        <v>39324</v>
      </c>
      <c r="C1944" t="s">
        <v>627</v>
      </c>
      <c r="D1944" t="s">
        <v>32</v>
      </c>
      <c r="E1944" t="s">
        <v>75</v>
      </c>
      <c r="F1944">
        <v>7.1</v>
      </c>
      <c r="G1944" s="77">
        <v>43830</v>
      </c>
      <c r="H1944" s="77">
        <v>43834</v>
      </c>
      <c r="I1944">
        <v>6</v>
      </c>
      <c r="J1944">
        <v>2019</v>
      </c>
      <c r="K1944" t="s">
        <v>21</v>
      </c>
      <c r="L1944">
        <v>12</v>
      </c>
      <c r="M1944">
        <v>0.39444444444444438</v>
      </c>
      <c r="N1944">
        <v>4.7333333333333334</v>
      </c>
      <c r="O1944">
        <v>5</v>
      </c>
      <c r="P1944">
        <v>0.94666666666666666</v>
      </c>
      <c r="Q1944">
        <v>2.4</v>
      </c>
      <c r="R1944" t="s">
        <v>27</v>
      </c>
    </row>
    <row r="1945" spans="1:18" hidden="1" x14ac:dyDescent="0.3">
      <c r="A1945" s="76">
        <v>1943</v>
      </c>
      <c r="B1945">
        <v>39324</v>
      </c>
      <c r="C1945" t="s">
        <v>627</v>
      </c>
      <c r="D1945" t="s">
        <v>32</v>
      </c>
      <c r="E1945" t="s">
        <v>75</v>
      </c>
      <c r="F1945">
        <v>7.1</v>
      </c>
      <c r="G1945" s="77">
        <v>43830</v>
      </c>
      <c r="H1945" s="77">
        <v>43834</v>
      </c>
      <c r="I1945">
        <v>6</v>
      </c>
      <c r="J1945">
        <v>2019</v>
      </c>
      <c r="K1945" t="s">
        <v>21</v>
      </c>
      <c r="L1945">
        <v>12</v>
      </c>
      <c r="M1945">
        <v>0.39444444444444438</v>
      </c>
      <c r="N1945">
        <v>4.7333333333333334</v>
      </c>
      <c r="O1945">
        <v>5</v>
      </c>
      <c r="P1945">
        <v>0.94666666666666666</v>
      </c>
      <c r="Q1945">
        <v>2.4</v>
      </c>
      <c r="R1945" t="s">
        <v>22</v>
      </c>
    </row>
    <row r="1946" spans="1:18" hidden="1" x14ac:dyDescent="0.3">
      <c r="A1946" s="76">
        <v>1944</v>
      </c>
      <c r="B1946">
        <v>39942</v>
      </c>
      <c r="C1946" t="s">
        <v>628</v>
      </c>
      <c r="D1946" t="s">
        <v>32</v>
      </c>
      <c r="E1946" t="s">
        <v>20</v>
      </c>
      <c r="F1946">
        <v>6.95</v>
      </c>
      <c r="G1946" s="77">
        <v>44037</v>
      </c>
      <c r="H1946" s="77">
        <v>44050</v>
      </c>
      <c r="I1946">
        <v>7</v>
      </c>
      <c r="J1946">
        <v>2020</v>
      </c>
      <c r="K1946" t="s">
        <v>25</v>
      </c>
      <c r="L1946">
        <v>11</v>
      </c>
      <c r="M1946">
        <v>0.38527777777777777</v>
      </c>
      <c r="N1946">
        <v>4.2380555555555546</v>
      </c>
      <c r="O1946">
        <v>14</v>
      </c>
      <c r="P1946">
        <v>0.30271825396825403</v>
      </c>
      <c r="Q1946">
        <v>0.7857142857142857</v>
      </c>
      <c r="R1946" t="s">
        <v>79</v>
      </c>
    </row>
    <row r="1947" spans="1:18" hidden="1" x14ac:dyDescent="0.3">
      <c r="A1947" s="76">
        <v>1945</v>
      </c>
      <c r="B1947">
        <v>39942</v>
      </c>
      <c r="C1947" t="s">
        <v>628</v>
      </c>
      <c r="D1947" t="s">
        <v>32</v>
      </c>
      <c r="E1947" t="s">
        <v>20</v>
      </c>
      <c r="F1947">
        <v>6.95</v>
      </c>
      <c r="G1947" s="77">
        <v>44037</v>
      </c>
      <c r="H1947" s="77">
        <v>44050</v>
      </c>
      <c r="I1947">
        <v>7</v>
      </c>
      <c r="J1947">
        <v>2020</v>
      </c>
      <c r="K1947" t="s">
        <v>25</v>
      </c>
      <c r="L1947">
        <v>11</v>
      </c>
      <c r="M1947">
        <v>0.38527777777777777</v>
      </c>
      <c r="N1947">
        <v>4.2380555555555546</v>
      </c>
      <c r="O1947">
        <v>14</v>
      </c>
      <c r="P1947">
        <v>0.30271825396825403</v>
      </c>
      <c r="Q1947">
        <v>0.7857142857142857</v>
      </c>
      <c r="R1947" t="s">
        <v>217</v>
      </c>
    </row>
    <row r="1948" spans="1:18" hidden="1" x14ac:dyDescent="0.3">
      <c r="A1948" s="76">
        <v>1946</v>
      </c>
      <c r="B1948">
        <v>39942</v>
      </c>
      <c r="C1948" t="s">
        <v>628</v>
      </c>
      <c r="D1948" t="s">
        <v>32</v>
      </c>
      <c r="E1948" t="s">
        <v>20</v>
      </c>
      <c r="F1948">
        <v>6.95</v>
      </c>
      <c r="G1948" s="77">
        <v>44037</v>
      </c>
      <c r="H1948" s="77">
        <v>44050</v>
      </c>
      <c r="I1948">
        <v>7</v>
      </c>
      <c r="J1948">
        <v>2020</v>
      </c>
      <c r="K1948" t="s">
        <v>25</v>
      </c>
      <c r="L1948">
        <v>11</v>
      </c>
      <c r="M1948">
        <v>0.38527777777777777</v>
      </c>
      <c r="N1948">
        <v>4.2380555555555546</v>
      </c>
      <c r="O1948">
        <v>14</v>
      </c>
      <c r="P1948">
        <v>0.30271825396825403</v>
      </c>
      <c r="Q1948">
        <v>0.7857142857142857</v>
      </c>
      <c r="R1948" t="s">
        <v>210</v>
      </c>
    </row>
    <row r="1949" spans="1:18" hidden="1" x14ac:dyDescent="0.3">
      <c r="A1949" s="76">
        <v>1947</v>
      </c>
      <c r="B1949">
        <v>39942</v>
      </c>
      <c r="C1949" t="s">
        <v>628</v>
      </c>
      <c r="D1949" t="s">
        <v>32</v>
      </c>
      <c r="E1949" t="s">
        <v>20</v>
      </c>
      <c r="F1949">
        <v>6.95</v>
      </c>
      <c r="G1949" s="77">
        <v>44037</v>
      </c>
      <c r="H1949" s="77">
        <v>44050</v>
      </c>
      <c r="I1949">
        <v>7</v>
      </c>
      <c r="J1949">
        <v>2020</v>
      </c>
      <c r="K1949" t="s">
        <v>25</v>
      </c>
      <c r="L1949">
        <v>11</v>
      </c>
      <c r="M1949">
        <v>0.38527777777777777</v>
      </c>
      <c r="N1949">
        <v>4.2380555555555546</v>
      </c>
      <c r="O1949">
        <v>14</v>
      </c>
      <c r="P1949">
        <v>0.30271825396825403</v>
      </c>
      <c r="Q1949">
        <v>0.7857142857142857</v>
      </c>
      <c r="R1949" t="s">
        <v>22</v>
      </c>
    </row>
    <row r="1950" spans="1:18" hidden="1" x14ac:dyDescent="0.3">
      <c r="A1950" s="76">
        <v>1948</v>
      </c>
      <c r="B1950">
        <v>50041</v>
      </c>
      <c r="C1950" t="s">
        <v>629</v>
      </c>
      <c r="D1950" t="s">
        <v>85</v>
      </c>
      <c r="E1950" t="s">
        <v>20</v>
      </c>
      <c r="F1950">
        <v>6.61</v>
      </c>
      <c r="G1950" s="77">
        <v>44990</v>
      </c>
      <c r="H1950" s="77">
        <v>44990</v>
      </c>
      <c r="I1950">
        <v>6</v>
      </c>
      <c r="J1950">
        <v>2021</v>
      </c>
      <c r="K1950" t="s">
        <v>21</v>
      </c>
      <c r="L1950">
        <v>1</v>
      </c>
      <c r="M1950">
        <v>7.2777777777777775E-2</v>
      </c>
      <c r="N1950">
        <v>7.2777777777777775E-2</v>
      </c>
      <c r="O1950">
        <v>1</v>
      </c>
      <c r="P1950">
        <v>7.2777777777777775E-2</v>
      </c>
      <c r="Q1950">
        <v>1</v>
      </c>
      <c r="R1950" t="s">
        <v>54</v>
      </c>
    </row>
    <row r="1951" spans="1:18" hidden="1" x14ac:dyDescent="0.3">
      <c r="A1951" s="76">
        <v>1949</v>
      </c>
      <c r="B1951">
        <v>37920</v>
      </c>
      <c r="C1951" t="s">
        <v>630</v>
      </c>
      <c r="D1951" t="s">
        <v>32</v>
      </c>
      <c r="E1951" t="s">
        <v>38</v>
      </c>
      <c r="F1951">
        <v>6.57</v>
      </c>
      <c r="G1951" s="77">
        <v>43888</v>
      </c>
      <c r="H1951" s="77">
        <v>43912</v>
      </c>
      <c r="I1951">
        <v>6</v>
      </c>
      <c r="J1951">
        <v>2019</v>
      </c>
      <c r="K1951" t="s">
        <v>25</v>
      </c>
      <c r="L1951">
        <v>12</v>
      </c>
      <c r="M1951">
        <v>0.2</v>
      </c>
      <c r="N1951">
        <v>2.4</v>
      </c>
      <c r="O1951">
        <v>25</v>
      </c>
      <c r="P1951">
        <v>9.6000000000000016E-2</v>
      </c>
      <c r="Q1951">
        <v>0.48</v>
      </c>
      <c r="R1951" t="s">
        <v>36</v>
      </c>
    </row>
    <row r="1952" spans="1:18" hidden="1" x14ac:dyDescent="0.3">
      <c r="A1952" s="76">
        <v>1950</v>
      </c>
      <c r="B1952">
        <v>37920</v>
      </c>
      <c r="C1952" t="s">
        <v>630</v>
      </c>
      <c r="D1952" t="s">
        <v>32</v>
      </c>
      <c r="E1952" t="s">
        <v>38</v>
      </c>
      <c r="F1952">
        <v>6.57</v>
      </c>
      <c r="G1952" s="77">
        <v>43888</v>
      </c>
      <c r="H1952" s="77">
        <v>43912</v>
      </c>
      <c r="I1952">
        <v>6</v>
      </c>
      <c r="J1952">
        <v>2019</v>
      </c>
      <c r="K1952" t="s">
        <v>25</v>
      </c>
      <c r="L1952">
        <v>12</v>
      </c>
      <c r="M1952">
        <v>0.2</v>
      </c>
      <c r="N1952">
        <v>2.4</v>
      </c>
      <c r="O1952">
        <v>25</v>
      </c>
      <c r="P1952">
        <v>9.6000000000000016E-2</v>
      </c>
      <c r="Q1952">
        <v>0.48</v>
      </c>
      <c r="R1952" t="s">
        <v>248</v>
      </c>
    </row>
    <row r="1953" spans="1:18" hidden="1" x14ac:dyDescent="0.3">
      <c r="A1953" s="76">
        <v>1951</v>
      </c>
      <c r="B1953">
        <v>37920</v>
      </c>
      <c r="C1953" t="s">
        <v>630</v>
      </c>
      <c r="D1953" t="s">
        <v>32</v>
      </c>
      <c r="E1953" t="s">
        <v>38</v>
      </c>
      <c r="F1953">
        <v>6.57</v>
      </c>
      <c r="G1953" s="77">
        <v>43888</v>
      </c>
      <c r="H1953" s="77">
        <v>43912</v>
      </c>
      <c r="I1953">
        <v>6</v>
      </c>
      <c r="J1953">
        <v>2019</v>
      </c>
      <c r="K1953" t="s">
        <v>25</v>
      </c>
      <c r="L1953">
        <v>12</v>
      </c>
      <c r="M1953">
        <v>0.2</v>
      </c>
      <c r="N1953">
        <v>2.4</v>
      </c>
      <c r="O1953">
        <v>25</v>
      </c>
      <c r="P1953">
        <v>9.6000000000000016E-2</v>
      </c>
      <c r="Q1953">
        <v>0.48</v>
      </c>
      <c r="R1953" t="s">
        <v>48</v>
      </c>
    </row>
    <row r="1954" spans="1:18" hidden="1" x14ac:dyDescent="0.3">
      <c r="A1954" s="76">
        <v>1952</v>
      </c>
      <c r="B1954">
        <v>37920</v>
      </c>
      <c r="C1954" t="s">
        <v>630</v>
      </c>
      <c r="D1954" t="s">
        <v>32</v>
      </c>
      <c r="E1954" t="s">
        <v>38</v>
      </c>
      <c r="F1954">
        <v>6.57</v>
      </c>
      <c r="G1954" s="77">
        <v>43888</v>
      </c>
      <c r="H1954" s="77">
        <v>43912</v>
      </c>
      <c r="I1954">
        <v>6</v>
      </c>
      <c r="J1954">
        <v>2019</v>
      </c>
      <c r="K1954" t="s">
        <v>25</v>
      </c>
      <c r="L1954">
        <v>12</v>
      </c>
      <c r="M1954">
        <v>0.2</v>
      </c>
      <c r="N1954">
        <v>2.4</v>
      </c>
      <c r="O1954">
        <v>25</v>
      </c>
      <c r="P1954">
        <v>9.6000000000000016E-2</v>
      </c>
      <c r="Q1954">
        <v>0.48</v>
      </c>
      <c r="R1954" t="s">
        <v>82</v>
      </c>
    </row>
    <row r="1955" spans="1:18" hidden="1" x14ac:dyDescent="0.3">
      <c r="A1955" s="76">
        <v>1953</v>
      </c>
      <c r="B1955">
        <v>36871</v>
      </c>
      <c r="C1955" t="s">
        <v>631</v>
      </c>
      <c r="D1955" t="s">
        <v>19</v>
      </c>
      <c r="E1955" t="s">
        <v>38</v>
      </c>
      <c r="F1955">
        <v>6.68</v>
      </c>
      <c r="G1955" s="77">
        <v>43669</v>
      </c>
      <c r="H1955" s="77">
        <v>43672</v>
      </c>
      <c r="I1955">
        <v>5</v>
      </c>
      <c r="J1955">
        <v>2019</v>
      </c>
      <c r="K1955" t="s">
        <v>33</v>
      </c>
      <c r="L1955">
        <v>13</v>
      </c>
      <c r="M1955">
        <v>0.38333333333333341</v>
      </c>
      <c r="N1955">
        <v>4.9833333333333334</v>
      </c>
      <c r="O1955">
        <v>4</v>
      </c>
      <c r="P1955">
        <v>1.2458333333333329</v>
      </c>
      <c r="Q1955">
        <v>3.25</v>
      </c>
      <c r="R1955" t="s">
        <v>39</v>
      </c>
    </row>
    <row r="1956" spans="1:18" hidden="1" x14ac:dyDescent="0.3">
      <c r="A1956" s="76">
        <v>1954</v>
      </c>
      <c r="B1956">
        <v>36871</v>
      </c>
      <c r="C1956" t="s">
        <v>631</v>
      </c>
      <c r="D1956" t="s">
        <v>19</v>
      </c>
      <c r="E1956" t="s">
        <v>38</v>
      </c>
      <c r="F1956">
        <v>6.68</v>
      </c>
      <c r="G1956" s="77">
        <v>43669</v>
      </c>
      <c r="H1956" s="77">
        <v>43672</v>
      </c>
      <c r="I1956">
        <v>5</v>
      </c>
      <c r="J1956">
        <v>2019</v>
      </c>
      <c r="K1956" t="s">
        <v>33</v>
      </c>
      <c r="L1956">
        <v>13</v>
      </c>
      <c r="M1956">
        <v>0.38333333333333341</v>
      </c>
      <c r="N1956">
        <v>4.9833333333333334</v>
      </c>
      <c r="O1956">
        <v>4</v>
      </c>
      <c r="P1956">
        <v>1.2458333333333329</v>
      </c>
      <c r="Q1956">
        <v>3.25</v>
      </c>
      <c r="R1956" t="s">
        <v>29</v>
      </c>
    </row>
    <row r="1957" spans="1:18" hidden="1" x14ac:dyDescent="0.3">
      <c r="A1957" s="76">
        <v>1955</v>
      </c>
      <c r="B1957">
        <v>36871</v>
      </c>
      <c r="C1957" t="s">
        <v>631</v>
      </c>
      <c r="D1957" t="s">
        <v>19</v>
      </c>
      <c r="E1957" t="s">
        <v>38</v>
      </c>
      <c r="F1957">
        <v>6.68</v>
      </c>
      <c r="G1957" s="77">
        <v>43669</v>
      </c>
      <c r="H1957" s="77">
        <v>43672</v>
      </c>
      <c r="I1957">
        <v>5</v>
      </c>
      <c r="J1957">
        <v>2019</v>
      </c>
      <c r="K1957" t="s">
        <v>33</v>
      </c>
      <c r="L1957">
        <v>13</v>
      </c>
      <c r="M1957">
        <v>0.38333333333333341</v>
      </c>
      <c r="N1957">
        <v>4.9833333333333334</v>
      </c>
      <c r="O1957">
        <v>4</v>
      </c>
      <c r="P1957">
        <v>1.2458333333333329</v>
      </c>
      <c r="Q1957">
        <v>3.25</v>
      </c>
      <c r="R1957" t="s">
        <v>82</v>
      </c>
    </row>
    <row r="1958" spans="1:18" hidden="1" x14ac:dyDescent="0.3">
      <c r="A1958" s="76">
        <v>1956</v>
      </c>
      <c r="B1958">
        <v>36871</v>
      </c>
      <c r="C1958" t="s">
        <v>631</v>
      </c>
      <c r="D1958" t="s">
        <v>19</v>
      </c>
      <c r="E1958" t="s">
        <v>38</v>
      </c>
      <c r="F1958">
        <v>6.68</v>
      </c>
      <c r="G1958" s="77">
        <v>43669</v>
      </c>
      <c r="H1958" s="77">
        <v>43672</v>
      </c>
      <c r="I1958">
        <v>5</v>
      </c>
      <c r="J1958">
        <v>2019</v>
      </c>
      <c r="K1958" t="s">
        <v>33</v>
      </c>
      <c r="L1958">
        <v>13</v>
      </c>
      <c r="M1958">
        <v>0.38333333333333341</v>
      </c>
      <c r="N1958">
        <v>4.9833333333333334</v>
      </c>
      <c r="O1958">
        <v>4</v>
      </c>
      <c r="P1958">
        <v>1.2458333333333329</v>
      </c>
      <c r="Q1958">
        <v>3.25</v>
      </c>
      <c r="R1958" t="s">
        <v>146</v>
      </c>
    </row>
    <row r="1959" spans="1:18" hidden="1" x14ac:dyDescent="0.3">
      <c r="A1959" s="76">
        <v>1957</v>
      </c>
      <c r="B1959">
        <v>40620</v>
      </c>
      <c r="C1959" t="s">
        <v>632</v>
      </c>
      <c r="D1959" t="s">
        <v>32</v>
      </c>
      <c r="E1959" t="s">
        <v>78</v>
      </c>
      <c r="F1959">
        <v>7.69</v>
      </c>
      <c r="G1959" s="77">
        <v>44718</v>
      </c>
      <c r="H1959" s="77">
        <v>44744</v>
      </c>
      <c r="I1959">
        <v>8</v>
      </c>
      <c r="J1959">
        <v>2021</v>
      </c>
      <c r="K1959" t="s">
        <v>21</v>
      </c>
      <c r="L1959">
        <v>13</v>
      </c>
      <c r="M1959">
        <v>0.39833333333333332</v>
      </c>
      <c r="N1959">
        <v>5.1783333333333328</v>
      </c>
      <c r="O1959">
        <v>27</v>
      </c>
      <c r="P1959">
        <v>0.19179012345679011</v>
      </c>
      <c r="Q1959">
        <v>0.48148148148148151</v>
      </c>
      <c r="R1959" t="s">
        <v>91</v>
      </c>
    </row>
    <row r="1960" spans="1:18" hidden="1" x14ac:dyDescent="0.3">
      <c r="A1960" s="76">
        <v>1958</v>
      </c>
      <c r="B1960">
        <v>40620</v>
      </c>
      <c r="C1960" t="s">
        <v>632</v>
      </c>
      <c r="D1960" t="s">
        <v>32</v>
      </c>
      <c r="E1960" t="s">
        <v>78</v>
      </c>
      <c r="F1960">
        <v>7.69</v>
      </c>
      <c r="G1960" s="77">
        <v>44718</v>
      </c>
      <c r="H1960" s="77">
        <v>44744</v>
      </c>
      <c r="I1960">
        <v>8</v>
      </c>
      <c r="J1960">
        <v>2021</v>
      </c>
      <c r="K1960" t="s">
        <v>21</v>
      </c>
      <c r="L1960">
        <v>13</v>
      </c>
      <c r="M1960">
        <v>0.39833333333333332</v>
      </c>
      <c r="N1960">
        <v>5.1783333333333328</v>
      </c>
      <c r="O1960">
        <v>27</v>
      </c>
      <c r="P1960">
        <v>0.19179012345679011</v>
      </c>
      <c r="Q1960">
        <v>0.48148148148148151</v>
      </c>
      <c r="R1960" t="s">
        <v>36</v>
      </c>
    </row>
    <row r="1961" spans="1:18" hidden="1" x14ac:dyDescent="0.3">
      <c r="A1961" s="76">
        <v>1959</v>
      </c>
      <c r="B1961">
        <v>40620</v>
      </c>
      <c r="C1961" t="s">
        <v>632</v>
      </c>
      <c r="D1961" t="s">
        <v>32</v>
      </c>
      <c r="E1961" t="s">
        <v>78</v>
      </c>
      <c r="F1961">
        <v>7.69</v>
      </c>
      <c r="G1961" s="77">
        <v>44718</v>
      </c>
      <c r="H1961" s="77">
        <v>44744</v>
      </c>
      <c r="I1961">
        <v>8</v>
      </c>
      <c r="J1961">
        <v>2021</v>
      </c>
      <c r="K1961" t="s">
        <v>21</v>
      </c>
      <c r="L1961">
        <v>13</v>
      </c>
      <c r="M1961">
        <v>0.39833333333333332</v>
      </c>
      <c r="N1961">
        <v>5.1783333333333328</v>
      </c>
      <c r="O1961">
        <v>27</v>
      </c>
      <c r="P1961">
        <v>0.19179012345679011</v>
      </c>
      <c r="Q1961">
        <v>0.48148148148148151</v>
      </c>
      <c r="R1961" t="s">
        <v>122</v>
      </c>
    </row>
    <row r="1962" spans="1:18" hidden="1" x14ac:dyDescent="0.3">
      <c r="A1962" s="76">
        <v>1960</v>
      </c>
      <c r="B1962">
        <v>40620</v>
      </c>
      <c r="C1962" t="s">
        <v>632</v>
      </c>
      <c r="D1962" t="s">
        <v>32</v>
      </c>
      <c r="E1962" t="s">
        <v>78</v>
      </c>
      <c r="F1962">
        <v>7.69</v>
      </c>
      <c r="G1962" s="77">
        <v>44718</v>
      </c>
      <c r="H1962" s="77">
        <v>44744</v>
      </c>
      <c r="I1962">
        <v>8</v>
      </c>
      <c r="J1962">
        <v>2021</v>
      </c>
      <c r="K1962" t="s">
        <v>21</v>
      </c>
      <c r="L1962">
        <v>13</v>
      </c>
      <c r="M1962">
        <v>0.39833333333333332</v>
      </c>
      <c r="N1962">
        <v>5.1783333333333328</v>
      </c>
      <c r="O1962">
        <v>27</v>
      </c>
      <c r="P1962">
        <v>0.19179012345679011</v>
      </c>
      <c r="Q1962">
        <v>0.48148148148148151</v>
      </c>
      <c r="R1962" t="s">
        <v>221</v>
      </c>
    </row>
    <row r="1963" spans="1:18" hidden="1" x14ac:dyDescent="0.3">
      <c r="A1963" s="76">
        <v>1961</v>
      </c>
      <c r="B1963">
        <v>40620</v>
      </c>
      <c r="C1963" t="s">
        <v>632</v>
      </c>
      <c r="D1963" t="s">
        <v>32</v>
      </c>
      <c r="E1963" t="s">
        <v>78</v>
      </c>
      <c r="F1963">
        <v>7.69</v>
      </c>
      <c r="G1963" s="77">
        <v>44718</v>
      </c>
      <c r="H1963" s="77">
        <v>44744</v>
      </c>
      <c r="I1963">
        <v>8</v>
      </c>
      <c r="J1963">
        <v>2021</v>
      </c>
      <c r="K1963" t="s">
        <v>21</v>
      </c>
      <c r="L1963">
        <v>13</v>
      </c>
      <c r="M1963">
        <v>0.39833333333333332</v>
      </c>
      <c r="N1963">
        <v>5.1783333333333328</v>
      </c>
      <c r="O1963">
        <v>27</v>
      </c>
      <c r="P1963">
        <v>0.19179012345679011</v>
      </c>
      <c r="Q1963">
        <v>0.48148148148148151</v>
      </c>
      <c r="R1963" t="s">
        <v>80</v>
      </c>
    </row>
    <row r="1964" spans="1:18" hidden="1" x14ac:dyDescent="0.3">
      <c r="A1964" s="76">
        <v>1962</v>
      </c>
      <c r="B1964">
        <v>41392</v>
      </c>
      <c r="C1964" t="s">
        <v>633</v>
      </c>
      <c r="D1964" t="s">
        <v>32</v>
      </c>
      <c r="E1964" t="s">
        <v>47</v>
      </c>
      <c r="F1964">
        <v>6.61</v>
      </c>
      <c r="G1964" s="77">
        <v>44504</v>
      </c>
      <c r="H1964" s="77">
        <v>44521</v>
      </c>
      <c r="I1964">
        <v>6</v>
      </c>
      <c r="J1964">
        <v>2021</v>
      </c>
      <c r="K1964" t="s">
        <v>25</v>
      </c>
      <c r="L1964">
        <v>12</v>
      </c>
      <c r="M1964">
        <v>0.39444444444444438</v>
      </c>
      <c r="N1964">
        <v>4.7333333333333334</v>
      </c>
      <c r="O1964">
        <v>18</v>
      </c>
      <c r="P1964">
        <v>0.26296296296296301</v>
      </c>
      <c r="Q1964">
        <v>0.66666666666666663</v>
      </c>
      <c r="R1964" t="s">
        <v>26</v>
      </c>
    </row>
    <row r="1965" spans="1:18" hidden="1" x14ac:dyDescent="0.3">
      <c r="A1965" s="76">
        <v>1963</v>
      </c>
      <c r="B1965">
        <v>41392</v>
      </c>
      <c r="C1965" t="s">
        <v>633</v>
      </c>
      <c r="D1965" t="s">
        <v>32</v>
      </c>
      <c r="E1965" t="s">
        <v>47</v>
      </c>
      <c r="F1965">
        <v>6.61</v>
      </c>
      <c r="G1965" s="77">
        <v>44504</v>
      </c>
      <c r="H1965" s="77">
        <v>44521</v>
      </c>
      <c r="I1965">
        <v>6</v>
      </c>
      <c r="J1965">
        <v>2021</v>
      </c>
      <c r="K1965" t="s">
        <v>25</v>
      </c>
      <c r="L1965">
        <v>12</v>
      </c>
      <c r="M1965">
        <v>0.39444444444444438</v>
      </c>
      <c r="N1965">
        <v>4.7333333333333334</v>
      </c>
      <c r="O1965">
        <v>18</v>
      </c>
      <c r="P1965">
        <v>0.26296296296296301</v>
      </c>
      <c r="Q1965">
        <v>0.66666666666666663</v>
      </c>
      <c r="R1965" t="s">
        <v>27</v>
      </c>
    </row>
    <row r="1966" spans="1:18" hidden="1" x14ac:dyDescent="0.3">
      <c r="A1966" s="76">
        <v>1964</v>
      </c>
      <c r="B1966">
        <v>41392</v>
      </c>
      <c r="C1966" t="s">
        <v>633</v>
      </c>
      <c r="D1966" t="s">
        <v>32</v>
      </c>
      <c r="E1966" t="s">
        <v>47</v>
      </c>
      <c r="F1966">
        <v>6.61</v>
      </c>
      <c r="G1966" s="77">
        <v>44504</v>
      </c>
      <c r="H1966" s="77">
        <v>44521</v>
      </c>
      <c r="I1966">
        <v>6</v>
      </c>
      <c r="J1966">
        <v>2021</v>
      </c>
      <c r="K1966" t="s">
        <v>25</v>
      </c>
      <c r="L1966">
        <v>12</v>
      </c>
      <c r="M1966">
        <v>0.39444444444444438</v>
      </c>
      <c r="N1966">
        <v>4.7333333333333334</v>
      </c>
      <c r="O1966">
        <v>18</v>
      </c>
      <c r="P1966">
        <v>0.26296296296296301</v>
      </c>
      <c r="Q1966">
        <v>0.66666666666666663</v>
      </c>
      <c r="R1966" t="s">
        <v>41</v>
      </c>
    </row>
    <row r="1967" spans="1:18" hidden="1" x14ac:dyDescent="0.3">
      <c r="A1967" s="76">
        <v>1965</v>
      </c>
      <c r="B1967">
        <v>41392</v>
      </c>
      <c r="C1967" t="s">
        <v>633</v>
      </c>
      <c r="D1967" t="s">
        <v>32</v>
      </c>
      <c r="E1967" t="s">
        <v>47</v>
      </c>
      <c r="F1967">
        <v>6.61</v>
      </c>
      <c r="G1967" s="77">
        <v>44504</v>
      </c>
      <c r="H1967" s="77">
        <v>44521</v>
      </c>
      <c r="I1967">
        <v>6</v>
      </c>
      <c r="J1967">
        <v>2021</v>
      </c>
      <c r="K1967" t="s">
        <v>25</v>
      </c>
      <c r="L1967">
        <v>12</v>
      </c>
      <c r="M1967">
        <v>0.39444444444444438</v>
      </c>
      <c r="N1967">
        <v>4.7333333333333334</v>
      </c>
      <c r="O1967">
        <v>18</v>
      </c>
      <c r="P1967">
        <v>0.26296296296296301</v>
      </c>
      <c r="Q1967">
        <v>0.66666666666666663</v>
      </c>
      <c r="R1967" t="s">
        <v>28</v>
      </c>
    </row>
    <row r="1968" spans="1:18" hidden="1" x14ac:dyDescent="0.3">
      <c r="A1968" s="76">
        <v>1966</v>
      </c>
      <c r="B1968">
        <v>41392</v>
      </c>
      <c r="C1968" t="s">
        <v>633</v>
      </c>
      <c r="D1968" t="s">
        <v>32</v>
      </c>
      <c r="E1968" t="s">
        <v>47</v>
      </c>
      <c r="F1968">
        <v>6.61</v>
      </c>
      <c r="G1968" s="77">
        <v>44504</v>
      </c>
      <c r="H1968" s="77">
        <v>44521</v>
      </c>
      <c r="I1968">
        <v>6</v>
      </c>
      <c r="J1968">
        <v>2021</v>
      </c>
      <c r="K1968" t="s">
        <v>25</v>
      </c>
      <c r="L1968">
        <v>12</v>
      </c>
      <c r="M1968">
        <v>0.39444444444444438</v>
      </c>
      <c r="N1968">
        <v>4.7333333333333334</v>
      </c>
      <c r="O1968">
        <v>18</v>
      </c>
      <c r="P1968">
        <v>0.26296296296296301</v>
      </c>
      <c r="Q1968">
        <v>0.66666666666666663</v>
      </c>
      <c r="R1968" t="s">
        <v>43</v>
      </c>
    </row>
    <row r="1969" spans="1:18" hidden="1" x14ac:dyDescent="0.3">
      <c r="A1969" s="76">
        <v>1967</v>
      </c>
      <c r="B1969">
        <v>41392</v>
      </c>
      <c r="C1969" t="s">
        <v>633</v>
      </c>
      <c r="D1969" t="s">
        <v>32</v>
      </c>
      <c r="E1969" t="s">
        <v>47</v>
      </c>
      <c r="F1969">
        <v>6.61</v>
      </c>
      <c r="G1969" s="77">
        <v>44504</v>
      </c>
      <c r="H1969" s="77">
        <v>44521</v>
      </c>
      <c r="I1969">
        <v>6</v>
      </c>
      <c r="J1969">
        <v>2021</v>
      </c>
      <c r="K1969" t="s">
        <v>25</v>
      </c>
      <c r="L1969">
        <v>12</v>
      </c>
      <c r="M1969">
        <v>0.39444444444444438</v>
      </c>
      <c r="N1969">
        <v>4.7333333333333334</v>
      </c>
      <c r="O1969">
        <v>18</v>
      </c>
      <c r="P1969">
        <v>0.26296296296296301</v>
      </c>
      <c r="Q1969">
        <v>0.66666666666666663</v>
      </c>
      <c r="R1969" t="s">
        <v>116</v>
      </c>
    </row>
    <row r="1970" spans="1:18" hidden="1" x14ac:dyDescent="0.3">
      <c r="A1970" s="76">
        <v>1968</v>
      </c>
      <c r="B1970">
        <v>45518</v>
      </c>
      <c r="C1970" t="s">
        <v>634</v>
      </c>
      <c r="D1970" t="s">
        <v>19</v>
      </c>
      <c r="E1970" t="s">
        <v>20</v>
      </c>
      <c r="F1970">
        <v>5.92</v>
      </c>
      <c r="G1970" s="77">
        <v>44904</v>
      </c>
      <c r="H1970" s="77">
        <v>44904</v>
      </c>
      <c r="I1970">
        <v>5</v>
      </c>
      <c r="J1970">
        <v>2021</v>
      </c>
      <c r="K1970" t="s">
        <v>25</v>
      </c>
      <c r="L1970">
        <v>1</v>
      </c>
      <c r="M1970">
        <v>9.6666666666666665E-2</v>
      </c>
      <c r="N1970">
        <v>9.6666666666666665E-2</v>
      </c>
      <c r="O1970">
        <v>1</v>
      </c>
      <c r="P1970">
        <v>9.6666666666666665E-2</v>
      </c>
      <c r="Q1970">
        <v>1</v>
      </c>
      <c r="R1970" t="s">
        <v>28</v>
      </c>
    </row>
    <row r="1971" spans="1:18" hidden="1" x14ac:dyDescent="0.3">
      <c r="A1971" s="76">
        <v>1969</v>
      </c>
      <c r="B1971">
        <v>45518</v>
      </c>
      <c r="C1971" t="s">
        <v>634</v>
      </c>
      <c r="D1971" t="s">
        <v>19</v>
      </c>
      <c r="E1971" t="s">
        <v>20</v>
      </c>
      <c r="F1971">
        <v>5.92</v>
      </c>
      <c r="G1971" s="77">
        <v>44904</v>
      </c>
      <c r="H1971" s="77">
        <v>44904</v>
      </c>
      <c r="I1971">
        <v>5</v>
      </c>
      <c r="J1971">
        <v>2021</v>
      </c>
      <c r="K1971" t="s">
        <v>25</v>
      </c>
      <c r="L1971">
        <v>1</v>
      </c>
      <c r="M1971">
        <v>9.6666666666666665E-2</v>
      </c>
      <c r="N1971">
        <v>9.6666666666666665E-2</v>
      </c>
      <c r="O1971">
        <v>1</v>
      </c>
      <c r="P1971">
        <v>9.6666666666666665E-2</v>
      </c>
      <c r="Q1971">
        <v>1</v>
      </c>
      <c r="R1971" t="s">
        <v>29</v>
      </c>
    </row>
    <row r="1972" spans="1:18" hidden="1" x14ac:dyDescent="0.3">
      <c r="A1972" s="76">
        <v>1970</v>
      </c>
      <c r="B1972">
        <v>41226</v>
      </c>
      <c r="C1972" t="s">
        <v>635</v>
      </c>
      <c r="D1972" t="s">
        <v>32</v>
      </c>
      <c r="E1972" t="s">
        <v>78</v>
      </c>
      <c r="F1972">
        <v>7</v>
      </c>
      <c r="G1972" s="77">
        <v>44297</v>
      </c>
      <c r="H1972" s="77">
        <v>44309</v>
      </c>
      <c r="I1972">
        <v>6</v>
      </c>
      <c r="J1972">
        <v>2020</v>
      </c>
      <c r="K1972" t="s">
        <v>21</v>
      </c>
      <c r="L1972">
        <v>12</v>
      </c>
      <c r="M1972">
        <v>0.3972222222222222</v>
      </c>
      <c r="N1972">
        <v>4.7666666666666666</v>
      </c>
      <c r="O1972">
        <v>13</v>
      </c>
      <c r="P1972">
        <v>0.36666666666666659</v>
      </c>
      <c r="Q1972">
        <v>0.92307692307692313</v>
      </c>
      <c r="R1972" t="s">
        <v>91</v>
      </c>
    </row>
    <row r="1973" spans="1:18" hidden="1" x14ac:dyDescent="0.3">
      <c r="A1973" s="76">
        <v>1971</v>
      </c>
      <c r="B1973">
        <v>41226</v>
      </c>
      <c r="C1973" t="s">
        <v>635</v>
      </c>
      <c r="D1973" t="s">
        <v>32</v>
      </c>
      <c r="E1973" t="s">
        <v>78</v>
      </c>
      <c r="F1973">
        <v>7</v>
      </c>
      <c r="G1973" s="77">
        <v>44297</v>
      </c>
      <c r="H1973" s="77">
        <v>44309</v>
      </c>
      <c r="I1973">
        <v>6</v>
      </c>
      <c r="J1973">
        <v>2020</v>
      </c>
      <c r="K1973" t="s">
        <v>21</v>
      </c>
      <c r="L1973">
        <v>12</v>
      </c>
      <c r="M1973">
        <v>0.3972222222222222</v>
      </c>
      <c r="N1973">
        <v>4.7666666666666666</v>
      </c>
      <c r="O1973">
        <v>13</v>
      </c>
      <c r="P1973">
        <v>0.36666666666666659</v>
      </c>
      <c r="Q1973">
        <v>0.92307692307692313</v>
      </c>
      <c r="R1973" t="s">
        <v>36</v>
      </c>
    </row>
    <row r="1974" spans="1:18" hidden="1" x14ac:dyDescent="0.3">
      <c r="A1974" s="76">
        <v>1972</v>
      </c>
      <c r="B1974">
        <v>41226</v>
      </c>
      <c r="C1974" t="s">
        <v>635</v>
      </c>
      <c r="D1974" t="s">
        <v>32</v>
      </c>
      <c r="E1974" t="s">
        <v>78</v>
      </c>
      <c r="F1974">
        <v>7</v>
      </c>
      <c r="G1974" s="77">
        <v>44297</v>
      </c>
      <c r="H1974" s="77">
        <v>44309</v>
      </c>
      <c r="I1974">
        <v>6</v>
      </c>
      <c r="J1974">
        <v>2020</v>
      </c>
      <c r="K1974" t="s">
        <v>21</v>
      </c>
      <c r="L1974">
        <v>12</v>
      </c>
      <c r="M1974">
        <v>0.3972222222222222</v>
      </c>
      <c r="N1974">
        <v>4.7666666666666666</v>
      </c>
      <c r="O1974">
        <v>13</v>
      </c>
      <c r="P1974">
        <v>0.36666666666666659</v>
      </c>
      <c r="Q1974">
        <v>0.92307692307692313</v>
      </c>
      <c r="R1974" t="s">
        <v>248</v>
      </c>
    </row>
    <row r="1975" spans="1:18" hidden="1" x14ac:dyDescent="0.3">
      <c r="A1975" s="76">
        <v>1973</v>
      </c>
      <c r="B1975">
        <v>39799</v>
      </c>
      <c r="C1975" t="s">
        <v>636</v>
      </c>
      <c r="D1975" t="s">
        <v>32</v>
      </c>
      <c r="E1975" t="s">
        <v>38</v>
      </c>
      <c r="F1975">
        <v>5.9</v>
      </c>
      <c r="G1975" s="77">
        <v>43948</v>
      </c>
      <c r="H1975" s="77">
        <v>43967</v>
      </c>
      <c r="I1975">
        <v>5</v>
      </c>
      <c r="J1975">
        <v>2019</v>
      </c>
      <c r="K1975" t="s">
        <v>35</v>
      </c>
      <c r="L1975">
        <v>12</v>
      </c>
      <c r="M1975">
        <v>0.3972222222222222</v>
      </c>
      <c r="N1975">
        <v>4.7666666666666666</v>
      </c>
      <c r="O1975">
        <v>20</v>
      </c>
      <c r="P1975">
        <v>0.23833333333333331</v>
      </c>
      <c r="Q1975">
        <v>0.6</v>
      </c>
      <c r="R1975" t="s">
        <v>36</v>
      </c>
    </row>
    <row r="1976" spans="1:18" hidden="1" x14ac:dyDescent="0.3">
      <c r="A1976" s="76">
        <v>1974</v>
      </c>
      <c r="B1976">
        <v>39799</v>
      </c>
      <c r="C1976" t="s">
        <v>636</v>
      </c>
      <c r="D1976" t="s">
        <v>32</v>
      </c>
      <c r="E1976" t="s">
        <v>38</v>
      </c>
      <c r="F1976">
        <v>5.9</v>
      </c>
      <c r="G1976" s="77">
        <v>43948</v>
      </c>
      <c r="H1976" s="77">
        <v>43967</v>
      </c>
      <c r="I1976">
        <v>5</v>
      </c>
      <c r="J1976">
        <v>2019</v>
      </c>
      <c r="K1976" t="s">
        <v>35</v>
      </c>
      <c r="L1976">
        <v>12</v>
      </c>
      <c r="M1976">
        <v>0.3972222222222222</v>
      </c>
      <c r="N1976">
        <v>4.7666666666666666</v>
      </c>
      <c r="O1976">
        <v>20</v>
      </c>
      <c r="P1976">
        <v>0.23833333333333331</v>
      </c>
      <c r="Q1976">
        <v>0.6</v>
      </c>
      <c r="R1976" t="s">
        <v>72</v>
      </c>
    </row>
    <row r="1977" spans="1:18" hidden="1" x14ac:dyDescent="0.3">
      <c r="A1977" s="76">
        <v>1975</v>
      </c>
      <c r="B1977">
        <v>39799</v>
      </c>
      <c r="C1977" t="s">
        <v>636</v>
      </c>
      <c r="D1977" t="s">
        <v>32</v>
      </c>
      <c r="E1977" t="s">
        <v>38</v>
      </c>
      <c r="F1977">
        <v>5.9</v>
      </c>
      <c r="G1977" s="77">
        <v>43948</v>
      </c>
      <c r="H1977" s="77">
        <v>43967</v>
      </c>
      <c r="I1977">
        <v>5</v>
      </c>
      <c r="J1977">
        <v>2019</v>
      </c>
      <c r="K1977" t="s">
        <v>35</v>
      </c>
      <c r="L1977">
        <v>12</v>
      </c>
      <c r="M1977">
        <v>0.3972222222222222</v>
      </c>
      <c r="N1977">
        <v>4.7666666666666666</v>
      </c>
      <c r="O1977">
        <v>20</v>
      </c>
      <c r="P1977">
        <v>0.23833333333333331</v>
      </c>
      <c r="Q1977">
        <v>0.6</v>
      </c>
      <c r="R1977" t="s">
        <v>27</v>
      </c>
    </row>
    <row r="1978" spans="1:18" hidden="1" x14ac:dyDescent="0.3">
      <c r="A1978" s="76">
        <v>1976</v>
      </c>
      <c r="B1978">
        <v>39799</v>
      </c>
      <c r="C1978" t="s">
        <v>636</v>
      </c>
      <c r="D1978" t="s">
        <v>32</v>
      </c>
      <c r="E1978" t="s">
        <v>38</v>
      </c>
      <c r="F1978">
        <v>5.9</v>
      </c>
      <c r="G1978" s="77">
        <v>43948</v>
      </c>
      <c r="H1978" s="77">
        <v>43967</v>
      </c>
      <c r="I1978">
        <v>5</v>
      </c>
      <c r="J1978">
        <v>2019</v>
      </c>
      <c r="K1978" t="s">
        <v>35</v>
      </c>
      <c r="L1978">
        <v>12</v>
      </c>
      <c r="M1978">
        <v>0.3972222222222222</v>
      </c>
      <c r="N1978">
        <v>4.7666666666666666</v>
      </c>
      <c r="O1978">
        <v>20</v>
      </c>
      <c r="P1978">
        <v>0.23833333333333331</v>
      </c>
      <c r="Q1978">
        <v>0.6</v>
      </c>
      <c r="R1978" t="s">
        <v>61</v>
      </c>
    </row>
    <row r="1979" spans="1:18" hidden="1" x14ac:dyDescent="0.3">
      <c r="A1979" s="76">
        <v>1977</v>
      </c>
      <c r="B1979">
        <v>39799</v>
      </c>
      <c r="C1979" t="s">
        <v>636</v>
      </c>
      <c r="D1979" t="s">
        <v>32</v>
      </c>
      <c r="E1979" t="s">
        <v>38</v>
      </c>
      <c r="F1979">
        <v>5.9</v>
      </c>
      <c r="G1979" s="77">
        <v>43948</v>
      </c>
      <c r="H1979" s="77">
        <v>43967</v>
      </c>
      <c r="I1979">
        <v>5</v>
      </c>
      <c r="J1979">
        <v>2019</v>
      </c>
      <c r="K1979" t="s">
        <v>35</v>
      </c>
      <c r="L1979">
        <v>12</v>
      </c>
      <c r="M1979">
        <v>0.3972222222222222</v>
      </c>
      <c r="N1979">
        <v>4.7666666666666666</v>
      </c>
      <c r="O1979">
        <v>20</v>
      </c>
      <c r="P1979">
        <v>0.23833333333333331</v>
      </c>
      <c r="Q1979">
        <v>0.6</v>
      </c>
      <c r="R1979" t="s">
        <v>57</v>
      </c>
    </row>
    <row r="1980" spans="1:18" hidden="1" x14ac:dyDescent="0.3">
      <c r="A1980" s="76">
        <v>1978</v>
      </c>
      <c r="B1980">
        <v>39799</v>
      </c>
      <c r="C1980" t="s">
        <v>636</v>
      </c>
      <c r="D1980" t="s">
        <v>32</v>
      </c>
      <c r="E1980" t="s">
        <v>38</v>
      </c>
      <c r="F1980">
        <v>5.9</v>
      </c>
      <c r="G1980" s="77">
        <v>43948</v>
      </c>
      <c r="H1980" s="77">
        <v>43967</v>
      </c>
      <c r="I1980">
        <v>5</v>
      </c>
      <c r="J1980">
        <v>2019</v>
      </c>
      <c r="K1980" t="s">
        <v>35</v>
      </c>
      <c r="L1980">
        <v>12</v>
      </c>
      <c r="M1980">
        <v>0.3972222222222222</v>
      </c>
      <c r="N1980">
        <v>4.7666666666666666</v>
      </c>
      <c r="O1980">
        <v>20</v>
      </c>
      <c r="P1980">
        <v>0.23833333333333331</v>
      </c>
      <c r="Q1980">
        <v>0.6</v>
      </c>
      <c r="R1980" t="s">
        <v>48</v>
      </c>
    </row>
    <row r="1981" spans="1:18" hidden="1" x14ac:dyDescent="0.3">
      <c r="A1981" s="76">
        <v>1979</v>
      </c>
      <c r="B1981">
        <v>39799</v>
      </c>
      <c r="C1981" t="s">
        <v>636</v>
      </c>
      <c r="D1981" t="s">
        <v>32</v>
      </c>
      <c r="E1981" t="s">
        <v>38</v>
      </c>
      <c r="F1981">
        <v>5.9</v>
      </c>
      <c r="G1981" s="77">
        <v>43948</v>
      </c>
      <c r="H1981" s="77">
        <v>43967</v>
      </c>
      <c r="I1981">
        <v>5</v>
      </c>
      <c r="J1981">
        <v>2019</v>
      </c>
      <c r="K1981" t="s">
        <v>35</v>
      </c>
      <c r="L1981">
        <v>12</v>
      </c>
      <c r="M1981">
        <v>0.3972222222222222</v>
      </c>
      <c r="N1981">
        <v>4.7666666666666666</v>
      </c>
      <c r="O1981">
        <v>20</v>
      </c>
      <c r="P1981">
        <v>0.23833333333333331</v>
      </c>
      <c r="Q1981">
        <v>0.6</v>
      </c>
      <c r="R1981" t="s">
        <v>42</v>
      </c>
    </row>
    <row r="1982" spans="1:18" hidden="1" x14ac:dyDescent="0.3">
      <c r="A1982" s="76">
        <v>1980</v>
      </c>
      <c r="B1982">
        <v>732</v>
      </c>
      <c r="C1982" t="s">
        <v>637</v>
      </c>
      <c r="D1982" t="s">
        <v>101</v>
      </c>
      <c r="E1982" t="s">
        <v>75</v>
      </c>
      <c r="F1982">
        <v>7.02</v>
      </c>
      <c r="G1982" s="77">
        <v>42978</v>
      </c>
      <c r="H1982" s="77">
        <v>42978</v>
      </c>
      <c r="I1982">
        <v>8</v>
      </c>
      <c r="J1982">
        <v>1985</v>
      </c>
      <c r="K1982" t="s">
        <v>35</v>
      </c>
      <c r="L1982">
        <v>1</v>
      </c>
      <c r="M1982">
        <v>1.333333333333333</v>
      </c>
      <c r="N1982">
        <v>1.333333333333333</v>
      </c>
      <c r="O1982">
        <v>1</v>
      </c>
      <c r="P1982">
        <v>1.333333333333333</v>
      </c>
      <c r="Q1982">
        <v>1</v>
      </c>
      <c r="R1982" t="s">
        <v>39</v>
      </c>
    </row>
    <row r="1983" spans="1:18" hidden="1" x14ac:dyDescent="0.3">
      <c r="A1983" s="76">
        <v>1981</v>
      </c>
      <c r="B1983">
        <v>732</v>
      </c>
      <c r="C1983" t="s">
        <v>637</v>
      </c>
      <c r="D1983" t="s">
        <v>101</v>
      </c>
      <c r="E1983" t="s">
        <v>75</v>
      </c>
      <c r="F1983">
        <v>7.02</v>
      </c>
      <c r="G1983" s="77">
        <v>42978</v>
      </c>
      <c r="H1983" s="77">
        <v>42978</v>
      </c>
      <c r="I1983">
        <v>8</v>
      </c>
      <c r="J1983">
        <v>1985</v>
      </c>
      <c r="K1983" t="s">
        <v>35</v>
      </c>
      <c r="L1983">
        <v>1</v>
      </c>
      <c r="M1983">
        <v>1.333333333333333</v>
      </c>
      <c r="N1983">
        <v>1.333333333333333</v>
      </c>
      <c r="O1983">
        <v>1</v>
      </c>
      <c r="P1983">
        <v>1.333333333333333</v>
      </c>
      <c r="Q1983">
        <v>1</v>
      </c>
      <c r="R1983" t="s">
        <v>93</v>
      </c>
    </row>
    <row r="1984" spans="1:18" hidden="1" x14ac:dyDescent="0.3">
      <c r="A1984" s="76">
        <v>1982</v>
      </c>
      <c r="B1984">
        <v>732</v>
      </c>
      <c r="C1984" t="s">
        <v>637</v>
      </c>
      <c r="D1984" t="s">
        <v>101</v>
      </c>
      <c r="E1984" t="s">
        <v>75</v>
      </c>
      <c r="F1984">
        <v>7.02</v>
      </c>
      <c r="G1984" s="77">
        <v>42978</v>
      </c>
      <c r="H1984" s="77">
        <v>42978</v>
      </c>
      <c r="I1984">
        <v>8</v>
      </c>
      <c r="J1984">
        <v>1985</v>
      </c>
      <c r="K1984" t="s">
        <v>35</v>
      </c>
      <c r="L1984">
        <v>1</v>
      </c>
      <c r="M1984">
        <v>1.333333333333333</v>
      </c>
      <c r="N1984">
        <v>1.333333333333333</v>
      </c>
      <c r="O1984">
        <v>1</v>
      </c>
      <c r="P1984">
        <v>1.333333333333333</v>
      </c>
      <c r="Q1984">
        <v>1</v>
      </c>
      <c r="R1984" t="s">
        <v>29</v>
      </c>
    </row>
    <row r="1985" spans="1:18" hidden="1" x14ac:dyDescent="0.3">
      <c r="A1985" s="76">
        <v>1983</v>
      </c>
      <c r="B1985">
        <v>732</v>
      </c>
      <c r="C1985" t="s">
        <v>637</v>
      </c>
      <c r="D1985" t="s">
        <v>101</v>
      </c>
      <c r="E1985" t="s">
        <v>75</v>
      </c>
      <c r="F1985">
        <v>7.02</v>
      </c>
      <c r="G1985" s="77">
        <v>42978</v>
      </c>
      <c r="H1985" s="77">
        <v>42978</v>
      </c>
      <c r="I1985">
        <v>8</v>
      </c>
      <c r="J1985">
        <v>1985</v>
      </c>
      <c r="K1985" t="s">
        <v>35</v>
      </c>
      <c r="L1985">
        <v>1</v>
      </c>
      <c r="M1985">
        <v>1.333333333333333</v>
      </c>
      <c r="N1985">
        <v>1.333333333333333</v>
      </c>
      <c r="O1985">
        <v>1</v>
      </c>
      <c r="P1985">
        <v>1.333333333333333</v>
      </c>
      <c r="Q1985">
        <v>1</v>
      </c>
      <c r="R1985" t="s">
        <v>119</v>
      </c>
    </row>
    <row r="1986" spans="1:18" hidden="1" x14ac:dyDescent="0.3">
      <c r="A1986" s="76">
        <v>1984</v>
      </c>
      <c r="B1986">
        <v>732</v>
      </c>
      <c r="C1986" t="s">
        <v>637</v>
      </c>
      <c r="D1986" t="s">
        <v>101</v>
      </c>
      <c r="E1986" t="s">
        <v>75</v>
      </c>
      <c r="F1986">
        <v>7.02</v>
      </c>
      <c r="G1986" s="77">
        <v>42978</v>
      </c>
      <c r="H1986" s="77">
        <v>42978</v>
      </c>
      <c r="I1986">
        <v>8</v>
      </c>
      <c r="J1986">
        <v>1985</v>
      </c>
      <c r="K1986" t="s">
        <v>35</v>
      </c>
      <c r="L1986">
        <v>1</v>
      </c>
      <c r="M1986">
        <v>1.333333333333333</v>
      </c>
      <c r="N1986">
        <v>1.333333333333333</v>
      </c>
      <c r="O1986">
        <v>1</v>
      </c>
      <c r="P1986">
        <v>1.333333333333333</v>
      </c>
      <c r="Q1986">
        <v>1</v>
      </c>
      <c r="R1986" t="s">
        <v>129</v>
      </c>
    </row>
    <row r="1987" spans="1:18" hidden="1" x14ac:dyDescent="0.3">
      <c r="A1987" s="76">
        <v>1985</v>
      </c>
      <c r="B1987">
        <v>543</v>
      </c>
      <c r="C1987" t="s">
        <v>638</v>
      </c>
      <c r="D1987" t="s">
        <v>101</v>
      </c>
      <c r="E1987" t="s">
        <v>75</v>
      </c>
      <c r="F1987">
        <v>7.91</v>
      </c>
      <c r="G1987" s="77">
        <v>43101</v>
      </c>
      <c r="H1987" s="77">
        <v>43101</v>
      </c>
      <c r="I1987">
        <v>9</v>
      </c>
      <c r="J1987">
        <v>2000</v>
      </c>
      <c r="K1987" t="s">
        <v>21</v>
      </c>
      <c r="L1987">
        <v>1</v>
      </c>
      <c r="M1987">
        <v>1.7</v>
      </c>
      <c r="N1987">
        <v>1.7</v>
      </c>
      <c r="O1987">
        <v>1</v>
      </c>
      <c r="P1987">
        <v>1.7</v>
      </c>
      <c r="Q1987">
        <v>1</v>
      </c>
      <c r="R1987" t="s">
        <v>39</v>
      </c>
    </row>
    <row r="1988" spans="1:18" hidden="1" x14ac:dyDescent="0.3">
      <c r="A1988" s="76">
        <v>1986</v>
      </c>
      <c r="B1988">
        <v>543</v>
      </c>
      <c r="C1988" t="s">
        <v>638</v>
      </c>
      <c r="D1988" t="s">
        <v>101</v>
      </c>
      <c r="E1988" t="s">
        <v>75</v>
      </c>
      <c r="F1988">
        <v>7.91</v>
      </c>
      <c r="G1988" s="77">
        <v>43101</v>
      </c>
      <c r="H1988" s="77">
        <v>43101</v>
      </c>
      <c r="I1988">
        <v>9</v>
      </c>
      <c r="J1988">
        <v>2000</v>
      </c>
      <c r="K1988" t="s">
        <v>21</v>
      </c>
      <c r="L1988">
        <v>1</v>
      </c>
      <c r="M1988">
        <v>1.7</v>
      </c>
      <c r="N1988">
        <v>1.7</v>
      </c>
      <c r="O1988">
        <v>1</v>
      </c>
      <c r="P1988">
        <v>1.7</v>
      </c>
      <c r="Q1988">
        <v>1</v>
      </c>
      <c r="R1988" t="s">
        <v>40</v>
      </c>
    </row>
    <row r="1989" spans="1:18" hidden="1" x14ac:dyDescent="0.3">
      <c r="A1989" s="76">
        <v>1987</v>
      </c>
      <c r="B1989">
        <v>543</v>
      </c>
      <c r="C1989" t="s">
        <v>638</v>
      </c>
      <c r="D1989" t="s">
        <v>101</v>
      </c>
      <c r="E1989" t="s">
        <v>75</v>
      </c>
      <c r="F1989">
        <v>7.91</v>
      </c>
      <c r="G1989" s="77">
        <v>43101</v>
      </c>
      <c r="H1989" s="77">
        <v>43101</v>
      </c>
      <c r="I1989">
        <v>9</v>
      </c>
      <c r="J1989">
        <v>2000</v>
      </c>
      <c r="K1989" t="s">
        <v>21</v>
      </c>
      <c r="L1989">
        <v>1</v>
      </c>
      <c r="M1989">
        <v>1.7</v>
      </c>
      <c r="N1989">
        <v>1.7</v>
      </c>
      <c r="O1989">
        <v>1</v>
      </c>
      <c r="P1989">
        <v>1.7</v>
      </c>
      <c r="Q1989">
        <v>1</v>
      </c>
      <c r="R1989" t="s">
        <v>27</v>
      </c>
    </row>
    <row r="1990" spans="1:18" hidden="1" x14ac:dyDescent="0.3">
      <c r="A1990" s="76">
        <v>1988</v>
      </c>
      <c r="B1990">
        <v>543</v>
      </c>
      <c r="C1990" t="s">
        <v>638</v>
      </c>
      <c r="D1990" t="s">
        <v>101</v>
      </c>
      <c r="E1990" t="s">
        <v>75</v>
      </c>
      <c r="F1990">
        <v>7.91</v>
      </c>
      <c r="G1990" s="77">
        <v>43101</v>
      </c>
      <c r="H1990" s="77">
        <v>43101</v>
      </c>
      <c r="I1990">
        <v>9</v>
      </c>
      <c r="J1990">
        <v>2000</v>
      </c>
      <c r="K1990" t="s">
        <v>21</v>
      </c>
      <c r="L1990">
        <v>1</v>
      </c>
      <c r="M1990">
        <v>1.7</v>
      </c>
      <c r="N1990">
        <v>1.7</v>
      </c>
      <c r="O1990">
        <v>1</v>
      </c>
      <c r="P1990">
        <v>1.7</v>
      </c>
      <c r="Q1990">
        <v>1</v>
      </c>
      <c r="R1990" t="s">
        <v>93</v>
      </c>
    </row>
    <row r="1991" spans="1:18" hidden="1" x14ac:dyDescent="0.3">
      <c r="A1991" s="76">
        <v>1989</v>
      </c>
      <c r="B1991">
        <v>543</v>
      </c>
      <c r="C1991" t="s">
        <v>638</v>
      </c>
      <c r="D1991" t="s">
        <v>101</v>
      </c>
      <c r="E1991" t="s">
        <v>75</v>
      </c>
      <c r="F1991">
        <v>7.91</v>
      </c>
      <c r="G1991" s="77">
        <v>43101</v>
      </c>
      <c r="H1991" s="77">
        <v>43101</v>
      </c>
      <c r="I1991">
        <v>9</v>
      </c>
      <c r="J1991">
        <v>2000</v>
      </c>
      <c r="K1991" t="s">
        <v>21</v>
      </c>
      <c r="L1991">
        <v>1</v>
      </c>
      <c r="M1991">
        <v>1.7</v>
      </c>
      <c r="N1991">
        <v>1.7</v>
      </c>
      <c r="O1991">
        <v>1</v>
      </c>
      <c r="P1991">
        <v>1.7</v>
      </c>
      <c r="Q1991">
        <v>1</v>
      </c>
      <c r="R1991" t="s">
        <v>57</v>
      </c>
    </row>
    <row r="1992" spans="1:18" hidden="1" x14ac:dyDescent="0.3">
      <c r="A1992" s="76">
        <v>1990</v>
      </c>
      <c r="B1992">
        <v>543</v>
      </c>
      <c r="C1992" t="s">
        <v>638</v>
      </c>
      <c r="D1992" t="s">
        <v>101</v>
      </c>
      <c r="E1992" t="s">
        <v>75</v>
      </c>
      <c r="F1992">
        <v>7.91</v>
      </c>
      <c r="G1992" s="77">
        <v>43101</v>
      </c>
      <c r="H1992" s="77">
        <v>43101</v>
      </c>
      <c r="I1992">
        <v>9</v>
      </c>
      <c r="J1992">
        <v>2000</v>
      </c>
      <c r="K1992" t="s">
        <v>21</v>
      </c>
      <c r="L1992">
        <v>1</v>
      </c>
      <c r="M1992">
        <v>1.7</v>
      </c>
      <c r="N1992">
        <v>1.7</v>
      </c>
      <c r="O1992">
        <v>1</v>
      </c>
      <c r="P1992">
        <v>1.7</v>
      </c>
      <c r="Q1992">
        <v>1</v>
      </c>
      <c r="R1992" t="s">
        <v>29</v>
      </c>
    </row>
    <row r="1993" spans="1:18" hidden="1" x14ac:dyDescent="0.3">
      <c r="A1993" s="76">
        <v>1991</v>
      </c>
      <c r="B1993">
        <v>543</v>
      </c>
      <c r="C1993" t="s">
        <v>638</v>
      </c>
      <c r="D1993" t="s">
        <v>101</v>
      </c>
      <c r="E1993" t="s">
        <v>75</v>
      </c>
      <c r="F1993">
        <v>7.91</v>
      </c>
      <c r="G1993" s="77">
        <v>43101</v>
      </c>
      <c r="H1993" s="77">
        <v>43101</v>
      </c>
      <c r="I1993">
        <v>9</v>
      </c>
      <c r="J1993">
        <v>2000</v>
      </c>
      <c r="K1993" t="s">
        <v>21</v>
      </c>
      <c r="L1993">
        <v>1</v>
      </c>
      <c r="M1993">
        <v>1.7</v>
      </c>
      <c r="N1993">
        <v>1.7</v>
      </c>
      <c r="O1993">
        <v>1</v>
      </c>
      <c r="P1993">
        <v>1.7</v>
      </c>
      <c r="Q1993">
        <v>1</v>
      </c>
      <c r="R1993" t="s">
        <v>129</v>
      </c>
    </row>
    <row r="1994" spans="1:18" hidden="1" x14ac:dyDescent="0.3">
      <c r="A1994" s="76">
        <v>1992</v>
      </c>
      <c r="B1994">
        <v>180</v>
      </c>
      <c r="C1994" t="s">
        <v>639</v>
      </c>
      <c r="D1994" t="s">
        <v>32</v>
      </c>
      <c r="E1994" t="s">
        <v>20</v>
      </c>
      <c r="F1994">
        <v>7.17</v>
      </c>
      <c r="G1994" s="77">
        <v>43525</v>
      </c>
      <c r="H1994" s="77">
        <v>43537</v>
      </c>
      <c r="I1994">
        <v>6</v>
      </c>
      <c r="J1994">
        <v>2000</v>
      </c>
      <c r="K1994" t="s">
        <v>35</v>
      </c>
      <c r="L1994">
        <v>13</v>
      </c>
      <c r="M1994">
        <v>0.38138888888888889</v>
      </c>
      <c r="N1994">
        <v>4.9580555555555552</v>
      </c>
      <c r="O1994">
        <v>13</v>
      </c>
      <c r="P1994">
        <v>0.38138888888888889</v>
      </c>
      <c r="Q1994">
        <v>1</v>
      </c>
      <c r="R1994" t="s">
        <v>39</v>
      </c>
    </row>
    <row r="1995" spans="1:18" hidden="1" x14ac:dyDescent="0.3">
      <c r="A1995" s="76">
        <v>1993</v>
      </c>
      <c r="B1995">
        <v>180</v>
      </c>
      <c r="C1995" t="s">
        <v>639</v>
      </c>
      <c r="D1995" t="s">
        <v>32</v>
      </c>
      <c r="E1995" t="s">
        <v>20</v>
      </c>
      <c r="F1995">
        <v>7.17</v>
      </c>
      <c r="G1995" s="77">
        <v>43525</v>
      </c>
      <c r="H1995" s="77">
        <v>43537</v>
      </c>
      <c r="I1995">
        <v>6</v>
      </c>
      <c r="J1995">
        <v>2000</v>
      </c>
      <c r="K1995" t="s">
        <v>35</v>
      </c>
      <c r="L1995">
        <v>13</v>
      </c>
      <c r="M1995">
        <v>0.38138888888888889</v>
      </c>
      <c r="N1995">
        <v>4.9580555555555552</v>
      </c>
      <c r="O1995">
        <v>13</v>
      </c>
      <c r="P1995">
        <v>0.38138888888888889</v>
      </c>
      <c r="Q1995">
        <v>1</v>
      </c>
      <c r="R1995" t="s">
        <v>72</v>
      </c>
    </row>
    <row r="1996" spans="1:18" hidden="1" x14ac:dyDescent="0.3">
      <c r="A1996" s="76">
        <v>1994</v>
      </c>
      <c r="B1996">
        <v>180</v>
      </c>
      <c r="C1996" t="s">
        <v>639</v>
      </c>
      <c r="D1996" t="s">
        <v>32</v>
      </c>
      <c r="E1996" t="s">
        <v>20</v>
      </c>
      <c r="F1996">
        <v>7.17</v>
      </c>
      <c r="G1996" s="77">
        <v>43525</v>
      </c>
      <c r="H1996" s="77">
        <v>43537</v>
      </c>
      <c r="I1996">
        <v>6</v>
      </c>
      <c r="J1996">
        <v>2000</v>
      </c>
      <c r="K1996" t="s">
        <v>35</v>
      </c>
      <c r="L1996">
        <v>13</v>
      </c>
      <c r="M1996">
        <v>0.38138888888888889</v>
      </c>
      <c r="N1996">
        <v>4.9580555555555552</v>
      </c>
      <c r="O1996">
        <v>13</v>
      </c>
      <c r="P1996">
        <v>0.38138888888888889</v>
      </c>
      <c r="Q1996">
        <v>1</v>
      </c>
      <c r="R1996" t="s">
        <v>103</v>
      </c>
    </row>
    <row r="1997" spans="1:18" hidden="1" x14ac:dyDescent="0.3">
      <c r="A1997" s="76">
        <v>1995</v>
      </c>
      <c r="B1997">
        <v>180</v>
      </c>
      <c r="C1997" t="s">
        <v>639</v>
      </c>
      <c r="D1997" t="s">
        <v>32</v>
      </c>
      <c r="E1997" t="s">
        <v>20</v>
      </c>
      <c r="F1997">
        <v>7.17</v>
      </c>
      <c r="G1997" s="77">
        <v>43525</v>
      </c>
      <c r="H1997" s="77">
        <v>43537</v>
      </c>
      <c r="I1997">
        <v>6</v>
      </c>
      <c r="J1997">
        <v>2000</v>
      </c>
      <c r="K1997" t="s">
        <v>35</v>
      </c>
      <c r="L1997">
        <v>13</v>
      </c>
      <c r="M1997">
        <v>0.38138888888888889</v>
      </c>
      <c r="N1997">
        <v>4.9580555555555552</v>
      </c>
      <c r="O1997">
        <v>13</v>
      </c>
      <c r="P1997">
        <v>0.38138888888888889</v>
      </c>
      <c r="Q1997">
        <v>1</v>
      </c>
      <c r="R1997" t="s">
        <v>29</v>
      </c>
    </row>
    <row r="1998" spans="1:18" hidden="1" x14ac:dyDescent="0.3">
      <c r="A1998" s="76">
        <v>1996</v>
      </c>
      <c r="B1998">
        <v>180</v>
      </c>
      <c r="C1998" t="s">
        <v>639</v>
      </c>
      <c r="D1998" t="s">
        <v>32</v>
      </c>
      <c r="E1998" t="s">
        <v>20</v>
      </c>
      <c r="F1998">
        <v>7.17</v>
      </c>
      <c r="G1998" s="77">
        <v>43525</v>
      </c>
      <c r="H1998" s="77">
        <v>43537</v>
      </c>
      <c r="I1998">
        <v>6</v>
      </c>
      <c r="J1998">
        <v>2000</v>
      </c>
      <c r="K1998" t="s">
        <v>35</v>
      </c>
      <c r="L1998">
        <v>13</v>
      </c>
      <c r="M1998">
        <v>0.38138888888888889</v>
      </c>
      <c r="N1998">
        <v>4.9580555555555552</v>
      </c>
      <c r="O1998">
        <v>13</v>
      </c>
      <c r="P1998">
        <v>0.38138888888888889</v>
      </c>
      <c r="Q1998">
        <v>1</v>
      </c>
      <c r="R1998" t="s">
        <v>175</v>
      </c>
    </row>
    <row r="1999" spans="1:18" hidden="1" x14ac:dyDescent="0.3">
      <c r="A1999" s="76">
        <v>1997</v>
      </c>
      <c r="B1999">
        <v>181</v>
      </c>
      <c r="C1999" t="s">
        <v>640</v>
      </c>
      <c r="D1999" t="s">
        <v>32</v>
      </c>
      <c r="E1999" t="s">
        <v>20</v>
      </c>
      <c r="F1999">
        <v>7.39</v>
      </c>
      <c r="G1999" s="77">
        <v>43539</v>
      </c>
      <c r="H1999" s="77">
        <v>43549</v>
      </c>
      <c r="I1999">
        <v>6</v>
      </c>
      <c r="J1999">
        <v>2001</v>
      </c>
      <c r="K1999" t="s">
        <v>35</v>
      </c>
      <c r="L1999">
        <v>13</v>
      </c>
      <c r="M1999">
        <v>0.38222222222222219</v>
      </c>
      <c r="N1999">
        <v>4.9688888888888894</v>
      </c>
      <c r="O1999">
        <v>11</v>
      </c>
      <c r="P1999">
        <v>0.45171717171717168</v>
      </c>
      <c r="Q1999">
        <v>1.1818181818181821</v>
      </c>
      <c r="R1999" t="s">
        <v>39</v>
      </c>
    </row>
    <row r="2000" spans="1:18" hidden="1" x14ac:dyDescent="0.3">
      <c r="A2000" s="76">
        <v>1998</v>
      </c>
      <c r="B2000">
        <v>181</v>
      </c>
      <c r="C2000" t="s">
        <v>640</v>
      </c>
      <c r="D2000" t="s">
        <v>32</v>
      </c>
      <c r="E2000" t="s">
        <v>20</v>
      </c>
      <c r="F2000">
        <v>7.39</v>
      </c>
      <c r="G2000" s="77">
        <v>43539</v>
      </c>
      <c r="H2000" s="77">
        <v>43549</v>
      </c>
      <c r="I2000">
        <v>6</v>
      </c>
      <c r="J2000">
        <v>2001</v>
      </c>
      <c r="K2000" t="s">
        <v>35</v>
      </c>
      <c r="L2000">
        <v>13</v>
      </c>
      <c r="M2000">
        <v>0.38222222222222219</v>
      </c>
      <c r="N2000">
        <v>4.9688888888888894</v>
      </c>
      <c r="O2000">
        <v>11</v>
      </c>
      <c r="P2000">
        <v>0.45171717171717168</v>
      </c>
      <c r="Q2000">
        <v>1.1818181818181821</v>
      </c>
      <c r="R2000" t="s">
        <v>72</v>
      </c>
    </row>
    <row r="2001" spans="1:18" hidden="1" x14ac:dyDescent="0.3">
      <c r="A2001" s="76">
        <v>1999</v>
      </c>
      <c r="B2001">
        <v>181</v>
      </c>
      <c r="C2001" t="s">
        <v>640</v>
      </c>
      <c r="D2001" t="s">
        <v>32</v>
      </c>
      <c r="E2001" t="s">
        <v>20</v>
      </c>
      <c r="F2001">
        <v>7.39</v>
      </c>
      <c r="G2001" s="77">
        <v>43539</v>
      </c>
      <c r="H2001" s="77">
        <v>43549</v>
      </c>
      <c r="I2001">
        <v>6</v>
      </c>
      <c r="J2001">
        <v>2001</v>
      </c>
      <c r="K2001" t="s">
        <v>35</v>
      </c>
      <c r="L2001">
        <v>13</v>
      </c>
      <c r="M2001">
        <v>0.38222222222222219</v>
      </c>
      <c r="N2001">
        <v>4.9688888888888894</v>
      </c>
      <c r="O2001">
        <v>11</v>
      </c>
      <c r="P2001">
        <v>0.45171717171717168</v>
      </c>
      <c r="Q2001">
        <v>1.1818181818181821</v>
      </c>
      <c r="R2001" t="s">
        <v>103</v>
      </c>
    </row>
    <row r="2002" spans="1:18" hidden="1" x14ac:dyDescent="0.3">
      <c r="A2002" s="76">
        <v>2000</v>
      </c>
      <c r="B2002">
        <v>181</v>
      </c>
      <c r="C2002" t="s">
        <v>640</v>
      </c>
      <c r="D2002" t="s">
        <v>32</v>
      </c>
      <c r="E2002" t="s">
        <v>20</v>
      </c>
      <c r="F2002">
        <v>7.39</v>
      </c>
      <c r="G2002" s="77">
        <v>43539</v>
      </c>
      <c r="H2002" s="77">
        <v>43549</v>
      </c>
      <c r="I2002">
        <v>6</v>
      </c>
      <c r="J2002">
        <v>2001</v>
      </c>
      <c r="K2002" t="s">
        <v>35</v>
      </c>
      <c r="L2002">
        <v>13</v>
      </c>
      <c r="M2002">
        <v>0.38222222222222219</v>
      </c>
      <c r="N2002">
        <v>4.9688888888888894</v>
      </c>
      <c r="O2002">
        <v>11</v>
      </c>
      <c r="P2002">
        <v>0.45171717171717168</v>
      </c>
      <c r="Q2002">
        <v>1.1818181818181821</v>
      </c>
      <c r="R2002" t="s">
        <v>29</v>
      </c>
    </row>
    <row r="2003" spans="1:18" hidden="1" x14ac:dyDescent="0.3">
      <c r="A2003" s="76">
        <v>2001</v>
      </c>
      <c r="B2003">
        <v>181</v>
      </c>
      <c r="C2003" t="s">
        <v>640</v>
      </c>
      <c r="D2003" t="s">
        <v>32</v>
      </c>
      <c r="E2003" t="s">
        <v>20</v>
      </c>
      <c r="F2003">
        <v>7.39</v>
      </c>
      <c r="G2003" s="77">
        <v>43539</v>
      </c>
      <c r="H2003" s="77">
        <v>43549</v>
      </c>
      <c r="I2003">
        <v>6</v>
      </c>
      <c r="J2003">
        <v>2001</v>
      </c>
      <c r="K2003" t="s">
        <v>35</v>
      </c>
      <c r="L2003">
        <v>13</v>
      </c>
      <c r="M2003">
        <v>0.38222222222222219</v>
      </c>
      <c r="N2003">
        <v>4.9688888888888894</v>
      </c>
      <c r="O2003">
        <v>11</v>
      </c>
      <c r="P2003">
        <v>0.45171717171717168</v>
      </c>
      <c r="Q2003">
        <v>1.1818181818181821</v>
      </c>
      <c r="R2003" t="s">
        <v>175</v>
      </c>
    </row>
    <row r="2004" spans="1:18" hidden="1" x14ac:dyDescent="0.3">
      <c r="A2004" s="76">
        <v>2002</v>
      </c>
      <c r="B2004">
        <v>50383</v>
      </c>
      <c r="C2004" t="s">
        <v>641</v>
      </c>
      <c r="D2004" t="s">
        <v>19</v>
      </c>
      <c r="E2004" t="s">
        <v>20</v>
      </c>
      <c r="F2004">
        <v>6.28</v>
      </c>
      <c r="G2004" s="77">
        <v>44990</v>
      </c>
      <c r="H2004" s="77">
        <v>44990</v>
      </c>
      <c r="I2004">
        <v>5</v>
      </c>
      <c r="J2004">
        <v>2021</v>
      </c>
      <c r="K2004" t="s">
        <v>35</v>
      </c>
      <c r="L2004">
        <v>1</v>
      </c>
      <c r="M2004">
        <v>2.5555555555555561E-2</v>
      </c>
      <c r="N2004">
        <v>2.5555555555555561E-2</v>
      </c>
      <c r="O2004">
        <v>1</v>
      </c>
      <c r="P2004">
        <v>2.5555555555555561E-2</v>
      </c>
      <c r="Q2004">
        <v>1</v>
      </c>
      <c r="R2004" t="s">
        <v>27</v>
      </c>
    </row>
    <row r="2005" spans="1:18" hidden="1" x14ac:dyDescent="0.3">
      <c r="A2005" s="76">
        <v>2003</v>
      </c>
      <c r="B2005">
        <v>48567</v>
      </c>
      <c r="C2005" t="s">
        <v>642</v>
      </c>
      <c r="D2005" t="s">
        <v>32</v>
      </c>
      <c r="E2005" t="s">
        <v>20</v>
      </c>
      <c r="F2005">
        <v>6.7</v>
      </c>
      <c r="G2005" s="77">
        <v>44731</v>
      </c>
      <c r="H2005" s="77">
        <v>44736</v>
      </c>
      <c r="I2005">
        <v>7</v>
      </c>
      <c r="J2005">
        <v>2021</v>
      </c>
      <c r="K2005" t="s">
        <v>35</v>
      </c>
      <c r="L2005">
        <v>12</v>
      </c>
      <c r="M2005">
        <v>0.40333333333333332</v>
      </c>
      <c r="N2005">
        <v>4.84</v>
      </c>
      <c r="O2005">
        <v>6</v>
      </c>
      <c r="P2005">
        <v>0.80666666666666664</v>
      </c>
      <c r="Q2005">
        <v>2</v>
      </c>
      <c r="R2005" t="s">
        <v>54</v>
      </c>
    </row>
    <row r="2006" spans="1:18" hidden="1" x14ac:dyDescent="0.3">
      <c r="A2006" s="76">
        <v>2004</v>
      </c>
      <c r="B2006">
        <v>48567</v>
      </c>
      <c r="C2006" t="s">
        <v>642</v>
      </c>
      <c r="D2006" t="s">
        <v>32</v>
      </c>
      <c r="E2006" t="s">
        <v>20</v>
      </c>
      <c r="F2006">
        <v>6.7</v>
      </c>
      <c r="G2006" s="77">
        <v>44731</v>
      </c>
      <c r="H2006" s="77">
        <v>44736</v>
      </c>
      <c r="I2006">
        <v>7</v>
      </c>
      <c r="J2006">
        <v>2021</v>
      </c>
      <c r="K2006" t="s">
        <v>35</v>
      </c>
      <c r="L2006">
        <v>12</v>
      </c>
      <c r="M2006">
        <v>0.40333333333333332</v>
      </c>
      <c r="N2006">
        <v>4.84</v>
      </c>
      <c r="O2006">
        <v>6</v>
      </c>
      <c r="P2006">
        <v>0.80666666666666664</v>
      </c>
      <c r="Q2006">
        <v>2</v>
      </c>
      <c r="R2006" t="s">
        <v>119</v>
      </c>
    </row>
    <row r="2007" spans="1:18" hidden="1" x14ac:dyDescent="0.3">
      <c r="A2007" s="76">
        <v>2005</v>
      </c>
      <c r="B2007">
        <v>48567</v>
      </c>
      <c r="C2007" t="s">
        <v>642</v>
      </c>
      <c r="D2007" t="s">
        <v>32</v>
      </c>
      <c r="E2007" t="s">
        <v>20</v>
      </c>
      <c r="F2007">
        <v>6.7</v>
      </c>
      <c r="G2007" s="77">
        <v>44731</v>
      </c>
      <c r="H2007" s="77">
        <v>44736</v>
      </c>
      <c r="I2007">
        <v>7</v>
      </c>
      <c r="J2007">
        <v>2021</v>
      </c>
      <c r="K2007" t="s">
        <v>35</v>
      </c>
      <c r="L2007">
        <v>12</v>
      </c>
      <c r="M2007">
        <v>0.40333333333333332</v>
      </c>
      <c r="N2007">
        <v>4.84</v>
      </c>
      <c r="O2007">
        <v>6</v>
      </c>
      <c r="P2007">
        <v>0.80666666666666664</v>
      </c>
      <c r="Q2007">
        <v>2</v>
      </c>
      <c r="R2007" t="s">
        <v>129</v>
      </c>
    </row>
    <row r="2008" spans="1:18" hidden="1" x14ac:dyDescent="0.3">
      <c r="A2008" s="76">
        <v>2006</v>
      </c>
      <c r="B2008">
        <v>46095</v>
      </c>
      <c r="C2008" t="s">
        <v>643</v>
      </c>
      <c r="D2008" t="s">
        <v>32</v>
      </c>
      <c r="E2008" t="s">
        <v>20</v>
      </c>
      <c r="F2008">
        <v>8.42</v>
      </c>
      <c r="G2008" s="77">
        <v>44622</v>
      </c>
      <c r="H2008" s="77">
        <v>44658</v>
      </c>
      <c r="I2008">
        <v>8</v>
      </c>
      <c r="J2008">
        <v>2021</v>
      </c>
      <c r="K2008" t="s">
        <v>33</v>
      </c>
      <c r="L2008">
        <v>13</v>
      </c>
      <c r="M2008">
        <v>0.40833333333333333</v>
      </c>
      <c r="N2008">
        <v>5.3083333333333336</v>
      </c>
      <c r="O2008">
        <v>37</v>
      </c>
      <c r="P2008">
        <v>0.1434684684684685</v>
      </c>
      <c r="Q2008">
        <v>0.35135135135135143</v>
      </c>
      <c r="R2008" t="s">
        <v>39</v>
      </c>
    </row>
    <row r="2009" spans="1:18" hidden="1" x14ac:dyDescent="0.3">
      <c r="A2009" s="76">
        <v>2007</v>
      </c>
      <c r="B2009">
        <v>46095</v>
      </c>
      <c r="C2009" t="s">
        <v>643</v>
      </c>
      <c r="D2009" t="s">
        <v>32</v>
      </c>
      <c r="E2009" t="s">
        <v>20</v>
      </c>
      <c r="F2009">
        <v>8.42</v>
      </c>
      <c r="G2009" s="77">
        <v>44622</v>
      </c>
      <c r="H2009" s="77">
        <v>44658</v>
      </c>
      <c r="I2009">
        <v>8</v>
      </c>
      <c r="J2009">
        <v>2021</v>
      </c>
      <c r="K2009" t="s">
        <v>33</v>
      </c>
      <c r="L2009">
        <v>13</v>
      </c>
      <c r="M2009">
        <v>0.40833333333333333</v>
      </c>
      <c r="N2009">
        <v>5.3083333333333336</v>
      </c>
      <c r="O2009">
        <v>37</v>
      </c>
      <c r="P2009">
        <v>0.1434684684684685</v>
      </c>
      <c r="Q2009">
        <v>0.35135135135135143</v>
      </c>
      <c r="R2009" t="s">
        <v>54</v>
      </c>
    </row>
    <row r="2010" spans="1:18" hidden="1" x14ac:dyDescent="0.3">
      <c r="A2010" s="76">
        <v>2008</v>
      </c>
      <c r="B2010">
        <v>46095</v>
      </c>
      <c r="C2010" t="s">
        <v>643</v>
      </c>
      <c r="D2010" t="s">
        <v>32</v>
      </c>
      <c r="E2010" t="s">
        <v>20</v>
      </c>
      <c r="F2010">
        <v>8.42</v>
      </c>
      <c r="G2010" s="77">
        <v>44622</v>
      </c>
      <c r="H2010" s="77">
        <v>44658</v>
      </c>
      <c r="I2010">
        <v>8</v>
      </c>
      <c r="J2010">
        <v>2021</v>
      </c>
      <c r="K2010" t="s">
        <v>33</v>
      </c>
      <c r="L2010">
        <v>13</v>
      </c>
      <c r="M2010">
        <v>0.40833333333333333</v>
      </c>
      <c r="N2010">
        <v>5.3083333333333336</v>
      </c>
      <c r="O2010">
        <v>37</v>
      </c>
      <c r="P2010">
        <v>0.1434684684684685</v>
      </c>
      <c r="Q2010">
        <v>0.35135135135135143</v>
      </c>
      <c r="R2010" t="s">
        <v>29</v>
      </c>
    </row>
    <row r="2011" spans="1:18" hidden="1" x14ac:dyDescent="0.3">
      <c r="A2011" s="76">
        <v>2009</v>
      </c>
      <c r="B2011">
        <v>46095</v>
      </c>
      <c r="C2011" t="s">
        <v>643</v>
      </c>
      <c r="D2011" t="s">
        <v>32</v>
      </c>
      <c r="E2011" t="s">
        <v>20</v>
      </c>
      <c r="F2011">
        <v>8.42</v>
      </c>
      <c r="G2011" s="77">
        <v>44622</v>
      </c>
      <c r="H2011" s="77">
        <v>44658</v>
      </c>
      <c r="I2011">
        <v>8</v>
      </c>
      <c r="J2011">
        <v>2021</v>
      </c>
      <c r="K2011" t="s">
        <v>33</v>
      </c>
      <c r="L2011">
        <v>13</v>
      </c>
      <c r="M2011">
        <v>0.40833333333333333</v>
      </c>
      <c r="N2011">
        <v>5.3083333333333336</v>
      </c>
      <c r="O2011">
        <v>37</v>
      </c>
      <c r="P2011">
        <v>0.1434684684684685</v>
      </c>
      <c r="Q2011">
        <v>0.35135135135135143</v>
      </c>
      <c r="R2011" t="s">
        <v>116</v>
      </c>
    </row>
    <row r="2012" spans="1:18" hidden="1" x14ac:dyDescent="0.3">
      <c r="A2012" s="76">
        <v>2010</v>
      </c>
      <c r="B2012">
        <v>46095</v>
      </c>
      <c r="C2012" t="s">
        <v>643</v>
      </c>
      <c r="D2012" t="s">
        <v>32</v>
      </c>
      <c r="E2012" t="s">
        <v>20</v>
      </c>
      <c r="F2012">
        <v>8.42</v>
      </c>
      <c r="G2012" s="77">
        <v>44622</v>
      </c>
      <c r="H2012" s="77">
        <v>44658</v>
      </c>
      <c r="I2012">
        <v>8</v>
      </c>
      <c r="J2012">
        <v>2021</v>
      </c>
      <c r="K2012" t="s">
        <v>33</v>
      </c>
      <c r="L2012">
        <v>13</v>
      </c>
      <c r="M2012">
        <v>0.40833333333333333</v>
      </c>
      <c r="N2012">
        <v>5.3083333333333336</v>
      </c>
      <c r="O2012">
        <v>37</v>
      </c>
      <c r="P2012">
        <v>0.1434684684684685</v>
      </c>
      <c r="Q2012">
        <v>0.35135135135135143</v>
      </c>
      <c r="R2012" t="s">
        <v>64</v>
      </c>
    </row>
    <row r="2013" spans="1:18" hidden="1" x14ac:dyDescent="0.3">
      <c r="A2013" s="76">
        <v>2011</v>
      </c>
      <c r="B2013">
        <v>39990</v>
      </c>
      <c r="C2013" t="s">
        <v>644</v>
      </c>
      <c r="D2013" t="s">
        <v>19</v>
      </c>
      <c r="E2013" t="s">
        <v>20</v>
      </c>
      <c r="F2013">
        <v>5.85</v>
      </c>
      <c r="G2013" s="77">
        <v>44375</v>
      </c>
      <c r="H2013" s="77">
        <v>44392</v>
      </c>
      <c r="I2013">
        <v>6</v>
      </c>
      <c r="J2013">
        <v>2020</v>
      </c>
      <c r="K2013" t="s">
        <v>35</v>
      </c>
      <c r="L2013">
        <v>12</v>
      </c>
      <c r="M2013">
        <v>0.4</v>
      </c>
      <c r="N2013">
        <v>4.8000000000000007</v>
      </c>
      <c r="O2013">
        <v>18</v>
      </c>
      <c r="P2013">
        <v>0.26666666666666672</v>
      </c>
      <c r="Q2013">
        <v>0.66666666666666663</v>
      </c>
      <c r="R2013" t="s">
        <v>36</v>
      </c>
    </row>
    <row r="2014" spans="1:18" hidden="1" x14ac:dyDescent="0.3">
      <c r="A2014" s="76">
        <v>2012</v>
      </c>
      <c r="B2014">
        <v>39990</v>
      </c>
      <c r="C2014" t="s">
        <v>644</v>
      </c>
      <c r="D2014" t="s">
        <v>19</v>
      </c>
      <c r="E2014" t="s">
        <v>20</v>
      </c>
      <c r="F2014">
        <v>5.85</v>
      </c>
      <c r="G2014" s="77">
        <v>44375</v>
      </c>
      <c r="H2014" s="77">
        <v>44392</v>
      </c>
      <c r="I2014">
        <v>6</v>
      </c>
      <c r="J2014">
        <v>2020</v>
      </c>
      <c r="K2014" t="s">
        <v>35</v>
      </c>
      <c r="L2014">
        <v>12</v>
      </c>
      <c r="M2014">
        <v>0.4</v>
      </c>
      <c r="N2014">
        <v>4.8000000000000007</v>
      </c>
      <c r="O2014">
        <v>18</v>
      </c>
      <c r="P2014">
        <v>0.26666666666666672</v>
      </c>
      <c r="Q2014">
        <v>0.66666666666666663</v>
      </c>
      <c r="R2014" t="s">
        <v>48</v>
      </c>
    </row>
    <row r="2015" spans="1:18" hidden="1" x14ac:dyDescent="0.3">
      <c r="A2015" s="76">
        <v>2013</v>
      </c>
      <c r="B2015">
        <v>39990</v>
      </c>
      <c r="C2015" t="s">
        <v>644</v>
      </c>
      <c r="D2015" t="s">
        <v>19</v>
      </c>
      <c r="E2015" t="s">
        <v>20</v>
      </c>
      <c r="F2015">
        <v>5.85</v>
      </c>
      <c r="G2015" s="77">
        <v>44375</v>
      </c>
      <c r="H2015" s="77">
        <v>44392</v>
      </c>
      <c r="I2015">
        <v>6</v>
      </c>
      <c r="J2015">
        <v>2020</v>
      </c>
      <c r="K2015" t="s">
        <v>35</v>
      </c>
      <c r="L2015">
        <v>12</v>
      </c>
      <c r="M2015">
        <v>0.4</v>
      </c>
      <c r="N2015">
        <v>4.8000000000000007</v>
      </c>
      <c r="O2015">
        <v>18</v>
      </c>
      <c r="P2015">
        <v>0.26666666666666672</v>
      </c>
      <c r="Q2015">
        <v>0.66666666666666663</v>
      </c>
      <c r="R2015" t="s">
        <v>119</v>
      </c>
    </row>
    <row r="2016" spans="1:18" hidden="1" x14ac:dyDescent="0.3">
      <c r="A2016" s="76">
        <v>2014</v>
      </c>
      <c r="B2016">
        <v>39990</v>
      </c>
      <c r="C2016" t="s">
        <v>644</v>
      </c>
      <c r="D2016" t="s">
        <v>19</v>
      </c>
      <c r="E2016" t="s">
        <v>20</v>
      </c>
      <c r="F2016">
        <v>5.85</v>
      </c>
      <c r="G2016" s="77">
        <v>44375</v>
      </c>
      <c r="H2016" s="77">
        <v>44392</v>
      </c>
      <c r="I2016">
        <v>6</v>
      </c>
      <c r="J2016">
        <v>2020</v>
      </c>
      <c r="K2016" t="s">
        <v>35</v>
      </c>
      <c r="L2016">
        <v>12</v>
      </c>
      <c r="M2016">
        <v>0.4</v>
      </c>
      <c r="N2016">
        <v>4.8000000000000007</v>
      </c>
      <c r="O2016">
        <v>18</v>
      </c>
      <c r="P2016">
        <v>0.26666666666666672</v>
      </c>
      <c r="Q2016">
        <v>0.66666666666666663</v>
      </c>
      <c r="R2016" t="s">
        <v>129</v>
      </c>
    </row>
    <row r="2017" spans="1:18" hidden="1" x14ac:dyDescent="0.3">
      <c r="A2017" s="76">
        <v>2015</v>
      </c>
      <c r="B2017">
        <v>37993</v>
      </c>
      <c r="C2017" t="s">
        <v>645</v>
      </c>
      <c r="D2017" t="s">
        <v>32</v>
      </c>
      <c r="E2017" t="s">
        <v>121</v>
      </c>
      <c r="F2017">
        <v>7.29</v>
      </c>
      <c r="G2017" s="77">
        <v>43586</v>
      </c>
      <c r="H2017" s="77">
        <v>43605</v>
      </c>
      <c r="I2017">
        <v>6</v>
      </c>
      <c r="J2017">
        <v>2019</v>
      </c>
      <c r="K2017" t="s">
        <v>25</v>
      </c>
      <c r="L2017">
        <v>12</v>
      </c>
      <c r="M2017">
        <v>0.39444444444444438</v>
      </c>
      <c r="N2017">
        <v>4.7333333333333334</v>
      </c>
      <c r="O2017">
        <v>20</v>
      </c>
      <c r="P2017">
        <v>0.23666666666666669</v>
      </c>
      <c r="Q2017">
        <v>0.6</v>
      </c>
      <c r="R2017" t="s">
        <v>89</v>
      </c>
    </row>
    <row r="2018" spans="1:18" hidden="1" x14ac:dyDescent="0.3">
      <c r="A2018" s="76">
        <v>2016</v>
      </c>
      <c r="B2018">
        <v>37993</v>
      </c>
      <c r="C2018" t="s">
        <v>645</v>
      </c>
      <c r="D2018" t="s">
        <v>32</v>
      </c>
      <c r="E2018" t="s">
        <v>121</v>
      </c>
      <c r="F2018">
        <v>7.29</v>
      </c>
      <c r="G2018" s="77">
        <v>43586</v>
      </c>
      <c r="H2018" s="77">
        <v>43605</v>
      </c>
      <c r="I2018">
        <v>6</v>
      </c>
      <c r="J2018">
        <v>2019</v>
      </c>
      <c r="K2018" t="s">
        <v>25</v>
      </c>
      <c r="L2018">
        <v>12</v>
      </c>
      <c r="M2018">
        <v>0.39444444444444438</v>
      </c>
      <c r="N2018">
        <v>4.7333333333333334</v>
      </c>
      <c r="O2018">
        <v>20</v>
      </c>
      <c r="P2018">
        <v>0.23666666666666669</v>
      </c>
      <c r="Q2018">
        <v>0.6</v>
      </c>
      <c r="R2018" t="s">
        <v>36</v>
      </c>
    </row>
    <row r="2019" spans="1:18" hidden="1" x14ac:dyDescent="0.3">
      <c r="A2019" s="76">
        <v>2017</v>
      </c>
      <c r="B2019">
        <v>37993</v>
      </c>
      <c r="C2019" t="s">
        <v>645</v>
      </c>
      <c r="D2019" t="s">
        <v>32</v>
      </c>
      <c r="E2019" t="s">
        <v>121</v>
      </c>
      <c r="F2019">
        <v>7.29</v>
      </c>
      <c r="G2019" s="77">
        <v>43586</v>
      </c>
      <c r="H2019" s="77">
        <v>43605</v>
      </c>
      <c r="I2019">
        <v>6</v>
      </c>
      <c r="J2019">
        <v>2019</v>
      </c>
      <c r="K2019" t="s">
        <v>25</v>
      </c>
      <c r="L2019">
        <v>12</v>
      </c>
      <c r="M2019">
        <v>0.39444444444444438</v>
      </c>
      <c r="N2019">
        <v>4.7333333333333334</v>
      </c>
      <c r="O2019">
        <v>20</v>
      </c>
      <c r="P2019">
        <v>0.23666666666666669</v>
      </c>
      <c r="Q2019">
        <v>0.6</v>
      </c>
      <c r="R2019" t="s">
        <v>76</v>
      </c>
    </row>
    <row r="2020" spans="1:18" hidden="1" x14ac:dyDescent="0.3">
      <c r="A2020" s="76">
        <v>2018</v>
      </c>
      <c r="B2020">
        <v>37993</v>
      </c>
      <c r="C2020" t="s">
        <v>645</v>
      </c>
      <c r="D2020" t="s">
        <v>32</v>
      </c>
      <c r="E2020" t="s">
        <v>121</v>
      </c>
      <c r="F2020">
        <v>7.29</v>
      </c>
      <c r="G2020" s="77">
        <v>43586</v>
      </c>
      <c r="H2020" s="77">
        <v>43605</v>
      </c>
      <c r="I2020">
        <v>6</v>
      </c>
      <c r="J2020">
        <v>2019</v>
      </c>
      <c r="K2020" t="s">
        <v>25</v>
      </c>
      <c r="L2020">
        <v>12</v>
      </c>
      <c r="M2020">
        <v>0.39444444444444438</v>
      </c>
      <c r="N2020">
        <v>4.7333333333333334</v>
      </c>
      <c r="O2020">
        <v>20</v>
      </c>
      <c r="P2020">
        <v>0.23666666666666669</v>
      </c>
      <c r="Q2020">
        <v>0.6</v>
      </c>
      <c r="R2020" t="s">
        <v>223</v>
      </c>
    </row>
    <row r="2021" spans="1:18" hidden="1" x14ac:dyDescent="0.3">
      <c r="A2021" s="76">
        <v>2019</v>
      </c>
      <c r="B2021">
        <v>38999</v>
      </c>
      <c r="C2021" t="s">
        <v>646</v>
      </c>
      <c r="D2021" t="s">
        <v>24</v>
      </c>
      <c r="E2021" t="s">
        <v>121</v>
      </c>
      <c r="F2021">
        <v>7.28</v>
      </c>
      <c r="G2021" s="77">
        <v>43635</v>
      </c>
      <c r="H2021" s="77">
        <v>43635</v>
      </c>
      <c r="I2021">
        <v>6</v>
      </c>
      <c r="J2021">
        <v>2019</v>
      </c>
      <c r="K2021" t="s">
        <v>33</v>
      </c>
      <c r="L2021">
        <v>1</v>
      </c>
      <c r="M2021">
        <v>0.37777777777777782</v>
      </c>
      <c r="N2021">
        <v>0.37777777777777782</v>
      </c>
      <c r="O2021">
        <v>1</v>
      </c>
      <c r="P2021">
        <v>0.37777777777777782</v>
      </c>
      <c r="Q2021">
        <v>1</v>
      </c>
      <c r="R2021" t="s">
        <v>89</v>
      </c>
    </row>
    <row r="2022" spans="1:18" hidden="1" x14ac:dyDescent="0.3">
      <c r="A2022" s="76">
        <v>2020</v>
      </c>
      <c r="B2022">
        <v>38999</v>
      </c>
      <c r="C2022" t="s">
        <v>646</v>
      </c>
      <c r="D2022" t="s">
        <v>24</v>
      </c>
      <c r="E2022" t="s">
        <v>121</v>
      </c>
      <c r="F2022">
        <v>7.28</v>
      </c>
      <c r="G2022" s="77">
        <v>43635</v>
      </c>
      <c r="H2022" s="77">
        <v>43635</v>
      </c>
      <c r="I2022">
        <v>6</v>
      </c>
      <c r="J2022">
        <v>2019</v>
      </c>
      <c r="K2022" t="s">
        <v>33</v>
      </c>
      <c r="L2022">
        <v>1</v>
      </c>
      <c r="M2022">
        <v>0.37777777777777782</v>
      </c>
      <c r="N2022">
        <v>0.37777777777777782</v>
      </c>
      <c r="O2022">
        <v>1</v>
      </c>
      <c r="P2022">
        <v>0.37777777777777782</v>
      </c>
      <c r="Q2022">
        <v>1</v>
      </c>
      <c r="R2022" t="s">
        <v>36</v>
      </c>
    </row>
    <row r="2023" spans="1:18" hidden="1" x14ac:dyDescent="0.3">
      <c r="A2023" s="76">
        <v>2021</v>
      </c>
      <c r="B2023">
        <v>38999</v>
      </c>
      <c r="C2023" t="s">
        <v>646</v>
      </c>
      <c r="D2023" t="s">
        <v>24</v>
      </c>
      <c r="E2023" t="s">
        <v>121</v>
      </c>
      <c r="F2023">
        <v>7.28</v>
      </c>
      <c r="G2023" s="77">
        <v>43635</v>
      </c>
      <c r="H2023" s="77">
        <v>43635</v>
      </c>
      <c r="I2023">
        <v>6</v>
      </c>
      <c r="J2023">
        <v>2019</v>
      </c>
      <c r="K2023" t="s">
        <v>33</v>
      </c>
      <c r="L2023">
        <v>1</v>
      </c>
      <c r="M2023">
        <v>0.37777777777777782</v>
      </c>
      <c r="N2023">
        <v>0.37777777777777782</v>
      </c>
      <c r="O2023">
        <v>1</v>
      </c>
      <c r="P2023">
        <v>0.37777777777777782</v>
      </c>
      <c r="Q2023">
        <v>1</v>
      </c>
      <c r="R2023" t="s">
        <v>76</v>
      </c>
    </row>
    <row r="2024" spans="1:18" hidden="1" x14ac:dyDescent="0.3">
      <c r="A2024" s="76">
        <v>2022</v>
      </c>
      <c r="B2024">
        <v>38999</v>
      </c>
      <c r="C2024" t="s">
        <v>646</v>
      </c>
      <c r="D2024" t="s">
        <v>24</v>
      </c>
      <c r="E2024" t="s">
        <v>121</v>
      </c>
      <c r="F2024">
        <v>7.28</v>
      </c>
      <c r="G2024" s="77">
        <v>43635</v>
      </c>
      <c r="H2024" s="77">
        <v>43635</v>
      </c>
      <c r="I2024">
        <v>6</v>
      </c>
      <c r="J2024">
        <v>2019</v>
      </c>
      <c r="K2024" t="s">
        <v>33</v>
      </c>
      <c r="L2024">
        <v>1</v>
      </c>
      <c r="M2024">
        <v>0.37777777777777782</v>
      </c>
      <c r="N2024">
        <v>0.37777777777777782</v>
      </c>
      <c r="O2024">
        <v>1</v>
      </c>
      <c r="P2024">
        <v>0.37777777777777782</v>
      </c>
      <c r="Q2024">
        <v>1</v>
      </c>
      <c r="R2024" t="s">
        <v>223</v>
      </c>
    </row>
    <row r="2025" spans="1:18" hidden="1" x14ac:dyDescent="0.3">
      <c r="A2025" s="76">
        <v>2023</v>
      </c>
      <c r="B2025">
        <v>37393</v>
      </c>
      <c r="C2025" t="s">
        <v>647</v>
      </c>
      <c r="D2025" t="s">
        <v>32</v>
      </c>
      <c r="E2025" t="s">
        <v>75</v>
      </c>
      <c r="F2025">
        <v>6.78</v>
      </c>
      <c r="G2025" s="77">
        <v>43952</v>
      </c>
      <c r="H2025" s="77">
        <v>43955</v>
      </c>
      <c r="I2025">
        <v>5</v>
      </c>
      <c r="J2025">
        <v>2019</v>
      </c>
      <c r="K2025" t="s">
        <v>35</v>
      </c>
      <c r="L2025">
        <v>12</v>
      </c>
      <c r="M2025">
        <v>0.39444444444444438</v>
      </c>
      <c r="N2025">
        <v>4.7333333333333334</v>
      </c>
      <c r="O2025">
        <v>4</v>
      </c>
      <c r="P2025">
        <v>1.1833333333333329</v>
      </c>
      <c r="Q2025">
        <v>3</v>
      </c>
      <c r="R2025" t="s">
        <v>36</v>
      </c>
    </row>
    <row r="2026" spans="1:18" hidden="1" x14ac:dyDescent="0.3">
      <c r="A2026" s="76">
        <v>2024</v>
      </c>
      <c r="B2026">
        <v>37393</v>
      </c>
      <c r="C2026" t="s">
        <v>647</v>
      </c>
      <c r="D2026" t="s">
        <v>32</v>
      </c>
      <c r="E2026" t="s">
        <v>75</v>
      </c>
      <c r="F2026">
        <v>6.78</v>
      </c>
      <c r="G2026" s="77">
        <v>43952</v>
      </c>
      <c r="H2026" s="77">
        <v>43955</v>
      </c>
      <c r="I2026">
        <v>5</v>
      </c>
      <c r="J2026">
        <v>2019</v>
      </c>
      <c r="K2026" t="s">
        <v>35</v>
      </c>
      <c r="L2026">
        <v>12</v>
      </c>
      <c r="M2026">
        <v>0.39444444444444438</v>
      </c>
      <c r="N2026">
        <v>4.7333333333333334</v>
      </c>
      <c r="O2026">
        <v>4</v>
      </c>
      <c r="P2026">
        <v>1.1833333333333329</v>
      </c>
      <c r="Q2026">
        <v>3</v>
      </c>
      <c r="R2026" t="s">
        <v>27</v>
      </c>
    </row>
    <row r="2027" spans="1:18" hidden="1" x14ac:dyDescent="0.3">
      <c r="A2027" s="76">
        <v>2025</v>
      </c>
      <c r="B2027">
        <v>37393</v>
      </c>
      <c r="C2027" t="s">
        <v>647</v>
      </c>
      <c r="D2027" t="s">
        <v>32</v>
      </c>
      <c r="E2027" t="s">
        <v>75</v>
      </c>
      <c r="F2027">
        <v>6.78</v>
      </c>
      <c r="G2027" s="77">
        <v>43952</v>
      </c>
      <c r="H2027" s="77">
        <v>43955</v>
      </c>
      <c r="I2027">
        <v>5</v>
      </c>
      <c r="J2027">
        <v>2019</v>
      </c>
      <c r="K2027" t="s">
        <v>35</v>
      </c>
      <c r="L2027">
        <v>12</v>
      </c>
      <c r="M2027">
        <v>0.39444444444444438</v>
      </c>
      <c r="N2027">
        <v>4.7333333333333334</v>
      </c>
      <c r="O2027">
        <v>4</v>
      </c>
      <c r="P2027">
        <v>1.1833333333333329</v>
      </c>
      <c r="Q2027">
        <v>3</v>
      </c>
      <c r="R2027" t="s">
        <v>41</v>
      </c>
    </row>
    <row r="2028" spans="1:18" hidden="1" x14ac:dyDescent="0.3">
      <c r="A2028" s="76">
        <v>2026</v>
      </c>
      <c r="B2028">
        <v>37393</v>
      </c>
      <c r="C2028" t="s">
        <v>647</v>
      </c>
      <c r="D2028" t="s">
        <v>32</v>
      </c>
      <c r="E2028" t="s">
        <v>75</v>
      </c>
      <c r="F2028">
        <v>6.78</v>
      </c>
      <c r="G2028" s="77">
        <v>43952</v>
      </c>
      <c r="H2028" s="77">
        <v>43955</v>
      </c>
      <c r="I2028">
        <v>5</v>
      </c>
      <c r="J2028">
        <v>2019</v>
      </c>
      <c r="K2028" t="s">
        <v>35</v>
      </c>
      <c r="L2028">
        <v>12</v>
      </c>
      <c r="M2028">
        <v>0.39444444444444438</v>
      </c>
      <c r="N2028">
        <v>4.7333333333333334</v>
      </c>
      <c r="O2028">
        <v>4</v>
      </c>
      <c r="P2028">
        <v>1.1833333333333329</v>
      </c>
      <c r="Q2028">
        <v>3</v>
      </c>
      <c r="R2028" t="s">
        <v>118</v>
      </c>
    </row>
    <row r="2029" spans="1:18" hidden="1" x14ac:dyDescent="0.3">
      <c r="A2029" s="76">
        <v>2027</v>
      </c>
      <c r="B2029">
        <v>38217</v>
      </c>
      <c r="C2029" t="s">
        <v>648</v>
      </c>
      <c r="D2029" t="s">
        <v>19</v>
      </c>
      <c r="E2029" t="s">
        <v>78</v>
      </c>
      <c r="F2029">
        <v>7.23</v>
      </c>
      <c r="G2029" s="77">
        <v>43726</v>
      </c>
      <c r="H2029" s="77">
        <v>43742</v>
      </c>
      <c r="I2029">
        <v>6</v>
      </c>
      <c r="J2029">
        <v>2018</v>
      </c>
      <c r="K2029" t="s">
        <v>21</v>
      </c>
      <c r="L2029">
        <v>12</v>
      </c>
      <c r="M2029">
        <v>0.05</v>
      </c>
      <c r="N2029">
        <v>0.60000000000000009</v>
      </c>
      <c r="O2029">
        <v>17</v>
      </c>
      <c r="P2029">
        <v>3.529411764705883E-2</v>
      </c>
      <c r="Q2029">
        <v>0.70588235294117652</v>
      </c>
      <c r="R2029" t="s">
        <v>212</v>
      </c>
    </row>
    <row r="2030" spans="1:18" hidden="1" x14ac:dyDescent="0.3">
      <c r="A2030" s="76">
        <v>2028</v>
      </c>
      <c r="B2030">
        <v>38217</v>
      </c>
      <c r="C2030" t="s">
        <v>648</v>
      </c>
      <c r="D2030" t="s">
        <v>19</v>
      </c>
      <c r="E2030" t="s">
        <v>78</v>
      </c>
      <c r="F2030">
        <v>7.23</v>
      </c>
      <c r="G2030" s="77">
        <v>43726</v>
      </c>
      <c r="H2030" s="77">
        <v>43742</v>
      </c>
      <c r="I2030">
        <v>6</v>
      </c>
      <c r="J2030">
        <v>2018</v>
      </c>
      <c r="K2030" t="s">
        <v>21</v>
      </c>
      <c r="L2030">
        <v>12</v>
      </c>
      <c r="M2030">
        <v>0.05</v>
      </c>
      <c r="N2030">
        <v>0.60000000000000009</v>
      </c>
      <c r="O2030">
        <v>17</v>
      </c>
      <c r="P2030">
        <v>3.529411764705883E-2</v>
      </c>
      <c r="Q2030">
        <v>0.70588235294117652</v>
      </c>
      <c r="R2030" t="s">
        <v>36</v>
      </c>
    </row>
    <row r="2031" spans="1:18" hidden="1" x14ac:dyDescent="0.3">
      <c r="A2031" s="76">
        <v>2029</v>
      </c>
      <c r="B2031">
        <v>38217</v>
      </c>
      <c r="C2031" t="s">
        <v>648</v>
      </c>
      <c r="D2031" t="s">
        <v>19</v>
      </c>
      <c r="E2031" t="s">
        <v>78</v>
      </c>
      <c r="F2031">
        <v>7.23</v>
      </c>
      <c r="G2031" s="77">
        <v>43726</v>
      </c>
      <c r="H2031" s="77">
        <v>43742</v>
      </c>
      <c r="I2031">
        <v>6</v>
      </c>
      <c r="J2031">
        <v>2018</v>
      </c>
      <c r="K2031" t="s">
        <v>21</v>
      </c>
      <c r="L2031">
        <v>12</v>
      </c>
      <c r="M2031">
        <v>0.05</v>
      </c>
      <c r="N2031">
        <v>0.60000000000000009</v>
      </c>
      <c r="O2031">
        <v>17</v>
      </c>
      <c r="P2031">
        <v>3.529411764705883E-2</v>
      </c>
      <c r="Q2031">
        <v>0.70588235294117652</v>
      </c>
      <c r="R2031" t="s">
        <v>22</v>
      </c>
    </row>
    <row r="2032" spans="1:18" hidden="1" x14ac:dyDescent="0.3">
      <c r="A2032" s="76">
        <v>2030</v>
      </c>
      <c r="B2032">
        <v>39380</v>
      </c>
      <c r="C2032" t="s">
        <v>649</v>
      </c>
      <c r="D2032" t="s">
        <v>19</v>
      </c>
      <c r="E2032" t="s">
        <v>78</v>
      </c>
      <c r="F2032">
        <v>7.32</v>
      </c>
      <c r="G2032" s="77">
        <v>44098</v>
      </c>
      <c r="H2032" s="77">
        <v>44112</v>
      </c>
      <c r="I2032">
        <v>6</v>
      </c>
      <c r="J2032">
        <v>2019</v>
      </c>
      <c r="K2032" t="s">
        <v>25</v>
      </c>
      <c r="L2032">
        <v>12</v>
      </c>
      <c r="M2032">
        <v>0.05</v>
      </c>
      <c r="N2032">
        <v>0.60000000000000009</v>
      </c>
      <c r="O2032">
        <v>15</v>
      </c>
      <c r="P2032">
        <v>4.0000000000000008E-2</v>
      </c>
      <c r="Q2032">
        <v>0.8</v>
      </c>
      <c r="R2032" t="s">
        <v>212</v>
      </c>
    </row>
    <row r="2033" spans="1:18" hidden="1" x14ac:dyDescent="0.3">
      <c r="A2033" s="76">
        <v>2031</v>
      </c>
      <c r="B2033">
        <v>39380</v>
      </c>
      <c r="C2033" t="s">
        <v>649</v>
      </c>
      <c r="D2033" t="s">
        <v>19</v>
      </c>
      <c r="E2033" t="s">
        <v>78</v>
      </c>
      <c r="F2033">
        <v>7.32</v>
      </c>
      <c r="G2033" s="77">
        <v>44098</v>
      </c>
      <c r="H2033" s="77">
        <v>44112</v>
      </c>
      <c r="I2033">
        <v>6</v>
      </c>
      <c r="J2033">
        <v>2019</v>
      </c>
      <c r="K2033" t="s">
        <v>25</v>
      </c>
      <c r="L2033">
        <v>12</v>
      </c>
      <c r="M2033">
        <v>0.05</v>
      </c>
      <c r="N2033">
        <v>0.60000000000000009</v>
      </c>
      <c r="O2033">
        <v>15</v>
      </c>
      <c r="P2033">
        <v>4.0000000000000008E-2</v>
      </c>
      <c r="Q2033">
        <v>0.8</v>
      </c>
      <c r="R2033" t="s">
        <v>36</v>
      </c>
    </row>
    <row r="2034" spans="1:18" hidden="1" x14ac:dyDescent="0.3">
      <c r="A2034" s="76">
        <v>2032</v>
      </c>
      <c r="B2034">
        <v>39380</v>
      </c>
      <c r="C2034" t="s">
        <v>649</v>
      </c>
      <c r="D2034" t="s">
        <v>19</v>
      </c>
      <c r="E2034" t="s">
        <v>78</v>
      </c>
      <c r="F2034">
        <v>7.32</v>
      </c>
      <c r="G2034" s="77">
        <v>44098</v>
      </c>
      <c r="H2034" s="77">
        <v>44112</v>
      </c>
      <c r="I2034">
        <v>6</v>
      </c>
      <c r="J2034">
        <v>2019</v>
      </c>
      <c r="K2034" t="s">
        <v>25</v>
      </c>
      <c r="L2034">
        <v>12</v>
      </c>
      <c r="M2034">
        <v>0.05</v>
      </c>
      <c r="N2034">
        <v>0.60000000000000009</v>
      </c>
      <c r="O2034">
        <v>15</v>
      </c>
      <c r="P2034">
        <v>4.0000000000000008E-2</v>
      </c>
      <c r="Q2034">
        <v>0.8</v>
      </c>
      <c r="R2034" t="s">
        <v>22</v>
      </c>
    </row>
    <row r="2035" spans="1:18" hidden="1" x14ac:dyDescent="0.3">
      <c r="A2035" s="76">
        <v>2033</v>
      </c>
      <c r="B2035">
        <v>7</v>
      </c>
      <c r="C2035" t="s">
        <v>650</v>
      </c>
      <c r="D2035" t="s">
        <v>32</v>
      </c>
      <c r="E2035" t="s">
        <v>20</v>
      </c>
      <c r="F2035">
        <v>7.25</v>
      </c>
      <c r="G2035" s="77">
        <v>42991</v>
      </c>
      <c r="H2035" s="77">
        <v>43034</v>
      </c>
      <c r="I2035">
        <v>6</v>
      </c>
      <c r="J2035">
        <v>2002</v>
      </c>
      <c r="K2035" t="s">
        <v>21</v>
      </c>
      <c r="L2035">
        <v>26</v>
      </c>
      <c r="M2035">
        <v>0.41666666666666669</v>
      </c>
      <c r="N2035">
        <v>10.83333333333333</v>
      </c>
      <c r="O2035">
        <v>44</v>
      </c>
      <c r="P2035">
        <v>0.24621212121212119</v>
      </c>
      <c r="Q2035">
        <v>0.59090909090909094</v>
      </c>
      <c r="R2035" t="s">
        <v>39</v>
      </c>
    </row>
    <row r="2036" spans="1:18" hidden="1" x14ac:dyDescent="0.3">
      <c r="A2036" s="76">
        <v>2034</v>
      </c>
      <c r="B2036">
        <v>7</v>
      </c>
      <c r="C2036" t="s">
        <v>650</v>
      </c>
      <c r="D2036" t="s">
        <v>32</v>
      </c>
      <c r="E2036" t="s">
        <v>20</v>
      </c>
      <c r="F2036">
        <v>7.25</v>
      </c>
      <c r="G2036" s="77">
        <v>42991</v>
      </c>
      <c r="H2036" s="77">
        <v>43034</v>
      </c>
      <c r="I2036">
        <v>6</v>
      </c>
      <c r="J2036">
        <v>2002</v>
      </c>
      <c r="K2036" t="s">
        <v>21</v>
      </c>
      <c r="L2036">
        <v>26</v>
      </c>
      <c r="M2036">
        <v>0.41666666666666669</v>
      </c>
      <c r="N2036">
        <v>10.83333333333333</v>
      </c>
      <c r="O2036">
        <v>44</v>
      </c>
      <c r="P2036">
        <v>0.24621212121212119</v>
      </c>
      <c r="Q2036">
        <v>0.59090909090909094</v>
      </c>
      <c r="R2036" t="s">
        <v>67</v>
      </c>
    </row>
    <row r="2037" spans="1:18" hidden="1" x14ac:dyDescent="0.3">
      <c r="A2037" s="76">
        <v>2035</v>
      </c>
      <c r="B2037">
        <v>7</v>
      </c>
      <c r="C2037" t="s">
        <v>650</v>
      </c>
      <c r="D2037" t="s">
        <v>32</v>
      </c>
      <c r="E2037" t="s">
        <v>20</v>
      </c>
      <c r="F2037">
        <v>7.25</v>
      </c>
      <c r="G2037" s="77">
        <v>42991</v>
      </c>
      <c r="H2037" s="77">
        <v>43034</v>
      </c>
      <c r="I2037">
        <v>6</v>
      </c>
      <c r="J2037">
        <v>2002</v>
      </c>
      <c r="K2037" t="s">
        <v>21</v>
      </c>
      <c r="L2037">
        <v>26</v>
      </c>
      <c r="M2037">
        <v>0.41666666666666669</v>
      </c>
      <c r="N2037">
        <v>10.83333333333333</v>
      </c>
      <c r="O2037">
        <v>44</v>
      </c>
      <c r="P2037">
        <v>0.24621212121212119</v>
      </c>
      <c r="Q2037">
        <v>0.59090909090909094</v>
      </c>
      <c r="R2037" t="s">
        <v>40</v>
      </c>
    </row>
    <row r="2038" spans="1:18" hidden="1" x14ac:dyDescent="0.3">
      <c r="A2038" s="76">
        <v>2036</v>
      </c>
      <c r="B2038">
        <v>7</v>
      </c>
      <c r="C2038" t="s">
        <v>650</v>
      </c>
      <c r="D2038" t="s">
        <v>32</v>
      </c>
      <c r="E2038" t="s">
        <v>20</v>
      </c>
      <c r="F2038">
        <v>7.25</v>
      </c>
      <c r="G2038" s="77">
        <v>42991</v>
      </c>
      <c r="H2038" s="77">
        <v>43034</v>
      </c>
      <c r="I2038">
        <v>6</v>
      </c>
      <c r="J2038">
        <v>2002</v>
      </c>
      <c r="K2038" t="s">
        <v>21</v>
      </c>
      <c r="L2038">
        <v>26</v>
      </c>
      <c r="M2038">
        <v>0.41666666666666669</v>
      </c>
      <c r="N2038">
        <v>10.83333333333333</v>
      </c>
      <c r="O2038">
        <v>44</v>
      </c>
      <c r="P2038">
        <v>0.24621212121212119</v>
      </c>
      <c r="Q2038">
        <v>0.59090909090909094</v>
      </c>
      <c r="R2038" t="s">
        <v>28</v>
      </c>
    </row>
    <row r="2039" spans="1:18" hidden="1" x14ac:dyDescent="0.3">
      <c r="A2039" s="76">
        <v>2037</v>
      </c>
      <c r="B2039">
        <v>7</v>
      </c>
      <c r="C2039" t="s">
        <v>650</v>
      </c>
      <c r="D2039" t="s">
        <v>32</v>
      </c>
      <c r="E2039" t="s">
        <v>20</v>
      </c>
      <c r="F2039">
        <v>7.25</v>
      </c>
      <c r="G2039" s="77">
        <v>42991</v>
      </c>
      <c r="H2039" s="77">
        <v>43034</v>
      </c>
      <c r="I2039">
        <v>6</v>
      </c>
      <c r="J2039">
        <v>2002</v>
      </c>
      <c r="K2039" t="s">
        <v>21</v>
      </c>
      <c r="L2039">
        <v>26</v>
      </c>
      <c r="M2039">
        <v>0.41666666666666669</v>
      </c>
      <c r="N2039">
        <v>10.83333333333333</v>
      </c>
      <c r="O2039">
        <v>44</v>
      </c>
      <c r="P2039">
        <v>0.24621212121212119</v>
      </c>
      <c r="Q2039">
        <v>0.59090909090909094</v>
      </c>
      <c r="R2039" t="s">
        <v>119</v>
      </c>
    </row>
    <row r="2040" spans="1:18" hidden="1" x14ac:dyDescent="0.3">
      <c r="A2040" s="76">
        <v>2038</v>
      </c>
      <c r="B2040">
        <v>45643</v>
      </c>
      <c r="C2040" t="s">
        <v>651</v>
      </c>
      <c r="D2040" t="s">
        <v>19</v>
      </c>
      <c r="E2040" t="s">
        <v>20</v>
      </c>
      <c r="F2040">
        <v>6.59</v>
      </c>
      <c r="G2040" s="77">
        <v>44731</v>
      </c>
      <c r="H2040" s="77">
        <v>44731</v>
      </c>
      <c r="I2040">
        <v>7</v>
      </c>
      <c r="J2040">
        <v>2021</v>
      </c>
      <c r="K2040" t="s">
        <v>25</v>
      </c>
      <c r="L2040">
        <v>1</v>
      </c>
      <c r="M2040">
        <v>6.8888888888888888E-2</v>
      </c>
      <c r="N2040">
        <v>6.8888888888888888E-2</v>
      </c>
      <c r="O2040">
        <v>1</v>
      </c>
      <c r="P2040">
        <v>6.8888888888888888E-2</v>
      </c>
      <c r="Q2040">
        <v>1</v>
      </c>
      <c r="R2040" t="s">
        <v>27</v>
      </c>
    </row>
    <row r="2041" spans="1:18" hidden="1" x14ac:dyDescent="0.3">
      <c r="A2041" s="76">
        <v>2039</v>
      </c>
      <c r="B2041">
        <v>45643</v>
      </c>
      <c r="C2041" t="s">
        <v>651</v>
      </c>
      <c r="D2041" t="s">
        <v>19</v>
      </c>
      <c r="E2041" t="s">
        <v>20</v>
      </c>
      <c r="F2041">
        <v>6.59</v>
      </c>
      <c r="G2041" s="77">
        <v>44731</v>
      </c>
      <c r="H2041" s="77">
        <v>44731</v>
      </c>
      <c r="I2041">
        <v>7</v>
      </c>
      <c r="J2041">
        <v>2021</v>
      </c>
      <c r="K2041" t="s">
        <v>25</v>
      </c>
      <c r="L2041">
        <v>1</v>
      </c>
      <c r="M2041">
        <v>6.8888888888888888E-2</v>
      </c>
      <c r="N2041">
        <v>6.8888888888888888E-2</v>
      </c>
      <c r="O2041">
        <v>1</v>
      </c>
      <c r="P2041">
        <v>6.8888888888888888E-2</v>
      </c>
      <c r="Q2041">
        <v>1</v>
      </c>
      <c r="R2041" t="s">
        <v>141</v>
      </c>
    </row>
    <row r="2042" spans="1:18" hidden="1" x14ac:dyDescent="0.3">
      <c r="A2042" s="76">
        <v>2040</v>
      </c>
      <c r="B2042">
        <v>202</v>
      </c>
      <c r="C2042" t="s">
        <v>652</v>
      </c>
      <c r="D2042" t="s">
        <v>32</v>
      </c>
      <c r="E2042" t="s">
        <v>20</v>
      </c>
      <c r="F2042">
        <v>7.8</v>
      </c>
      <c r="G2042" s="77">
        <v>43102</v>
      </c>
      <c r="H2042" s="77">
        <v>43132</v>
      </c>
      <c r="I2042">
        <v>8</v>
      </c>
      <c r="J2042">
        <v>2003</v>
      </c>
      <c r="K2042" t="s">
        <v>25</v>
      </c>
      <c r="L2042">
        <v>26</v>
      </c>
      <c r="M2042">
        <v>0.38333333333333341</v>
      </c>
      <c r="N2042">
        <v>9.9666666666666668</v>
      </c>
      <c r="O2042">
        <v>31</v>
      </c>
      <c r="P2042">
        <v>0.32150537634408599</v>
      </c>
      <c r="Q2042">
        <v>0.83870967741935487</v>
      </c>
      <c r="R2042" t="s">
        <v>39</v>
      </c>
    </row>
    <row r="2043" spans="1:18" hidden="1" x14ac:dyDescent="0.3">
      <c r="A2043" s="76">
        <v>2041</v>
      </c>
      <c r="B2043">
        <v>202</v>
      </c>
      <c r="C2043" t="s">
        <v>652</v>
      </c>
      <c r="D2043" t="s">
        <v>32</v>
      </c>
      <c r="E2043" t="s">
        <v>20</v>
      </c>
      <c r="F2043">
        <v>7.8</v>
      </c>
      <c r="G2043" s="77">
        <v>43102</v>
      </c>
      <c r="H2043" s="77">
        <v>43132</v>
      </c>
      <c r="I2043">
        <v>8</v>
      </c>
      <c r="J2043">
        <v>2003</v>
      </c>
      <c r="K2043" t="s">
        <v>25</v>
      </c>
      <c r="L2043">
        <v>26</v>
      </c>
      <c r="M2043">
        <v>0.38333333333333341</v>
      </c>
      <c r="N2043">
        <v>9.9666666666666668</v>
      </c>
      <c r="O2043">
        <v>31</v>
      </c>
      <c r="P2043">
        <v>0.32150537634408599</v>
      </c>
      <c r="Q2043">
        <v>0.83870967741935487</v>
      </c>
      <c r="R2043" t="s">
        <v>26</v>
      </c>
    </row>
    <row r="2044" spans="1:18" hidden="1" x14ac:dyDescent="0.3">
      <c r="A2044" s="76">
        <v>2042</v>
      </c>
      <c r="B2044">
        <v>202</v>
      </c>
      <c r="C2044" t="s">
        <v>652</v>
      </c>
      <c r="D2044" t="s">
        <v>32</v>
      </c>
      <c r="E2044" t="s">
        <v>20</v>
      </c>
      <c r="F2044">
        <v>7.8</v>
      </c>
      <c r="G2044" s="77">
        <v>43102</v>
      </c>
      <c r="H2044" s="77">
        <v>43132</v>
      </c>
      <c r="I2044">
        <v>8</v>
      </c>
      <c r="J2044">
        <v>2003</v>
      </c>
      <c r="K2044" t="s">
        <v>25</v>
      </c>
      <c r="L2044">
        <v>26</v>
      </c>
      <c r="M2044">
        <v>0.38333333333333341</v>
      </c>
      <c r="N2044">
        <v>9.9666666666666668</v>
      </c>
      <c r="O2044">
        <v>31</v>
      </c>
      <c r="P2044">
        <v>0.32150537634408599</v>
      </c>
      <c r="Q2044">
        <v>0.83870967741935487</v>
      </c>
      <c r="R2044" t="s">
        <v>40</v>
      </c>
    </row>
    <row r="2045" spans="1:18" hidden="1" x14ac:dyDescent="0.3">
      <c r="A2045" s="76">
        <v>2043</v>
      </c>
      <c r="B2045">
        <v>202</v>
      </c>
      <c r="C2045" t="s">
        <v>652</v>
      </c>
      <c r="D2045" t="s">
        <v>32</v>
      </c>
      <c r="E2045" t="s">
        <v>20</v>
      </c>
      <c r="F2045">
        <v>7.8</v>
      </c>
      <c r="G2045" s="77">
        <v>43102</v>
      </c>
      <c r="H2045" s="77">
        <v>43132</v>
      </c>
      <c r="I2045">
        <v>8</v>
      </c>
      <c r="J2045">
        <v>2003</v>
      </c>
      <c r="K2045" t="s">
        <v>25</v>
      </c>
      <c r="L2045">
        <v>26</v>
      </c>
      <c r="M2045">
        <v>0.38333333333333341</v>
      </c>
      <c r="N2045">
        <v>9.9666666666666668</v>
      </c>
      <c r="O2045">
        <v>31</v>
      </c>
      <c r="P2045">
        <v>0.32150537634408599</v>
      </c>
      <c r="Q2045">
        <v>0.83870967741935487</v>
      </c>
      <c r="R2045" t="s">
        <v>27</v>
      </c>
    </row>
    <row r="2046" spans="1:18" hidden="1" x14ac:dyDescent="0.3">
      <c r="A2046" s="76">
        <v>2044</v>
      </c>
      <c r="B2046">
        <v>202</v>
      </c>
      <c r="C2046" t="s">
        <v>652</v>
      </c>
      <c r="D2046" t="s">
        <v>32</v>
      </c>
      <c r="E2046" t="s">
        <v>20</v>
      </c>
      <c r="F2046">
        <v>7.8</v>
      </c>
      <c r="G2046" s="77">
        <v>43102</v>
      </c>
      <c r="H2046" s="77">
        <v>43132</v>
      </c>
      <c r="I2046">
        <v>8</v>
      </c>
      <c r="J2046">
        <v>2003</v>
      </c>
      <c r="K2046" t="s">
        <v>25</v>
      </c>
      <c r="L2046">
        <v>26</v>
      </c>
      <c r="M2046">
        <v>0.38333333333333341</v>
      </c>
      <c r="N2046">
        <v>9.9666666666666668</v>
      </c>
      <c r="O2046">
        <v>31</v>
      </c>
      <c r="P2046">
        <v>0.32150537634408599</v>
      </c>
      <c r="Q2046">
        <v>0.83870967741935487</v>
      </c>
      <c r="R2046" t="s">
        <v>28</v>
      </c>
    </row>
    <row r="2047" spans="1:18" hidden="1" x14ac:dyDescent="0.3">
      <c r="A2047" s="76">
        <v>2045</v>
      </c>
      <c r="B2047">
        <v>202</v>
      </c>
      <c r="C2047" t="s">
        <v>652</v>
      </c>
      <c r="D2047" t="s">
        <v>32</v>
      </c>
      <c r="E2047" t="s">
        <v>20</v>
      </c>
      <c r="F2047">
        <v>7.8</v>
      </c>
      <c r="G2047" s="77">
        <v>43102</v>
      </c>
      <c r="H2047" s="77">
        <v>43132</v>
      </c>
      <c r="I2047">
        <v>8</v>
      </c>
      <c r="J2047">
        <v>2003</v>
      </c>
      <c r="K2047" t="s">
        <v>25</v>
      </c>
      <c r="L2047">
        <v>26</v>
      </c>
      <c r="M2047">
        <v>0.38333333333333341</v>
      </c>
      <c r="N2047">
        <v>9.9666666666666668</v>
      </c>
      <c r="O2047">
        <v>31</v>
      </c>
      <c r="P2047">
        <v>0.32150537634408599</v>
      </c>
      <c r="Q2047">
        <v>0.83870967741935487</v>
      </c>
      <c r="R2047" t="s">
        <v>29</v>
      </c>
    </row>
    <row r="2048" spans="1:18" hidden="1" x14ac:dyDescent="0.3">
      <c r="A2048" s="76">
        <v>2046</v>
      </c>
      <c r="B2048">
        <v>1023</v>
      </c>
      <c r="C2048" t="s">
        <v>653</v>
      </c>
      <c r="D2048" t="s">
        <v>66</v>
      </c>
      <c r="E2048" t="s">
        <v>20</v>
      </c>
      <c r="F2048">
        <v>8</v>
      </c>
      <c r="G2048" s="77">
        <v>43207</v>
      </c>
      <c r="H2048" s="77">
        <v>43214</v>
      </c>
      <c r="I2048">
        <v>8</v>
      </c>
      <c r="J2048">
        <v>2004</v>
      </c>
      <c r="K2048" t="s">
        <v>25</v>
      </c>
      <c r="L2048">
        <v>4</v>
      </c>
      <c r="M2048">
        <v>0.38333333333333341</v>
      </c>
      <c r="N2048">
        <v>1.533333333333333</v>
      </c>
      <c r="O2048">
        <v>8</v>
      </c>
      <c r="P2048">
        <v>0.19166666666666671</v>
      </c>
      <c r="Q2048">
        <v>0.5</v>
      </c>
      <c r="R2048" t="s">
        <v>26</v>
      </c>
    </row>
    <row r="2049" spans="1:18" hidden="1" x14ac:dyDescent="0.3">
      <c r="A2049" s="76">
        <v>2047</v>
      </c>
      <c r="B2049">
        <v>1023</v>
      </c>
      <c r="C2049" t="s">
        <v>653</v>
      </c>
      <c r="D2049" t="s">
        <v>66</v>
      </c>
      <c r="E2049" t="s">
        <v>20</v>
      </c>
      <c r="F2049">
        <v>8</v>
      </c>
      <c r="G2049" s="77">
        <v>43207</v>
      </c>
      <c r="H2049" s="77">
        <v>43214</v>
      </c>
      <c r="I2049">
        <v>8</v>
      </c>
      <c r="J2049">
        <v>2004</v>
      </c>
      <c r="K2049" t="s">
        <v>25</v>
      </c>
      <c r="L2049">
        <v>4</v>
      </c>
      <c r="M2049">
        <v>0.38333333333333341</v>
      </c>
      <c r="N2049">
        <v>1.533333333333333</v>
      </c>
      <c r="O2049">
        <v>8</v>
      </c>
      <c r="P2049">
        <v>0.19166666666666671</v>
      </c>
      <c r="Q2049">
        <v>0.5</v>
      </c>
      <c r="R2049" t="s">
        <v>40</v>
      </c>
    </row>
    <row r="2050" spans="1:18" hidden="1" x14ac:dyDescent="0.3">
      <c r="A2050" s="76">
        <v>2048</v>
      </c>
      <c r="B2050">
        <v>1023</v>
      </c>
      <c r="C2050" t="s">
        <v>653</v>
      </c>
      <c r="D2050" t="s">
        <v>66</v>
      </c>
      <c r="E2050" t="s">
        <v>20</v>
      </c>
      <c r="F2050">
        <v>8</v>
      </c>
      <c r="G2050" s="77">
        <v>43207</v>
      </c>
      <c r="H2050" s="77">
        <v>43214</v>
      </c>
      <c r="I2050">
        <v>8</v>
      </c>
      <c r="J2050">
        <v>2004</v>
      </c>
      <c r="K2050" t="s">
        <v>25</v>
      </c>
      <c r="L2050">
        <v>4</v>
      </c>
      <c r="M2050">
        <v>0.38333333333333341</v>
      </c>
      <c r="N2050">
        <v>1.533333333333333</v>
      </c>
      <c r="O2050">
        <v>8</v>
      </c>
      <c r="P2050">
        <v>0.19166666666666671</v>
      </c>
      <c r="Q2050">
        <v>0.5</v>
      </c>
      <c r="R2050" t="s">
        <v>63</v>
      </c>
    </row>
    <row r="2051" spans="1:18" hidden="1" x14ac:dyDescent="0.3">
      <c r="A2051" s="76">
        <v>2049</v>
      </c>
      <c r="B2051">
        <v>1023</v>
      </c>
      <c r="C2051" t="s">
        <v>653</v>
      </c>
      <c r="D2051" t="s">
        <v>66</v>
      </c>
      <c r="E2051" t="s">
        <v>20</v>
      </c>
      <c r="F2051">
        <v>8</v>
      </c>
      <c r="G2051" s="77">
        <v>43207</v>
      </c>
      <c r="H2051" s="77">
        <v>43214</v>
      </c>
      <c r="I2051">
        <v>8</v>
      </c>
      <c r="J2051">
        <v>2004</v>
      </c>
      <c r="K2051" t="s">
        <v>25</v>
      </c>
      <c r="L2051">
        <v>4</v>
      </c>
      <c r="M2051">
        <v>0.38333333333333341</v>
      </c>
      <c r="N2051">
        <v>1.533333333333333</v>
      </c>
      <c r="O2051">
        <v>8</v>
      </c>
      <c r="P2051">
        <v>0.19166666666666671</v>
      </c>
      <c r="Q2051">
        <v>0.5</v>
      </c>
      <c r="R2051" t="s">
        <v>29</v>
      </c>
    </row>
    <row r="2052" spans="1:18" hidden="1" x14ac:dyDescent="0.3">
      <c r="A2052" s="76">
        <v>2050</v>
      </c>
      <c r="B2052">
        <v>1023</v>
      </c>
      <c r="C2052" t="s">
        <v>653</v>
      </c>
      <c r="D2052" t="s">
        <v>66</v>
      </c>
      <c r="E2052" t="s">
        <v>20</v>
      </c>
      <c r="F2052">
        <v>8</v>
      </c>
      <c r="G2052" s="77">
        <v>43207</v>
      </c>
      <c r="H2052" s="77">
        <v>43214</v>
      </c>
      <c r="I2052">
        <v>8</v>
      </c>
      <c r="J2052">
        <v>2004</v>
      </c>
      <c r="K2052" t="s">
        <v>25</v>
      </c>
      <c r="L2052">
        <v>4</v>
      </c>
      <c r="M2052">
        <v>0.38333333333333341</v>
      </c>
      <c r="N2052">
        <v>1.533333333333333</v>
      </c>
      <c r="O2052">
        <v>8</v>
      </c>
      <c r="P2052">
        <v>0.19166666666666671</v>
      </c>
      <c r="Q2052">
        <v>0.5</v>
      </c>
      <c r="R2052" t="s">
        <v>119</v>
      </c>
    </row>
    <row r="2053" spans="1:18" hidden="1" x14ac:dyDescent="0.3">
      <c r="A2053" s="76">
        <v>2051</v>
      </c>
      <c r="B2053">
        <v>43299</v>
      </c>
      <c r="C2053" t="s">
        <v>654</v>
      </c>
      <c r="D2053" t="s">
        <v>32</v>
      </c>
      <c r="E2053" t="s">
        <v>20</v>
      </c>
      <c r="F2053">
        <v>7.64</v>
      </c>
      <c r="G2053" s="77">
        <v>44787</v>
      </c>
      <c r="H2053" s="77">
        <v>44802</v>
      </c>
      <c r="I2053">
        <v>7</v>
      </c>
      <c r="J2053">
        <v>2021</v>
      </c>
      <c r="K2053" t="s">
        <v>25</v>
      </c>
      <c r="L2053">
        <v>12</v>
      </c>
      <c r="M2053">
        <v>0.38388888888888889</v>
      </c>
      <c r="N2053">
        <v>4.6066666666666656</v>
      </c>
      <c r="O2053">
        <v>16</v>
      </c>
      <c r="P2053">
        <v>0.28791666666666671</v>
      </c>
      <c r="Q2053">
        <v>0.75</v>
      </c>
      <c r="R2053" t="s">
        <v>40</v>
      </c>
    </row>
    <row r="2054" spans="1:18" hidden="1" x14ac:dyDescent="0.3">
      <c r="A2054" s="76">
        <v>2052</v>
      </c>
      <c r="B2054">
        <v>43299</v>
      </c>
      <c r="C2054" t="s">
        <v>654</v>
      </c>
      <c r="D2054" t="s">
        <v>32</v>
      </c>
      <c r="E2054" t="s">
        <v>20</v>
      </c>
      <c r="F2054">
        <v>7.64</v>
      </c>
      <c r="G2054" s="77">
        <v>44787</v>
      </c>
      <c r="H2054" s="77">
        <v>44802</v>
      </c>
      <c r="I2054">
        <v>7</v>
      </c>
      <c r="J2054">
        <v>2021</v>
      </c>
      <c r="K2054" t="s">
        <v>25</v>
      </c>
      <c r="L2054">
        <v>12</v>
      </c>
      <c r="M2054">
        <v>0.38388888888888889</v>
      </c>
      <c r="N2054">
        <v>4.6066666666666656</v>
      </c>
      <c r="O2054">
        <v>16</v>
      </c>
      <c r="P2054">
        <v>0.28791666666666671</v>
      </c>
      <c r="Q2054">
        <v>0.75</v>
      </c>
      <c r="R2054" t="s">
        <v>27</v>
      </c>
    </row>
    <row r="2055" spans="1:18" hidden="1" x14ac:dyDescent="0.3">
      <c r="A2055" s="76">
        <v>2053</v>
      </c>
      <c r="B2055">
        <v>43299</v>
      </c>
      <c r="C2055" t="s">
        <v>654</v>
      </c>
      <c r="D2055" t="s">
        <v>32</v>
      </c>
      <c r="E2055" t="s">
        <v>20</v>
      </c>
      <c r="F2055">
        <v>7.64</v>
      </c>
      <c r="G2055" s="77">
        <v>44787</v>
      </c>
      <c r="H2055" s="77">
        <v>44802</v>
      </c>
      <c r="I2055">
        <v>7</v>
      </c>
      <c r="J2055">
        <v>2021</v>
      </c>
      <c r="K2055" t="s">
        <v>25</v>
      </c>
      <c r="L2055">
        <v>12</v>
      </c>
      <c r="M2055">
        <v>0.38388888888888889</v>
      </c>
      <c r="N2055">
        <v>4.6066666666666656</v>
      </c>
      <c r="O2055">
        <v>16</v>
      </c>
      <c r="P2055">
        <v>0.28791666666666671</v>
      </c>
      <c r="Q2055">
        <v>0.75</v>
      </c>
      <c r="R2055" t="s">
        <v>63</v>
      </c>
    </row>
    <row r="2056" spans="1:18" hidden="1" x14ac:dyDescent="0.3">
      <c r="A2056" s="76">
        <v>2054</v>
      </c>
      <c r="B2056">
        <v>48614</v>
      </c>
      <c r="C2056" t="s">
        <v>655</v>
      </c>
      <c r="D2056" t="s">
        <v>24</v>
      </c>
      <c r="E2056" t="s">
        <v>20</v>
      </c>
      <c r="F2056">
        <v>5.1100000000000003</v>
      </c>
      <c r="G2056" s="77">
        <v>45030</v>
      </c>
      <c r="H2056" s="77">
        <v>45030</v>
      </c>
      <c r="I2056">
        <v>6</v>
      </c>
      <c r="J2056">
        <v>2021</v>
      </c>
      <c r="K2056" t="s">
        <v>33</v>
      </c>
      <c r="L2056">
        <v>1</v>
      </c>
      <c r="M2056">
        <v>0.77916666666666667</v>
      </c>
      <c r="N2056">
        <v>0.77916666666666667</v>
      </c>
      <c r="O2056">
        <v>1</v>
      </c>
      <c r="P2056">
        <v>0.77916666666666667</v>
      </c>
      <c r="Q2056">
        <v>1</v>
      </c>
      <c r="R2056" t="s">
        <v>40</v>
      </c>
    </row>
    <row r="2057" spans="1:18" hidden="1" x14ac:dyDescent="0.3">
      <c r="A2057" s="76">
        <v>2055</v>
      </c>
      <c r="B2057">
        <v>48614</v>
      </c>
      <c r="C2057" t="s">
        <v>655</v>
      </c>
      <c r="D2057" t="s">
        <v>24</v>
      </c>
      <c r="E2057" t="s">
        <v>20</v>
      </c>
      <c r="F2057">
        <v>5.1100000000000003</v>
      </c>
      <c r="G2057" s="77">
        <v>45030</v>
      </c>
      <c r="H2057" s="77">
        <v>45030</v>
      </c>
      <c r="I2057">
        <v>6</v>
      </c>
      <c r="J2057">
        <v>2021</v>
      </c>
      <c r="K2057" t="s">
        <v>33</v>
      </c>
      <c r="L2057">
        <v>1</v>
      </c>
      <c r="M2057">
        <v>0.77916666666666667</v>
      </c>
      <c r="N2057">
        <v>0.77916666666666667</v>
      </c>
      <c r="O2057">
        <v>1</v>
      </c>
      <c r="P2057">
        <v>0.77916666666666667</v>
      </c>
      <c r="Q2057">
        <v>1</v>
      </c>
      <c r="R2057" t="s">
        <v>27</v>
      </c>
    </row>
    <row r="2058" spans="1:18" hidden="1" x14ac:dyDescent="0.3">
      <c r="A2058" s="76">
        <v>2056</v>
      </c>
      <c r="B2058">
        <v>48614</v>
      </c>
      <c r="C2058" t="s">
        <v>655</v>
      </c>
      <c r="D2058" t="s">
        <v>24</v>
      </c>
      <c r="E2058" t="s">
        <v>20</v>
      </c>
      <c r="F2058">
        <v>5.1100000000000003</v>
      </c>
      <c r="G2058" s="77">
        <v>45030</v>
      </c>
      <c r="H2058" s="77">
        <v>45030</v>
      </c>
      <c r="I2058">
        <v>6</v>
      </c>
      <c r="J2058">
        <v>2021</v>
      </c>
      <c r="K2058" t="s">
        <v>33</v>
      </c>
      <c r="L2058">
        <v>1</v>
      </c>
      <c r="M2058">
        <v>0.77916666666666667</v>
      </c>
      <c r="N2058">
        <v>0.77916666666666667</v>
      </c>
      <c r="O2058">
        <v>1</v>
      </c>
      <c r="P2058">
        <v>0.77916666666666667</v>
      </c>
      <c r="Q2058">
        <v>1</v>
      </c>
      <c r="R2058" t="s">
        <v>63</v>
      </c>
    </row>
    <row r="2059" spans="1:18" hidden="1" x14ac:dyDescent="0.3">
      <c r="A2059" s="76">
        <v>2057</v>
      </c>
      <c r="B2059">
        <v>14813</v>
      </c>
      <c r="C2059" t="s">
        <v>656</v>
      </c>
      <c r="D2059" t="s">
        <v>32</v>
      </c>
      <c r="E2059" t="s">
        <v>75</v>
      </c>
      <c r="F2059">
        <v>8.01</v>
      </c>
      <c r="G2059" s="77">
        <v>42564</v>
      </c>
      <c r="H2059" s="77">
        <v>42566</v>
      </c>
      <c r="I2059">
        <v>10</v>
      </c>
      <c r="J2059">
        <v>2013</v>
      </c>
      <c r="K2059" t="s">
        <v>33</v>
      </c>
      <c r="L2059">
        <v>13</v>
      </c>
      <c r="M2059">
        <v>0.4</v>
      </c>
      <c r="N2059">
        <v>5.2</v>
      </c>
      <c r="O2059">
        <v>3</v>
      </c>
      <c r="P2059">
        <v>1.7333333333333329</v>
      </c>
      <c r="Q2059">
        <v>4.333333333333333</v>
      </c>
      <c r="R2059" t="s">
        <v>36</v>
      </c>
    </row>
    <row r="2060" spans="1:18" hidden="1" x14ac:dyDescent="0.3">
      <c r="A2060" s="76">
        <v>2058</v>
      </c>
      <c r="B2060">
        <v>14813</v>
      </c>
      <c r="C2060" t="s">
        <v>656</v>
      </c>
      <c r="D2060" t="s">
        <v>32</v>
      </c>
      <c r="E2060" t="s">
        <v>75</v>
      </c>
      <c r="F2060">
        <v>8.01</v>
      </c>
      <c r="G2060" s="77">
        <v>42564</v>
      </c>
      <c r="H2060" s="77">
        <v>42566</v>
      </c>
      <c r="I2060">
        <v>10</v>
      </c>
      <c r="J2060">
        <v>2013</v>
      </c>
      <c r="K2060" t="s">
        <v>33</v>
      </c>
      <c r="L2060">
        <v>13</v>
      </c>
      <c r="M2060">
        <v>0.4</v>
      </c>
      <c r="N2060">
        <v>5.2</v>
      </c>
      <c r="O2060">
        <v>3</v>
      </c>
      <c r="P2060">
        <v>1.7333333333333329</v>
      </c>
      <c r="Q2060">
        <v>4.333333333333333</v>
      </c>
      <c r="R2060" t="s">
        <v>206</v>
      </c>
    </row>
    <row r="2061" spans="1:18" hidden="1" x14ac:dyDescent="0.3">
      <c r="A2061" s="76">
        <v>2059</v>
      </c>
      <c r="B2061">
        <v>14813</v>
      </c>
      <c r="C2061" t="s">
        <v>656</v>
      </c>
      <c r="D2061" t="s">
        <v>32</v>
      </c>
      <c r="E2061" t="s">
        <v>75</v>
      </c>
      <c r="F2061">
        <v>8.01</v>
      </c>
      <c r="G2061" s="77">
        <v>42564</v>
      </c>
      <c r="H2061" s="77">
        <v>42566</v>
      </c>
      <c r="I2061">
        <v>10</v>
      </c>
      <c r="J2061">
        <v>2013</v>
      </c>
      <c r="K2061" t="s">
        <v>33</v>
      </c>
      <c r="L2061">
        <v>13</v>
      </c>
      <c r="M2061">
        <v>0.4</v>
      </c>
      <c r="N2061">
        <v>5.2</v>
      </c>
      <c r="O2061">
        <v>3</v>
      </c>
      <c r="P2061">
        <v>1.7333333333333329</v>
      </c>
      <c r="Q2061">
        <v>4.333333333333333</v>
      </c>
      <c r="R2061" t="s">
        <v>57</v>
      </c>
    </row>
    <row r="2062" spans="1:18" hidden="1" x14ac:dyDescent="0.3">
      <c r="A2062" s="76">
        <v>2060</v>
      </c>
      <c r="B2062">
        <v>14813</v>
      </c>
      <c r="C2062" t="s">
        <v>656</v>
      </c>
      <c r="D2062" t="s">
        <v>32</v>
      </c>
      <c r="E2062" t="s">
        <v>75</v>
      </c>
      <c r="F2062">
        <v>8.01</v>
      </c>
      <c r="G2062" s="77">
        <v>42564</v>
      </c>
      <c r="H2062" s="77">
        <v>42566</v>
      </c>
      <c r="I2062">
        <v>10</v>
      </c>
      <c r="J2062">
        <v>2013</v>
      </c>
      <c r="K2062" t="s">
        <v>33</v>
      </c>
      <c r="L2062">
        <v>13</v>
      </c>
      <c r="M2062">
        <v>0.4</v>
      </c>
      <c r="N2062">
        <v>5.2</v>
      </c>
      <c r="O2062">
        <v>3</v>
      </c>
      <c r="P2062">
        <v>1.7333333333333329</v>
      </c>
      <c r="Q2062">
        <v>4.333333333333333</v>
      </c>
      <c r="R2062" t="s">
        <v>48</v>
      </c>
    </row>
    <row r="2063" spans="1:18" hidden="1" x14ac:dyDescent="0.3">
      <c r="A2063" s="76">
        <v>2061</v>
      </c>
      <c r="B2063">
        <v>18753</v>
      </c>
      <c r="C2063" t="s">
        <v>657</v>
      </c>
      <c r="D2063" t="s">
        <v>66</v>
      </c>
      <c r="E2063" t="s">
        <v>75</v>
      </c>
      <c r="F2063">
        <v>7.59</v>
      </c>
      <c r="G2063" s="77">
        <v>42564</v>
      </c>
      <c r="H2063" s="77">
        <v>42570</v>
      </c>
      <c r="I2063">
        <v>8</v>
      </c>
      <c r="J2063">
        <v>2013</v>
      </c>
      <c r="K2063" t="s">
        <v>21</v>
      </c>
      <c r="L2063">
        <v>1</v>
      </c>
      <c r="M2063">
        <v>0.39444444444444438</v>
      </c>
      <c r="N2063">
        <v>0.39444444444444438</v>
      </c>
      <c r="O2063">
        <v>7</v>
      </c>
      <c r="P2063">
        <v>5.634920634920635E-2</v>
      </c>
      <c r="Q2063">
        <v>0.14285714285714279</v>
      </c>
      <c r="R2063" t="s">
        <v>36</v>
      </c>
    </row>
    <row r="2064" spans="1:18" hidden="1" x14ac:dyDescent="0.3">
      <c r="A2064" s="76">
        <v>2062</v>
      </c>
      <c r="B2064">
        <v>18753</v>
      </c>
      <c r="C2064" t="s">
        <v>657</v>
      </c>
      <c r="D2064" t="s">
        <v>66</v>
      </c>
      <c r="E2064" t="s">
        <v>75</v>
      </c>
      <c r="F2064">
        <v>7.59</v>
      </c>
      <c r="G2064" s="77">
        <v>42564</v>
      </c>
      <c r="H2064" s="77">
        <v>42570</v>
      </c>
      <c r="I2064">
        <v>8</v>
      </c>
      <c r="J2064">
        <v>2013</v>
      </c>
      <c r="K2064" t="s">
        <v>21</v>
      </c>
      <c r="L2064">
        <v>1</v>
      </c>
      <c r="M2064">
        <v>0.39444444444444438</v>
      </c>
      <c r="N2064">
        <v>0.39444444444444438</v>
      </c>
      <c r="O2064">
        <v>7</v>
      </c>
      <c r="P2064">
        <v>5.634920634920635E-2</v>
      </c>
      <c r="Q2064">
        <v>0.14285714285714279</v>
      </c>
      <c r="R2064" t="s">
        <v>206</v>
      </c>
    </row>
    <row r="2065" spans="1:18" hidden="1" x14ac:dyDescent="0.3">
      <c r="A2065" s="76">
        <v>2063</v>
      </c>
      <c r="B2065">
        <v>18753</v>
      </c>
      <c r="C2065" t="s">
        <v>657</v>
      </c>
      <c r="D2065" t="s">
        <v>66</v>
      </c>
      <c r="E2065" t="s">
        <v>75</v>
      </c>
      <c r="F2065">
        <v>7.59</v>
      </c>
      <c r="G2065" s="77">
        <v>42564</v>
      </c>
      <c r="H2065" s="77">
        <v>42570</v>
      </c>
      <c r="I2065">
        <v>8</v>
      </c>
      <c r="J2065">
        <v>2013</v>
      </c>
      <c r="K2065" t="s">
        <v>21</v>
      </c>
      <c r="L2065">
        <v>1</v>
      </c>
      <c r="M2065">
        <v>0.39444444444444438</v>
      </c>
      <c r="N2065">
        <v>0.39444444444444438</v>
      </c>
      <c r="O2065">
        <v>7</v>
      </c>
      <c r="P2065">
        <v>5.634920634920635E-2</v>
      </c>
      <c r="Q2065">
        <v>0.14285714285714279</v>
      </c>
      <c r="R2065" t="s">
        <v>57</v>
      </c>
    </row>
    <row r="2066" spans="1:18" hidden="1" x14ac:dyDescent="0.3">
      <c r="A2066" s="76">
        <v>2064</v>
      </c>
      <c r="B2066">
        <v>18753</v>
      </c>
      <c r="C2066" t="s">
        <v>657</v>
      </c>
      <c r="D2066" t="s">
        <v>66</v>
      </c>
      <c r="E2066" t="s">
        <v>75</v>
      </c>
      <c r="F2066">
        <v>7.59</v>
      </c>
      <c r="G2066" s="77">
        <v>42564</v>
      </c>
      <c r="H2066" s="77">
        <v>42570</v>
      </c>
      <c r="I2066">
        <v>8</v>
      </c>
      <c r="J2066">
        <v>2013</v>
      </c>
      <c r="K2066" t="s">
        <v>21</v>
      </c>
      <c r="L2066">
        <v>1</v>
      </c>
      <c r="M2066">
        <v>0.39444444444444438</v>
      </c>
      <c r="N2066">
        <v>0.39444444444444438</v>
      </c>
      <c r="O2066">
        <v>7</v>
      </c>
      <c r="P2066">
        <v>5.634920634920635E-2</v>
      </c>
      <c r="Q2066">
        <v>0.14285714285714279</v>
      </c>
      <c r="R2066" t="s">
        <v>48</v>
      </c>
    </row>
    <row r="2067" spans="1:18" hidden="1" x14ac:dyDescent="0.3">
      <c r="A2067" s="76">
        <v>2065</v>
      </c>
      <c r="B2067">
        <v>23847</v>
      </c>
      <c r="C2067" t="s">
        <v>658</v>
      </c>
      <c r="D2067" t="s">
        <v>32</v>
      </c>
      <c r="E2067" t="s">
        <v>75</v>
      </c>
      <c r="F2067">
        <v>8.2100000000000009</v>
      </c>
      <c r="G2067" s="77">
        <v>42552</v>
      </c>
      <c r="H2067" s="77">
        <v>42556</v>
      </c>
      <c r="I2067">
        <v>9</v>
      </c>
      <c r="J2067">
        <v>2015</v>
      </c>
      <c r="K2067" t="s">
        <v>33</v>
      </c>
      <c r="L2067">
        <v>13</v>
      </c>
      <c r="M2067">
        <v>0.4</v>
      </c>
      <c r="N2067">
        <v>5.2</v>
      </c>
      <c r="O2067">
        <v>5</v>
      </c>
      <c r="P2067">
        <v>1.04</v>
      </c>
      <c r="Q2067">
        <v>2.6</v>
      </c>
      <c r="R2067" t="s">
        <v>36</v>
      </c>
    </row>
    <row r="2068" spans="1:18" hidden="1" x14ac:dyDescent="0.3">
      <c r="A2068" s="76">
        <v>2066</v>
      </c>
      <c r="B2068">
        <v>23847</v>
      </c>
      <c r="C2068" t="s">
        <v>658</v>
      </c>
      <c r="D2068" t="s">
        <v>32</v>
      </c>
      <c r="E2068" t="s">
        <v>75</v>
      </c>
      <c r="F2068">
        <v>8.2100000000000009</v>
      </c>
      <c r="G2068" s="77">
        <v>42552</v>
      </c>
      <c r="H2068" s="77">
        <v>42556</v>
      </c>
      <c r="I2068">
        <v>9</v>
      </c>
      <c r="J2068">
        <v>2015</v>
      </c>
      <c r="K2068" t="s">
        <v>33</v>
      </c>
      <c r="L2068">
        <v>13</v>
      </c>
      <c r="M2068">
        <v>0.4</v>
      </c>
      <c r="N2068">
        <v>5.2</v>
      </c>
      <c r="O2068">
        <v>5</v>
      </c>
      <c r="P2068">
        <v>1.04</v>
      </c>
      <c r="Q2068">
        <v>2.6</v>
      </c>
      <c r="R2068" t="s">
        <v>206</v>
      </c>
    </row>
    <row r="2069" spans="1:18" hidden="1" x14ac:dyDescent="0.3">
      <c r="A2069" s="76">
        <v>2067</v>
      </c>
      <c r="B2069">
        <v>23847</v>
      </c>
      <c r="C2069" t="s">
        <v>658</v>
      </c>
      <c r="D2069" t="s">
        <v>32</v>
      </c>
      <c r="E2069" t="s">
        <v>75</v>
      </c>
      <c r="F2069">
        <v>8.2100000000000009</v>
      </c>
      <c r="G2069" s="77">
        <v>42552</v>
      </c>
      <c r="H2069" s="77">
        <v>42556</v>
      </c>
      <c r="I2069">
        <v>9</v>
      </c>
      <c r="J2069">
        <v>2015</v>
      </c>
      <c r="K2069" t="s">
        <v>33</v>
      </c>
      <c r="L2069">
        <v>13</v>
      </c>
      <c r="M2069">
        <v>0.4</v>
      </c>
      <c r="N2069">
        <v>5.2</v>
      </c>
      <c r="O2069">
        <v>5</v>
      </c>
      <c r="P2069">
        <v>1.04</v>
      </c>
      <c r="Q2069">
        <v>2.6</v>
      </c>
      <c r="R2069" t="s">
        <v>57</v>
      </c>
    </row>
    <row r="2070" spans="1:18" hidden="1" x14ac:dyDescent="0.3">
      <c r="A2070" s="76">
        <v>2068</v>
      </c>
      <c r="B2070">
        <v>23847</v>
      </c>
      <c r="C2070" t="s">
        <v>658</v>
      </c>
      <c r="D2070" t="s">
        <v>32</v>
      </c>
      <c r="E2070" t="s">
        <v>75</v>
      </c>
      <c r="F2070">
        <v>8.2100000000000009</v>
      </c>
      <c r="G2070" s="77">
        <v>42552</v>
      </c>
      <c r="H2070" s="77">
        <v>42556</v>
      </c>
      <c r="I2070">
        <v>9</v>
      </c>
      <c r="J2070">
        <v>2015</v>
      </c>
      <c r="K2070" t="s">
        <v>33</v>
      </c>
      <c r="L2070">
        <v>13</v>
      </c>
      <c r="M2070">
        <v>0.4</v>
      </c>
      <c r="N2070">
        <v>5.2</v>
      </c>
      <c r="O2070">
        <v>5</v>
      </c>
      <c r="P2070">
        <v>1.04</v>
      </c>
      <c r="Q2070">
        <v>2.6</v>
      </c>
      <c r="R2070" t="s">
        <v>48</v>
      </c>
    </row>
    <row r="2071" spans="1:18" hidden="1" x14ac:dyDescent="0.3">
      <c r="A2071" s="76">
        <v>2069</v>
      </c>
      <c r="B2071">
        <v>33161</v>
      </c>
      <c r="C2071" t="s">
        <v>659</v>
      </c>
      <c r="D2071" t="s">
        <v>66</v>
      </c>
      <c r="E2071" t="s">
        <v>75</v>
      </c>
      <c r="F2071">
        <v>8.0299999999999994</v>
      </c>
      <c r="G2071" s="77">
        <v>43009</v>
      </c>
      <c r="H2071" s="77">
        <v>43009</v>
      </c>
      <c r="I2071">
        <v>9</v>
      </c>
      <c r="J2071">
        <v>2016</v>
      </c>
      <c r="K2071" t="s">
        <v>35</v>
      </c>
      <c r="L2071">
        <v>1</v>
      </c>
      <c r="M2071">
        <v>0.39444444444444438</v>
      </c>
      <c r="N2071">
        <v>0.39444444444444438</v>
      </c>
      <c r="O2071">
        <v>1</v>
      </c>
      <c r="P2071">
        <v>0.39444444444444438</v>
      </c>
      <c r="Q2071">
        <v>1</v>
      </c>
      <c r="R2071" t="s">
        <v>36</v>
      </c>
    </row>
    <row r="2072" spans="1:18" hidden="1" x14ac:dyDescent="0.3">
      <c r="A2072" s="76">
        <v>2070</v>
      </c>
      <c r="B2072">
        <v>33161</v>
      </c>
      <c r="C2072" t="s">
        <v>659</v>
      </c>
      <c r="D2072" t="s">
        <v>66</v>
      </c>
      <c r="E2072" t="s">
        <v>75</v>
      </c>
      <c r="F2072">
        <v>8.0299999999999994</v>
      </c>
      <c r="G2072" s="77">
        <v>43009</v>
      </c>
      <c r="H2072" s="77">
        <v>43009</v>
      </c>
      <c r="I2072">
        <v>9</v>
      </c>
      <c r="J2072">
        <v>2016</v>
      </c>
      <c r="K2072" t="s">
        <v>35</v>
      </c>
      <c r="L2072">
        <v>1</v>
      </c>
      <c r="M2072">
        <v>0.39444444444444438</v>
      </c>
      <c r="N2072">
        <v>0.39444444444444438</v>
      </c>
      <c r="O2072">
        <v>1</v>
      </c>
      <c r="P2072">
        <v>0.39444444444444438</v>
      </c>
      <c r="Q2072">
        <v>1</v>
      </c>
      <c r="R2072" t="s">
        <v>206</v>
      </c>
    </row>
    <row r="2073" spans="1:18" hidden="1" x14ac:dyDescent="0.3">
      <c r="A2073" s="76">
        <v>2071</v>
      </c>
      <c r="B2073">
        <v>33161</v>
      </c>
      <c r="C2073" t="s">
        <v>659</v>
      </c>
      <c r="D2073" t="s">
        <v>66</v>
      </c>
      <c r="E2073" t="s">
        <v>75</v>
      </c>
      <c r="F2073">
        <v>8.0299999999999994</v>
      </c>
      <c r="G2073" s="77">
        <v>43009</v>
      </c>
      <c r="H2073" s="77">
        <v>43009</v>
      </c>
      <c r="I2073">
        <v>9</v>
      </c>
      <c r="J2073">
        <v>2016</v>
      </c>
      <c r="K2073" t="s">
        <v>35</v>
      </c>
      <c r="L2073">
        <v>1</v>
      </c>
      <c r="M2073">
        <v>0.39444444444444438</v>
      </c>
      <c r="N2073">
        <v>0.39444444444444438</v>
      </c>
      <c r="O2073">
        <v>1</v>
      </c>
      <c r="P2073">
        <v>0.39444444444444438</v>
      </c>
      <c r="Q2073">
        <v>1</v>
      </c>
      <c r="R2073" t="s">
        <v>57</v>
      </c>
    </row>
    <row r="2074" spans="1:18" hidden="1" x14ac:dyDescent="0.3">
      <c r="A2074" s="76">
        <v>2072</v>
      </c>
      <c r="B2074">
        <v>33161</v>
      </c>
      <c r="C2074" t="s">
        <v>659</v>
      </c>
      <c r="D2074" t="s">
        <v>66</v>
      </c>
      <c r="E2074" t="s">
        <v>75</v>
      </c>
      <c r="F2074">
        <v>8.0299999999999994</v>
      </c>
      <c r="G2074" s="77">
        <v>43009</v>
      </c>
      <c r="H2074" s="77">
        <v>43009</v>
      </c>
      <c r="I2074">
        <v>9</v>
      </c>
      <c r="J2074">
        <v>2016</v>
      </c>
      <c r="K2074" t="s">
        <v>35</v>
      </c>
      <c r="L2074">
        <v>1</v>
      </c>
      <c r="M2074">
        <v>0.39444444444444438</v>
      </c>
      <c r="N2074">
        <v>0.39444444444444438</v>
      </c>
      <c r="O2074">
        <v>1</v>
      </c>
      <c r="P2074">
        <v>0.39444444444444438</v>
      </c>
      <c r="Q2074">
        <v>1</v>
      </c>
      <c r="R2074" t="s">
        <v>48</v>
      </c>
    </row>
    <row r="2075" spans="1:18" hidden="1" x14ac:dyDescent="0.3">
      <c r="A2075" s="76">
        <v>2073</v>
      </c>
      <c r="B2075">
        <v>42568</v>
      </c>
      <c r="C2075" t="s">
        <v>660</v>
      </c>
      <c r="D2075" t="s">
        <v>32</v>
      </c>
      <c r="E2075" t="s">
        <v>38</v>
      </c>
      <c r="F2075">
        <v>6.52</v>
      </c>
      <c r="G2075" s="77">
        <v>44587</v>
      </c>
      <c r="H2075" s="77">
        <v>44607</v>
      </c>
      <c r="I2075">
        <v>5</v>
      </c>
      <c r="J2075">
        <v>2021</v>
      </c>
      <c r="K2075" t="s">
        <v>33</v>
      </c>
      <c r="L2075">
        <v>12</v>
      </c>
      <c r="M2075">
        <v>0.24444444444444441</v>
      </c>
      <c r="N2075">
        <v>2.9333333333333331</v>
      </c>
      <c r="O2075">
        <v>21</v>
      </c>
      <c r="P2075">
        <v>0.13968253968253971</v>
      </c>
      <c r="Q2075">
        <v>0.5714285714285714</v>
      </c>
      <c r="R2075" t="s">
        <v>89</v>
      </c>
    </row>
    <row r="2076" spans="1:18" hidden="1" x14ac:dyDescent="0.3">
      <c r="A2076" s="76">
        <v>2074</v>
      </c>
      <c r="B2076">
        <v>42568</v>
      </c>
      <c r="C2076" t="s">
        <v>660</v>
      </c>
      <c r="D2076" t="s">
        <v>32</v>
      </c>
      <c r="E2076" t="s">
        <v>38</v>
      </c>
      <c r="F2076">
        <v>6.52</v>
      </c>
      <c r="G2076" s="77">
        <v>44587</v>
      </c>
      <c r="H2076" s="77">
        <v>44607</v>
      </c>
      <c r="I2076">
        <v>5</v>
      </c>
      <c r="J2076">
        <v>2021</v>
      </c>
      <c r="K2076" t="s">
        <v>33</v>
      </c>
      <c r="L2076">
        <v>12</v>
      </c>
      <c r="M2076">
        <v>0.24444444444444441</v>
      </c>
      <c r="N2076">
        <v>2.9333333333333331</v>
      </c>
      <c r="O2076">
        <v>21</v>
      </c>
      <c r="P2076">
        <v>0.13968253968253971</v>
      </c>
      <c r="Q2076">
        <v>0.5714285714285714</v>
      </c>
      <c r="R2076" t="s">
        <v>217</v>
      </c>
    </row>
    <row r="2077" spans="1:18" hidden="1" x14ac:dyDescent="0.3">
      <c r="A2077" s="76">
        <v>2075</v>
      </c>
      <c r="B2077">
        <v>42568</v>
      </c>
      <c r="C2077" t="s">
        <v>660</v>
      </c>
      <c r="D2077" t="s">
        <v>32</v>
      </c>
      <c r="E2077" t="s">
        <v>38</v>
      </c>
      <c r="F2077">
        <v>6.52</v>
      </c>
      <c r="G2077" s="77">
        <v>44587</v>
      </c>
      <c r="H2077" s="77">
        <v>44607</v>
      </c>
      <c r="I2077">
        <v>5</v>
      </c>
      <c r="J2077">
        <v>2021</v>
      </c>
      <c r="K2077" t="s">
        <v>33</v>
      </c>
      <c r="L2077">
        <v>12</v>
      </c>
      <c r="M2077">
        <v>0.24444444444444441</v>
      </c>
      <c r="N2077">
        <v>2.9333333333333331</v>
      </c>
      <c r="O2077">
        <v>21</v>
      </c>
      <c r="P2077">
        <v>0.13968253968253971</v>
      </c>
      <c r="Q2077">
        <v>0.5714285714285714</v>
      </c>
      <c r="R2077" t="s">
        <v>48</v>
      </c>
    </row>
    <row r="2078" spans="1:18" hidden="1" x14ac:dyDescent="0.3">
      <c r="A2078" s="76">
        <v>2076</v>
      </c>
      <c r="B2078">
        <v>42568</v>
      </c>
      <c r="C2078" t="s">
        <v>660</v>
      </c>
      <c r="D2078" t="s">
        <v>32</v>
      </c>
      <c r="E2078" t="s">
        <v>38</v>
      </c>
      <c r="F2078">
        <v>6.52</v>
      </c>
      <c r="G2078" s="77">
        <v>44587</v>
      </c>
      <c r="H2078" s="77">
        <v>44607</v>
      </c>
      <c r="I2078">
        <v>5</v>
      </c>
      <c r="J2078">
        <v>2021</v>
      </c>
      <c r="K2078" t="s">
        <v>33</v>
      </c>
      <c r="L2078">
        <v>12</v>
      </c>
      <c r="M2078">
        <v>0.24444444444444441</v>
      </c>
      <c r="N2078">
        <v>2.9333333333333331</v>
      </c>
      <c r="O2078">
        <v>21</v>
      </c>
      <c r="P2078">
        <v>0.13968253968253971</v>
      </c>
      <c r="Q2078">
        <v>0.5714285714285714</v>
      </c>
      <c r="R2078" t="s">
        <v>22</v>
      </c>
    </row>
    <row r="2079" spans="1:18" hidden="1" x14ac:dyDescent="0.3">
      <c r="A2079" s="76">
        <v>2077</v>
      </c>
      <c r="B2079">
        <v>42568</v>
      </c>
      <c r="C2079" t="s">
        <v>660</v>
      </c>
      <c r="D2079" t="s">
        <v>32</v>
      </c>
      <c r="E2079" t="s">
        <v>38</v>
      </c>
      <c r="F2079">
        <v>6.52</v>
      </c>
      <c r="G2079" s="77">
        <v>44587</v>
      </c>
      <c r="H2079" s="77">
        <v>44607</v>
      </c>
      <c r="I2079">
        <v>5</v>
      </c>
      <c r="J2079">
        <v>2021</v>
      </c>
      <c r="K2079" t="s">
        <v>33</v>
      </c>
      <c r="L2079">
        <v>12</v>
      </c>
      <c r="M2079">
        <v>0.24444444444444441</v>
      </c>
      <c r="N2079">
        <v>2.9333333333333331</v>
      </c>
      <c r="O2079">
        <v>21</v>
      </c>
      <c r="P2079">
        <v>0.13968253968253971</v>
      </c>
      <c r="Q2079">
        <v>0.5714285714285714</v>
      </c>
      <c r="R2079" t="s">
        <v>141</v>
      </c>
    </row>
    <row r="2080" spans="1:18" hidden="1" x14ac:dyDescent="0.3">
      <c r="A2080" s="76">
        <v>2078</v>
      </c>
      <c r="B2080">
        <v>49263</v>
      </c>
      <c r="C2080" t="s">
        <v>661</v>
      </c>
      <c r="D2080" t="s">
        <v>32</v>
      </c>
      <c r="E2080" t="s">
        <v>38</v>
      </c>
      <c r="F2080">
        <v>6.82</v>
      </c>
      <c r="G2080" s="77">
        <v>44607</v>
      </c>
      <c r="H2080" s="77">
        <v>44630</v>
      </c>
      <c r="I2080">
        <v>4</v>
      </c>
      <c r="J2080">
        <v>2021</v>
      </c>
      <c r="K2080" t="s">
        <v>35</v>
      </c>
      <c r="L2080">
        <v>12</v>
      </c>
      <c r="M2080">
        <v>0.24444444444444441</v>
      </c>
      <c r="N2080">
        <v>2.9333333333333331</v>
      </c>
      <c r="O2080">
        <v>24</v>
      </c>
      <c r="P2080">
        <v>0.1222222222222222</v>
      </c>
      <c r="Q2080">
        <v>0.5</v>
      </c>
      <c r="R2080" t="s">
        <v>89</v>
      </c>
    </row>
    <row r="2081" spans="1:18" hidden="1" x14ac:dyDescent="0.3">
      <c r="A2081" s="76">
        <v>2079</v>
      </c>
      <c r="B2081">
        <v>49263</v>
      </c>
      <c r="C2081" t="s">
        <v>661</v>
      </c>
      <c r="D2081" t="s">
        <v>32</v>
      </c>
      <c r="E2081" t="s">
        <v>38</v>
      </c>
      <c r="F2081">
        <v>6.82</v>
      </c>
      <c r="G2081" s="77">
        <v>44607</v>
      </c>
      <c r="H2081" s="77">
        <v>44630</v>
      </c>
      <c r="I2081">
        <v>4</v>
      </c>
      <c r="J2081">
        <v>2021</v>
      </c>
      <c r="K2081" t="s">
        <v>35</v>
      </c>
      <c r="L2081">
        <v>12</v>
      </c>
      <c r="M2081">
        <v>0.24444444444444441</v>
      </c>
      <c r="N2081">
        <v>2.9333333333333331</v>
      </c>
      <c r="O2081">
        <v>24</v>
      </c>
      <c r="P2081">
        <v>0.1222222222222222</v>
      </c>
      <c r="Q2081">
        <v>0.5</v>
      </c>
      <c r="R2081" t="s">
        <v>217</v>
      </c>
    </row>
    <row r="2082" spans="1:18" hidden="1" x14ac:dyDescent="0.3">
      <c r="A2082" s="76">
        <v>2080</v>
      </c>
      <c r="B2082">
        <v>49263</v>
      </c>
      <c r="C2082" t="s">
        <v>661</v>
      </c>
      <c r="D2082" t="s">
        <v>32</v>
      </c>
      <c r="E2082" t="s">
        <v>38</v>
      </c>
      <c r="F2082">
        <v>6.82</v>
      </c>
      <c r="G2082" s="77">
        <v>44607</v>
      </c>
      <c r="H2082" s="77">
        <v>44630</v>
      </c>
      <c r="I2082">
        <v>4</v>
      </c>
      <c r="J2082">
        <v>2021</v>
      </c>
      <c r="K2082" t="s">
        <v>35</v>
      </c>
      <c r="L2082">
        <v>12</v>
      </c>
      <c r="M2082">
        <v>0.24444444444444441</v>
      </c>
      <c r="N2082">
        <v>2.9333333333333331</v>
      </c>
      <c r="O2082">
        <v>24</v>
      </c>
      <c r="P2082">
        <v>0.1222222222222222</v>
      </c>
      <c r="Q2082">
        <v>0.5</v>
      </c>
      <c r="R2082" t="s">
        <v>48</v>
      </c>
    </row>
    <row r="2083" spans="1:18" hidden="1" x14ac:dyDescent="0.3">
      <c r="A2083" s="76">
        <v>2081</v>
      </c>
      <c r="B2083">
        <v>49263</v>
      </c>
      <c r="C2083" t="s">
        <v>661</v>
      </c>
      <c r="D2083" t="s">
        <v>32</v>
      </c>
      <c r="E2083" t="s">
        <v>38</v>
      </c>
      <c r="F2083">
        <v>6.82</v>
      </c>
      <c r="G2083" s="77">
        <v>44607</v>
      </c>
      <c r="H2083" s="77">
        <v>44630</v>
      </c>
      <c r="I2083">
        <v>4</v>
      </c>
      <c r="J2083">
        <v>2021</v>
      </c>
      <c r="K2083" t="s">
        <v>35</v>
      </c>
      <c r="L2083">
        <v>12</v>
      </c>
      <c r="M2083">
        <v>0.24444444444444441</v>
      </c>
      <c r="N2083">
        <v>2.9333333333333331</v>
      </c>
      <c r="O2083">
        <v>24</v>
      </c>
      <c r="P2083">
        <v>0.1222222222222222</v>
      </c>
      <c r="Q2083">
        <v>0.5</v>
      </c>
      <c r="R2083" t="s">
        <v>22</v>
      </c>
    </row>
    <row r="2084" spans="1:18" hidden="1" x14ac:dyDescent="0.3">
      <c r="A2084" s="76">
        <v>2082</v>
      </c>
      <c r="B2084">
        <v>49263</v>
      </c>
      <c r="C2084" t="s">
        <v>661</v>
      </c>
      <c r="D2084" t="s">
        <v>32</v>
      </c>
      <c r="E2084" t="s">
        <v>38</v>
      </c>
      <c r="F2084">
        <v>6.82</v>
      </c>
      <c r="G2084" s="77">
        <v>44607</v>
      </c>
      <c r="H2084" s="77">
        <v>44630</v>
      </c>
      <c r="I2084">
        <v>4</v>
      </c>
      <c r="J2084">
        <v>2021</v>
      </c>
      <c r="K2084" t="s">
        <v>35</v>
      </c>
      <c r="L2084">
        <v>12</v>
      </c>
      <c r="M2084">
        <v>0.24444444444444441</v>
      </c>
      <c r="N2084">
        <v>2.9333333333333331</v>
      </c>
      <c r="O2084">
        <v>24</v>
      </c>
      <c r="P2084">
        <v>0.1222222222222222</v>
      </c>
      <c r="Q2084">
        <v>0.5</v>
      </c>
      <c r="R2084" t="s">
        <v>141</v>
      </c>
    </row>
    <row r="2085" spans="1:18" hidden="1" x14ac:dyDescent="0.3">
      <c r="A2085" s="76">
        <v>2083</v>
      </c>
      <c r="B2085">
        <v>553</v>
      </c>
      <c r="C2085" t="s">
        <v>662</v>
      </c>
      <c r="D2085" t="s">
        <v>32</v>
      </c>
      <c r="E2085" t="s">
        <v>38</v>
      </c>
      <c r="F2085">
        <v>7.03</v>
      </c>
      <c r="G2085" s="77">
        <v>44002</v>
      </c>
      <c r="H2085" s="77">
        <v>44005</v>
      </c>
      <c r="I2085">
        <v>4</v>
      </c>
      <c r="J2085">
        <v>2000</v>
      </c>
      <c r="K2085" t="s">
        <v>35</v>
      </c>
      <c r="L2085">
        <v>13</v>
      </c>
      <c r="M2085">
        <v>0.38333333333333341</v>
      </c>
      <c r="N2085">
        <v>4.9833333333333334</v>
      </c>
      <c r="O2085">
        <v>4</v>
      </c>
      <c r="P2085">
        <v>1.2458333333333329</v>
      </c>
      <c r="Q2085">
        <v>3.25</v>
      </c>
      <c r="R2085" t="s">
        <v>212</v>
      </c>
    </row>
    <row r="2086" spans="1:18" hidden="1" x14ac:dyDescent="0.3">
      <c r="A2086" s="76">
        <v>2084</v>
      </c>
      <c r="B2086">
        <v>553</v>
      </c>
      <c r="C2086" t="s">
        <v>662</v>
      </c>
      <c r="D2086" t="s">
        <v>32</v>
      </c>
      <c r="E2086" t="s">
        <v>38</v>
      </c>
      <c r="F2086">
        <v>7.03</v>
      </c>
      <c r="G2086" s="77">
        <v>44002</v>
      </c>
      <c r="H2086" s="77">
        <v>44005</v>
      </c>
      <c r="I2086">
        <v>4</v>
      </c>
      <c r="J2086">
        <v>2000</v>
      </c>
      <c r="K2086" t="s">
        <v>35</v>
      </c>
      <c r="L2086">
        <v>13</v>
      </c>
      <c r="M2086">
        <v>0.38333333333333341</v>
      </c>
      <c r="N2086">
        <v>4.9833333333333334</v>
      </c>
      <c r="O2086">
        <v>4</v>
      </c>
      <c r="P2086">
        <v>1.2458333333333329</v>
      </c>
      <c r="Q2086">
        <v>3.25</v>
      </c>
      <c r="R2086" t="s">
        <v>36</v>
      </c>
    </row>
    <row r="2087" spans="1:18" hidden="1" x14ac:dyDescent="0.3">
      <c r="A2087" s="76">
        <v>2085</v>
      </c>
      <c r="B2087">
        <v>553</v>
      </c>
      <c r="C2087" t="s">
        <v>662</v>
      </c>
      <c r="D2087" t="s">
        <v>32</v>
      </c>
      <c r="E2087" t="s">
        <v>38</v>
      </c>
      <c r="F2087">
        <v>7.03</v>
      </c>
      <c r="G2087" s="77">
        <v>44002</v>
      </c>
      <c r="H2087" s="77">
        <v>44005</v>
      </c>
      <c r="I2087">
        <v>4</v>
      </c>
      <c r="J2087">
        <v>2000</v>
      </c>
      <c r="K2087" t="s">
        <v>35</v>
      </c>
      <c r="L2087">
        <v>13</v>
      </c>
      <c r="M2087">
        <v>0.38333333333333341</v>
      </c>
      <c r="N2087">
        <v>4.9833333333333334</v>
      </c>
      <c r="O2087">
        <v>4</v>
      </c>
      <c r="P2087">
        <v>1.2458333333333329</v>
      </c>
      <c r="Q2087">
        <v>3.25</v>
      </c>
      <c r="R2087" t="s">
        <v>40</v>
      </c>
    </row>
    <row r="2088" spans="1:18" hidden="1" x14ac:dyDescent="0.3">
      <c r="A2088" s="76">
        <v>2086</v>
      </c>
      <c r="B2088">
        <v>553</v>
      </c>
      <c r="C2088" t="s">
        <v>662</v>
      </c>
      <c r="D2088" t="s">
        <v>32</v>
      </c>
      <c r="E2088" t="s">
        <v>38</v>
      </c>
      <c r="F2088">
        <v>7.03</v>
      </c>
      <c r="G2088" s="77">
        <v>44002</v>
      </c>
      <c r="H2088" s="77">
        <v>44005</v>
      </c>
      <c r="I2088">
        <v>4</v>
      </c>
      <c r="J2088">
        <v>2000</v>
      </c>
      <c r="K2088" t="s">
        <v>35</v>
      </c>
      <c r="L2088">
        <v>13</v>
      </c>
      <c r="M2088">
        <v>0.38333333333333341</v>
      </c>
      <c r="N2088">
        <v>4.9833333333333334</v>
      </c>
      <c r="O2088">
        <v>4</v>
      </c>
      <c r="P2088">
        <v>1.2458333333333329</v>
      </c>
      <c r="Q2088">
        <v>3.25</v>
      </c>
      <c r="R2088" t="s">
        <v>27</v>
      </c>
    </row>
    <row r="2089" spans="1:18" hidden="1" x14ac:dyDescent="0.3">
      <c r="A2089" s="76">
        <v>2087</v>
      </c>
      <c r="B2089">
        <v>553</v>
      </c>
      <c r="C2089" t="s">
        <v>662</v>
      </c>
      <c r="D2089" t="s">
        <v>32</v>
      </c>
      <c r="E2089" t="s">
        <v>38</v>
      </c>
      <c r="F2089">
        <v>7.03</v>
      </c>
      <c r="G2089" s="77">
        <v>44002</v>
      </c>
      <c r="H2089" s="77">
        <v>44005</v>
      </c>
      <c r="I2089">
        <v>4</v>
      </c>
      <c r="J2089">
        <v>2000</v>
      </c>
      <c r="K2089" t="s">
        <v>35</v>
      </c>
      <c r="L2089">
        <v>13</v>
      </c>
      <c r="M2089">
        <v>0.38333333333333341</v>
      </c>
      <c r="N2089">
        <v>4.9833333333333334</v>
      </c>
      <c r="O2089">
        <v>4</v>
      </c>
      <c r="P2089">
        <v>1.2458333333333329</v>
      </c>
      <c r="Q2089">
        <v>3.25</v>
      </c>
      <c r="R2089" t="s">
        <v>93</v>
      </c>
    </row>
    <row r="2090" spans="1:18" hidden="1" x14ac:dyDescent="0.3">
      <c r="A2090" s="76">
        <v>2088</v>
      </c>
      <c r="B2090">
        <v>553</v>
      </c>
      <c r="C2090" t="s">
        <v>662</v>
      </c>
      <c r="D2090" t="s">
        <v>32</v>
      </c>
      <c r="E2090" t="s">
        <v>38</v>
      </c>
      <c r="F2090">
        <v>7.03</v>
      </c>
      <c r="G2090" s="77">
        <v>44002</v>
      </c>
      <c r="H2090" s="77">
        <v>44005</v>
      </c>
      <c r="I2090">
        <v>4</v>
      </c>
      <c r="J2090">
        <v>2000</v>
      </c>
      <c r="K2090" t="s">
        <v>35</v>
      </c>
      <c r="L2090">
        <v>13</v>
      </c>
      <c r="M2090">
        <v>0.38333333333333341</v>
      </c>
      <c r="N2090">
        <v>4.9833333333333334</v>
      </c>
      <c r="O2090">
        <v>4</v>
      </c>
      <c r="P2090">
        <v>1.2458333333333329</v>
      </c>
      <c r="Q2090">
        <v>3.25</v>
      </c>
      <c r="R2090" t="s">
        <v>58</v>
      </c>
    </row>
    <row r="2091" spans="1:18" hidden="1" x14ac:dyDescent="0.3">
      <c r="A2091" s="76">
        <v>2089</v>
      </c>
      <c r="B2091">
        <v>553</v>
      </c>
      <c r="C2091" t="s">
        <v>662</v>
      </c>
      <c r="D2091" t="s">
        <v>32</v>
      </c>
      <c r="E2091" t="s">
        <v>38</v>
      </c>
      <c r="F2091">
        <v>7.03</v>
      </c>
      <c r="G2091" s="77">
        <v>44002</v>
      </c>
      <c r="H2091" s="77">
        <v>44005</v>
      </c>
      <c r="I2091">
        <v>4</v>
      </c>
      <c r="J2091">
        <v>2000</v>
      </c>
      <c r="K2091" t="s">
        <v>35</v>
      </c>
      <c r="L2091">
        <v>13</v>
      </c>
      <c r="M2091">
        <v>0.38333333333333341</v>
      </c>
      <c r="N2091">
        <v>4.9833333333333334</v>
      </c>
      <c r="O2091">
        <v>4</v>
      </c>
      <c r="P2091">
        <v>1.2458333333333329</v>
      </c>
      <c r="Q2091">
        <v>3.25</v>
      </c>
      <c r="R2091" t="s">
        <v>129</v>
      </c>
    </row>
    <row r="2092" spans="1:18" hidden="1" x14ac:dyDescent="0.3">
      <c r="A2092" s="76">
        <v>2090</v>
      </c>
      <c r="B2092">
        <v>39989</v>
      </c>
      <c r="C2092" t="s">
        <v>663</v>
      </c>
      <c r="D2092" t="s">
        <v>85</v>
      </c>
      <c r="E2092" t="s">
        <v>20</v>
      </c>
      <c r="F2092">
        <v>7.47</v>
      </c>
      <c r="G2092" s="77">
        <v>44120</v>
      </c>
      <c r="H2092" s="77">
        <v>44120</v>
      </c>
      <c r="I2092">
        <v>7</v>
      </c>
      <c r="J2092">
        <v>2019</v>
      </c>
      <c r="K2092" t="s">
        <v>33</v>
      </c>
      <c r="L2092">
        <v>1</v>
      </c>
      <c r="M2092">
        <v>6.7500000000000004E-2</v>
      </c>
      <c r="N2092">
        <v>6.7500000000000004E-2</v>
      </c>
      <c r="O2092">
        <v>1</v>
      </c>
      <c r="P2092">
        <v>6.7500000000000004E-2</v>
      </c>
      <c r="Q2092">
        <v>1</v>
      </c>
      <c r="R2092" t="s">
        <v>54</v>
      </c>
    </row>
    <row r="2093" spans="1:18" hidden="1" x14ac:dyDescent="0.3">
      <c r="A2093" s="76">
        <v>2091</v>
      </c>
      <c r="B2093">
        <v>37940</v>
      </c>
      <c r="C2093" t="s">
        <v>664</v>
      </c>
      <c r="D2093" t="s">
        <v>32</v>
      </c>
      <c r="E2093" t="s">
        <v>121</v>
      </c>
      <c r="F2093">
        <v>6.25</v>
      </c>
      <c r="G2093" s="77">
        <v>44054</v>
      </c>
      <c r="H2093" s="77">
        <v>44090</v>
      </c>
      <c r="I2093">
        <v>5</v>
      </c>
      <c r="J2093">
        <v>2019</v>
      </c>
      <c r="K2093" t="s">
        <v>33</v>
      </c>
      <c r="L2093">
        <v>12</v>
      </c>
      <c r="M2093">
        <v>5.8333333333333327E-2</v>
      </c>
      <c r="N2093">
        <v>0.7</v>
      </c>
      <c r="O2093">
        <v>37</v>
      </c>
      <c r="P2093">
        <v>1.891891891891892E-2</v>
      </c>
      <c r="Q2093">
        <v>0.32432432432432429</v>
      </c>
      <c r="R2093" t="s">
        <v>36</v>
      </c>
    </row>
    <row r="2094" spans="1:18" hidden="1" x14ac:dyDescent="0.3">
      <c r="A2094" s="76">
        <v>2092</v>
      </c>
      <c r="B2094">
        <v>37940</v>
      </c>
      <c r="C2094" t="s">
        <v>664</v>
      </c>
      <c r="D2094" t="s">
        <v>32</v>
      </c>
      <c r="E2094" t="s">
        <v>121</v>
      </c>
      <c r="F2094">
        <v>6.25</v>
      </c>
      <c r="G2094" s="77">
        <v>44054</v>
      </c>
      <c r="H2094" s="77">
        <v>44090</v>
      </c>
      <c r="I2094">
        <v>5</v>
      </c>
      <c r="J2094">
        <v>2019</v>
      </c>
      <c r="K2094" t="s">
        <v>33</v>
      </c>
      <c r="L2094">
        <v>12</v>
      </c>
      <c r="M2094">
        <v>5.8333333333333327E-2</v>
      </c>
      <c r="N2094">
        <v>0.7</v>
      </c>
      <c r="O2094">
        <v>37</v>
      </c>
      <c r="P2094">
        <v>1.891891891891892E-2</v>
      </c>
      <c r="Q2094">
        <v>0.32432432432432429</v>
      </c>
      <c r="R2094" t="s">
        <v>48</v>
      </c>
    </row>
    <row r="2095" spans="1:18" hidden="1" x14ac:dyDescent="0.3">
      <c r="A2095" s="76">
        <v>2093</v>
      </c>
      <c r="B2095">
        <v>37940</v>
      </c>
      <c r="C2095" t="s">
        <v>664</v>
      </c>
      <c r="D2095" t="s">
        <v>32</v>
      </c>
      <c r="E2095" t="s">
        <v>121</v>
      </c>
      <c r="F2095">
        <v>6.25</v>
      </c>
      <c r="G2095" s="77">
        <v>44054</v>
      </c>
      <c r="H2095" s="77">
        <v>44090</v>
      </c>
      <c r="I2095">
        <v>5</v>
      </c>
      <c r="J2095">
        <v>2019</v>
      </c>
      <c r="K2095" t="s">
        <v>33</v>
      </c>
      <c r="L2095">
        <v>12</v>
      </c>
      <c r="M2095">
        <v>5.8333333333333327E-2</v>
      </c>
      <c r="N2095">
        <v>0.7</v>
      </c>
      <c r="O2095">
        <v>37</v>
      </c>
      <c r="P2095">
        <v>1.891891891891892E-2</v>
      </c>
      <c r="Q2095">
        <v>0.32432432432432429</v>
      </c>
      <c r="R2095" t="s">
        <v>42</v>
      </c>
    </row>
    <row r="2096" spans="1:18" hidden="1" x14ac:dyDescent="0.3">
      <c r="A2096" s="76">
        <v>2094</v>
      </c>
      <c r="B2096">
        <v>37940</v>
      </c>
      <c r="C2096" t="s">
        <v>664</v>
      </c>
      <c r="D2096" t="s">
        <v>32</v>
      </c>
      <c r="E2096" t="s">
        <v>121</v>
      </c>
      <c r="F2096">
        <v>6.25</v>
      </c>
      <c r="G2096" s="77">
        <v>44054</v>
      </c>
      <c r="H2096" s="77">
        <v>44090</v>
      </c>
      <c r="I2096">
        <v>5</v>
      </c>
      <c r="J2096">
        <v>2019</v>
      </c>
      <c r="K2096" t="s">
        <v>33</v>
      </c>
      <c r="L2096">
        <v>12</v>
      </c>
      <c r="M2096">
        <v>5.8333333333333327E-2</v>
      </c>
      <c r="N2096">
        <v>0.7</v>
      </c>
      <c r="O2096">
        <v>37</v>
      </c>
      <c r="P2096">
        <v>1.891891891891892E-2</v>
      </c>
      <c r="Q2096">
        <v>0.32432432432432429</v>
      </c>
      <c r="R2096" t="s">
        <v>22</v>
      </c>
    </row>
    <row r="2097" spans="1:18" hidden="1" x14ac:dyDescent="0.3">
      <c r="A2097" s="76">
        <v>2095</v>
      </c>
      <c r="B2097">
        <v>39960</v>
      </c>
      <c r="C2097" t="s">
        <v>665</v>
      </c>
      <c r="D2097" t="s">
        <v>32</v>
      </c>
      <c r="E2097" t="s">
        <v>121</v>
      </c>
      <c r="F2097">
        <v>6.36</v>
      </c>
      <c r="G2097" s="77">
        <v>44106</v>
      </c>
      <c r="H2097" s="77">
        <v>44108</v>
      </c>
      <c r="I2097">
        <v>6</v>
      </c>
      <c r="J2097">
        <v>2020</v>
      </c>
      <c r="K2097" t="s">
        <v>25</v>
      </c>
      <c r="L2097">
        <v>12</v>
      </c>
      <c r="M2097">
        <v>5.5555555555555552E-2</v>
      </c>
      <c r="N2097">
        <v>0.66666666666666663</v>
      </c>
      <c r="O2097">
        <v>3</v>
      </c>
      <c r="P2097">
        <v>0.22222222222222221</v>
      </c>
      <c r="Q2097">
        <v>4</v>
      </c>
      <c r="R2097" t="s">
        <v>36</v>
      </c>
    </row>
    <row r="2098" spans="1:18" hidden="1" x14ac:dyDescent="0.3">
      <c r="A2098" s="76">
        <v>2096</v>
      </c>
      <c r="B2098">
        <v>39960</v>
      </c>
      <c r="C2098" t="s">
        <v>665</v>
      </c>
      <c r="D2098" t="s">
        <v>32</v>
      </c>
      <c r="E2098" t="s">
        <v>121</v>
      </c>
      <c r="F2098">
        <v>6.36</v>
      </c>
      <c r="G2098" s="77">
        <v>44106</v>
      </c>
      <c r="H2098" s="77">
        <v>44108</v>
      </c>
      <c r="I2098">
        <v>6</v>
      </c>
      <c r="J2098">
        <v>2020</v>
      </c>
      <c r="K2098" t="s">
        <v>25</v>
      </c>
      <c r="L2098">
        <v>12</v>
      </c>
      <c r="M2098">
        <v>5.5555555555555552E-2</v>
      </c>
      <c r="N2098">
        <v>0.66666666666666663</v>
      </c>
      <c r="O2098">
        <v>3</v>
      </c>
      <c r="P2098">
        <v>0.22222222222222221</v>
      </c>
      <c r="Q2098">
        <v>4</v>
      </c>
      <c r="R2098" t="s">
        <v>48</v>
      </c>
    </row>
    <row r="2099" spans="1:18" hidden="1" x14ac:dyDescent="0.3">
      <c r="A2099" s="76">
        <v>2097</v>
      </c>
      <c r="B2099">
        <v>39960</v>
      </c>
      <c r="C2099" t="s">
        <v>665</v>
      </c>
      <c r="D2099" t="s">
        <v>32</v>
      </c>
      <c r="E2099" t="s">
        <v>121</v>
      </c>
      <c r="F2099">
        <v>6.36</v>
      </c>
      <c r="G2099" s="77">
        <v>44106</v>
      </c>
      <c r="H2099" s="77">
        <v>44108</v>
      </c>
      <c r="I2099">
        <v>6</v>
      </c>
      <c r="J2099">
        <v>2020</v>
      </c>
      <c r="K2099" t="s">
        <v>25</v>
      </c>
      <c r="L2099">
        <v>12</v>
      </c>
      <c r="M2099">
        <v>5.5555555555555552E-2</v>
      </c>
      <c r="N2099">
        <v>0.66666666666666663</v>
      </c>
      <c r="O2099">
        <v>3</v>
      </c>
      <c r="P2099">
        <v>0.22222222222222221</v>
      </c>
      <c r="Q2099">
        <v>4</v>
      </c>
      <c r="R2099" t="s">
        <v>42</v>
      </c>
    </row>
    <row r="2100" spans="1:18" hidden="1" x14ac:dyDescent="0.3">
      <c r="A2100" s="76">
        <v>2098</v>
      </c>
      <c r="B2100">
        <v>39960</v>
      </c>
      <c r="C2100" t="s">
        <v>665</v>
      </c>
      <c r="D2100" t="s">
        <v>32</v>
      </c>
      <c r="E2100" t="s">
        <v>121</v>
      </c>
      <c r="F2100">
        <v>6.36</v>
      </c>
      <c r="G2100" s="77">
        <v>44106</v>
      </c>
      <c r="H2100" s="77">
        <v>44108</v>
      </c>
      <c r="I2100">
        <v>6</v>
      </c>
      <c r="J2100">
        <v>2020</v>
      </c>
      <c r="K2100" t="s">
        <v>25</v>
      </c>
      <c r="L2100">
        <v>12</v>
      </c>
      <c r="M2100">
        <v>5.5555555555555552E-2</v>
      </c>
      <c r="N2100">
        <v>0.66666666666666663</v>
      </c>
      <c r="O2100">
        <v>3</v>
      </c>
      <c r="P2100">
        <v>0.22222222222222221</v>
      </c>
      <c r="Q2100">
        <v>4</v>
      </c>
      <c r="R2100" t="s">
        <v>22</v>
      </c>
    </row>
    <row r="2101" spans="1:18" hidden="1" x14ac:dyDescent="0.3">
      <c r="A2101" s="76">
        <v>2099</v>
      </c>
      <c r="B2101">
        <v>42959</v>
      </c>
      <c r="C2101" t="s">
        <v>666</v>
      </c>
      <c r="D2101" t="s">
        <v>32</v>
      </c>
      <c r="E2101" t="s">
        <v>121</v>
      </c>
      <c r="F2101">
        <v>6.37</v>
      </c>
      <c r="G2101" s="77">
        <v>44410</v>
      </c>
      <c r="H2101" s="77">
        <v>44509</v>
      </c>
      <c r="I2101">
        <v>6</v>
      </c>
      <c r="J2101">
        <v>2021</v>
      </c>
      <c r="K2101" t="s">
        <v>25</v>
      </c>
      <c r="L2101">
        <v>12</v>
      </c>
      <c r="M2101">
        <v>5.8333333333333327E-2</v>
      </c>
      <c r="N2101">
        <v>0.7</v>
      </c>
      <c r="O2101">
        <v>100</v>
      </c>
      <c r="P2101">
        <v>6.9999999999999993E-3</v>
      </c>
      <c r="Q2101">
        <v>0.12</v>
      </c>
      <c r="R2101" t="s">
        <v>36</v>
      </c>
    </row>
    <row r="2102" spans="1:18" hidden="1" x14ac:dyDescent="0.3">
      <c r="A2102" s="76">
        <v>2100</v>
      </c>
      <c r="B2102">
        <v>42959</v>
      </c>
      <c r="C2102" t="s">
        <v>666</v>
      </c>
      <c r="D2102" t="s">
        <v>32</v>
      </c>
      <c r="E2102" t="s">
        <v>121</v>
      </c>
      <c r="F2102">
        <v>6.37</v>
      </c>
      <c r="G2102" s="77">
        <v>44410</v>
      </c>
      <c r="H2102" s="77">
        <v>44509</v>
      </c>
      <c r="I2102">
        <v>6</v>
      </c>
      <c r="J2102">
        <v>2021</v>
      </c>
      <c r="K2102" t="s">
        <v>25</v>
      </c>
      <c r="L2102">
        <v>12</v>
      </c>
      <c r="M2102">
        <v>5.8333333333333327E-2</v>
      </c>
      <c r="N2102">
        <v>0.7</v>
      </c>
      <c r="O2102">
        <v>100</v>
      </c>
      <c r="P2102">
        <v>6.9999999999999993E-3</v>
      </c>
      <c r="Q2102">
        <v>0.12</v>
      </c>
      <c r="R2102" t="s">
        <v>48</v>
      </c>
    </row>
    <row r="2103" spans="1:18" hidden="1" x14ac:dyDescent="0.3">
      <c r="A2103" s="76">
        <v>2101</v>
      </c>
      <c r="B2103">
        <v>42959</v>
      </c>
      <c r="C2103" t="s">
        <v>666</v>
      </c>
      <c r="D2103" t="s">
        <v>32</v>
      </c>
      <c r="E2103" t="s">
        <v>121</v>
      </c>
      <c r="F2103">
        <v>6.37</v>
      </c>
      <c r="G2103" s="77">
        <v>44410</v>
      </c>
      <c r="H2103" s="77">
        <v>44509</v>
      </c>
      <c r="I2103">
        <v>6</v>
      </c>
      <c r="J2103">
        <v>2021</v>
      </c>
      <c r="K2103" t="s">
        <v>25</v>
      </c>
      <c r="L2103">
        <v>12</v>
      </c>
      <c r="M2103">
        <v>5.8333333333333327E-2</v>
      </c>
      <c r="N2103">
        <v>0.7</v>
      </c>
      <c r="O2103">
        <v>100</v>
      </c>
      <c r="P2103">
        <v>6.9999999999999993E-3</v>
      </c>
      <c r="Q2103">
        <v>0.12</v>
      </c>
      <c r="R2103" t="s">
        <v>42</v>
      </c>
    </row>
    <row r="2104" spans="1:18" hidden="1" x14ac:dyDescent="0.3">
      <c r="A2104" s="76">
        <v>2102</v>
      </c>
      <c r="B2104">
        <v>42959</v>
      </c>
      <c r="C2104" t="s">
        <v>666</v>
      </c>
      <c r="D2104" t="s">
        <v>32</v>
      </c>
      <c r="E2104" t="s">
        <v>121</v>
      </c>
      <c r="F2104">
        <v>6.37</v>
      </c>
      <c r="G2104" s="77">
        <v>44410</v>
      </c>
      <c r="H2104" s="77">
        <v>44509</v>
      </c>
      <c r="I2104">
        <v>6</v>
      </c>
      <c r="J2104">
        <v>2021</v>
      </c>
      <c r="K2104" t="s">
        <v>25</v>
      </c>
      <c r="L2104">
        <v>12</v>
      </c>
      <c r="M2104">
        <v>5.8333333333333327E-2</v>
      </c>
      <c r="N2104">
        <v>0.7</v>
      </c>
      <c r="O2104">
        <v>100</v>
      </c>
      <c r="P2104">
        <v>6.9999999999999993E-3</v>
      </c>
      <c r="Q2104">
        <v>0.12</v>
      </c>
      <c r="R2104" t="s">
        <v>22</v>
      </c>
    </row>
    <row r="2105" spans="1:18" hidden="1" x14ac:dyDescent="0.3">
      <c r="A2105" s="76">
        <v>2103</v>
      </c>
      <c r="B2105">
        <v>40646</v>
      </c>
      <c r="C2105" t="s">
        <v>667</v>
      </c>
      <c r="D2105" t="s">
        <v>101</v>
      </c>
      <c r="E2105" t="s">
        <v>75</v>
      </c>
      <c r="F2105">
        <v>7.09</v>
      </c>
      <c r="G2105" s="77">
        <v>44540</v>
      </c>
      <c r="H2105" s="77">
        <v>44540</v>
      </c>
      <c r="I2105">
        <v>4</v>
      </c>
      <c r="J2105">
        <v>2020</v>
      </c>
      <c r="K2105" t="s">
        <v>35</v>
      </c>
      <c r="L2105">
        <v>1</v>
      </c>
      <c r="M2105">
        <v>0.88555555555555554</v>
      </c>
      <c r="N2105">
        <v>0.88555555555555554</v>
      </c>
      <c r="O2105">
        <v>1</v>
      </c>
      <c r="P2105">
        <v>0.88555555555555554</v>
      </c>
      <c r="Q2105">
        <v>1</v>
      </c>
      <c r="R2105" t="s">
        <v>91</v>
      </c>
    </row>
    <row r="2106" spans="1:18" hidden="1" x14ac:dyDescent="0.3">
      <c r="A2106" s="76">
        <v>2104</v>
      </c>
      <c r="B2106">
        <v>40646</v>
      </c>
      <c r="C2106" t="s">
        <v>667</v>
      </c>
      <c r="D2106" t="s">
        <v>101</v>
      </c>
      <c r="E2106" t="s">
        <v>75</v>
      </c>
      <c r="F2106">
        <v>7.09</v>
      </c>
      <c r="G2106" s="77">
        <v>44540</v>
      </c>
      <c r="H2106" s="77">
        <v>44540</v>
      </c>
      <c r="I2106">
        <v>4</v>
      </c>
      <c r="J2106">
        <v>2020</v>
      </c>
      <c r="K2106" t="s">
        <v>35</v>
      </c>
      <c r="L2106">
        <v>1</v>
      </c>
      <c r="M2106">
        <v>0.88555555555555554</v>
      </c>
      <c r="N2106">
        <v>0.88555555555555554</v>
      </c>
      <c r="O2106">
        <v>1</v>
      </c>
      <c r="P2106">
        <v>0.88555555555555554</v>
      </c>
      <c r="Q2106">
        <v>1</v>
      </c>
      <c r="R2106" t="s">
        <v>212</v>
      </c>
    </row>
    <row r="2107" spans="1:18" hidden="1" x14ac:dyDescent="0.3">
      <c r="A2107" s="76">
        <v>2105</v>
      </c>
      <c r="B2107">
        <v>40646</v>
      </c>
      <c r="C2107" t="s">
        <v>667</v>
      </c>
      <c r="D2107" t="s">
        <v>101</v>
      </c>
      <c r="E2107" t="s">
        <v>75</v>
      </c>
      <c r="F2107">
        <v>7.09</v>
      </c>
      <c r="G2107" s="77">
        <v>44540</v>
      </c>
      <c r="H2107" s="77">
        <v>44540</v>
      </c>
      <c r="I2107">
        <v>4</v>
      </c>
      <c r="J2107">
        <v>2020</v>
      </c>
      <c r="K2107" t="s">
        <v>35</v>
      </c>
      <c r="L2107">
        <v>1</v>
      </c>
      <c r="M2107">
        <v>0.88555555555555554</v>
      </c>
      <c r="N2107">
        <v>0.88555555555555554</v>
      </c>
      <c r="O2107">
        <v>1</v>
      </c>
      <c r="P2107">
        <v>0.88555555555555554</v>
      </c>
      <c r="Q2107">
        <v>1</v>
      </c>
      <c r="R2107" t="s">
        <v>40</v>
      </c>
    </row>
    <row r="2108" spans="1:18" hidden="1" x14ac:dyDescent="0.3">
      <c r="A2108" s="76">
        <v>2106</v>
      </c>
      <c r="B2108">
        <v>40646</v>
      </c>
      <c r="C2108" t="s">
        <v>667</v>
      </c>
      <c r="D2108" t="s">
        <v>101</v>
      </c>
      <c r="E2108" t="s">
        <v>75</v>
      </c>
      <c r="F2108">
        <v>7.09</v>
      </c>
      <c r="G2108" s="77">
        <v>44540</v>
      </c>
      <c r="H2108" s="77">
        <v>44540</v>
      </c>
      <c r="I2108">
        <v>4</v>
      </c>
      <c r="J2108">
        <v>2020</v>
      </c>
      <c r="K2108" t="s">
        <v>35</v>
      </c>
      <c r="L2108">
        <v>1</v>
      </c>
      <c r="M2108">
        <v>0.88555555555555554</v>
      </c>
      <c r="N2108">
        <v>0.88555555555555554</v>
      </c>
      <c r="O2108">
        <v>1</v>
      </c>
      <c r="P2108">
        <v>0.88555555555555554</v>
      </c>
      <c r="Q2108">
        <v>1</v>
      </c>
      <c r="R2108" t="s">
        <v>221</v>
      </c>
    </row>
    <row r="2109" spans="1:18" hidden="1" x14ac:dyDescent="0.3">
      <c r="A2109" s="76">
        <v>2107</v>
      </c>
      <c r="B2109">
        <v>39710</v>
      </c>
      <c r="C2109" t="s">
        <v>668</v>
      </c>
      <c r="D2109" t="s">
        <v>32</v>
      </c>
      <c r="E2109" t="s">
        <v>38</v>
      </c>
      <c r="F2109">
        <v>6.88</v>
      </c>
      <c r="G2109" s="77">
        <v>44307</v>
      </c>
      <c r="H2109" s="77">
        <v>44315</v>
      </c>
      <c r="I2109">
        <v>9</v>
      </c>
      <c r="J2109">
        <v>2020</v>
      </c>
      <c r="K2109" t="s">
        <v>33</v>
      </c>
      <c r="L2109">
        <v>12</v>
      </c>
      <c r="M2109">
        <v>0.38611111111111113</v>
      </c>
      <c r="N2109">
        <v>4.6333333333333337</v>
      </c>
      <c r="O2109">
        <v>9</v>
      </c>
      <c r="P2109">
        <v>0.51481481481481484</v>
      </c>
      <c r="Q2109">
        <v>1.333333333333333</v>
      </c>
      <c r="R2109" t="s">
        <v>40</v>
      </c>
    </row>
    <row r="2110" spans="1:18" hidden="1" x14ac:dyDescent="0.3">
      <c r="A2110" s="76">
        <v>2108</v>
      </c>
      <c r="B2110">
        <v>39710</v>
      </c>
      <c r="C2110" t="s">
        <v>668</v>
      </c>
      <c r="D2110" t="s">
        <v>32</v>
      </c>
      <c r="E2110" t="s">
        <v>38</v>
      </c>
      <c r="F2110">
        <v>6.88</v>
      </c>
      <c r="G2110" s="77">
        <v>44307</v>
      </c>
      <c r="H2110" s="77">
        <v>44315</v>
      </c>
      <c r="I2110">
        <v>9</v>
      </c>
      <c r="J2110">
        <v>2020</v>
      </c>
      <c r="K2110" t="s">
        <v>33</v>
      </c>
      <c r="L2110">
        <v>12</v>
      </c>
      <c r="M2110">
        <v>0.38611111111111113</v>
      </c>
      <c r="N2110">
        <v>4.6333333333333337</v>
      </c>
      <c r="O2110">
        <v>9</v>
      </c>
      <c r="P2110">
        <v>0.51481481481481484</v>
      </c>
      <c r="Q2110">
        <v>1.333333333333333</v>
      </c>
      <c r="R2110" t="s">
        <v>206</v>
      </c>
    </row>
    <row r="2111" spans="1:18" hidden="1" x14ac:dyDescent="0.3">
      <c r="A2111" s="76">
        <v>2109</v>
      </c>
      <c r="B2111">
        <v>39710</v>
      </c>
      <c r="C2111" t="s">
        <v>668</v>
      </c>
      <c r="D2111" t="s">
        <v>32</v>
      </c>
      <c r="E2111" t="s">
        <v>38</v>
      </c>
      <c r="F2111">
        <v>6.88</v>
      </c>
      <c r="G2111" s="77">
        <v>44307</v>
      </c>
      <c r="H2111" s="77">
        <v>44315</v>
      </c>
      <c r="I2111">
        <v>9</v>
      </c>
      <c r="J2111">
        <v>2020</v>
      </c>
      <c r="K2111" t="s">
        <v>33</v>
      </c>
      <c r="L2111">
        <v>12</v>
      </c>
      <c r="M2111">
        <v>0.38611111111111113</v>
      </c>
      <c r="N2111">
        <v>4.6333333333333337</v>
      </c>
      <c r="O2111">
        <v>9</v>
      </c>
      <c r="P2111">
        <v>0.51481481481481484</v>
      </c>
      <c r="Q2111">
        <v>1.333333333333333</v>
      </c>
      <c r="R2111" t="s">
        <v>57</v>
      </c>
    </row>
    <row r="2112" spans="1:18" hidden="1" x14ac:dyDescent="0.3">
      <c r="A2112" s="76">
        <v>2110</v>
      </c>
      <c r="B2112">
        <v>39710</v>
      </c>
      <c r="C2112" t="s">
        <v>668</v>
      </c>
      <c r="D2112" t="s">
        <v>32</v>
      </c>
      <c r="E2112" t="s">
        <v>38</v>
      </c>
      <c r="F2112">
        <v>6.88</v>
      </c>
      <c r="G2112" s="77">
        <v>44307</v>
      </c>
      <c r="H2112" s="77">
        <v>44315</v>
      </c>
      <c r="I2112">
        <v>9</v>
      </c>
      <c r="J2112">
        <v>2020</v>
      </c>
      <c r="K2112" t="s">
        <v>33</v>
      </c>
      <c r="L2112">
        <v>12</v>
      </c>
      <c r="M2112">
        <v>0.38611111111111113</v>
      </c>
      <c r="N2112">
        <v>4.6333333333333337</v>
      </c>
      <c r="O2112">
        <v>9</v>
      </c>
      <c r="P2112">
        <v>0.51481481481481484</v>
      </c>
      <c r="Q2112">
        <v>1.333333333333333</v>
      </c>
      <c r="R2112" t="s">
        <v>82</v>
      </c>
    </row>
    <row r="2113" spans="1:18" hidden="1" x14ac:dyDescent="0.3">
      <c r="A2113" s="76">
        <v>2111</v>
      </c>
      <c r="B2113">
        <v>41660</v>
      </c>
      <c r="C2113" t="s">
        <v>669</v>
      </c>
      <c r="D2113" t="s">
        <v>19</v>
      </c>
      <c r="E2113" t="s">
        <v>38</v>
      </c>
      <c r="F2113">
        <v>6.63</v>
      </c>
      <c r="G2113" s="77">
        <v>44329</v>
      </c>
      <c r="H2113" s="77">
        <v>44329</v>
      </c>
      <c r="I2113">
        <v>7</v>
      </c>
      <c r="J2113">
        <v>2020</v>
      </c>
      <c r="K2113" t="s">
        <v>33</v>
      </c>
      <c r="L2113">
        <v>6</v>
      </c>
      <c r="M2113">
        <v>3.3333333333333333E-2</v>
      </c>
      <c r="N2113">
        <v>0.2</v>
      </c>
      <c r="O2113">
        <v>1</v>
      </c>
      <c r="P2113">
        <v>0.2</v>
      </c>
      <c r="Q2113">
        <v>6</v>
      </c>
      <c r="R2113" t="s">
        <v>40</v>
      </c>
    </row>
    <row r="2114" spans="1:18" hidden="1" x14ac:dyDescent="0.3">
      <c r="A2114" s="76">
        <v>2112</v>
      </c>
      <c r="B2114">
        <v>41660</v>
      </c>
      <c r="C2114" t="s">
        <v>669</v>
      </c>
      <c r="D2114" t="s">
        <v>19</v>
      </c>
      <c r="E2114" t="s">
        <v>38</v>
      </c>
      <c r="F2114">
        <v>6.63</v>
      </c>
      <c r="G2114" s="77">
        <v>44329</v>
      </c>
      <c r="H2114" s="77">
        <v>44329</v>
      </c>
      <c r="I2114">
        <v>7</v>
      </c>
      <c r="J2114">
        <v>2020</v>
      </c>
      <c r="K2114" t="s">
        <v>33</v>
      </c>
      <c r="L2114">
        <v>6</v>
      </c>
      <c r="M2114">
        <v>3.3333333333333333E-2</v>
      </c>
      <c r="N2114">
        <v>0.2</v>
      </c>
      <c r="O2114">
        <v>1</v>
      </c>
      <c r="P2114">
        <v>0.2</v>
      </c>
      <c r="Q2114">
        <v>6</v>
      </c>
      <c r="R2114" t="s">
        <v>57</v>
      </c>
    </row>
    <row r="2115" spans="1:18" hidden="1" x14ac:dyDescent="0.3">
      <c r="A2115" s="76">
        <v>2113</v>
      </c>
      <c r="B2115">
        <v>41660</v>
      </c>
      <c r="C2115" t="s">
        <v>669</v>
      </c>
      <c r="D2115" t="s">
        <v>19</v>
      </c>
      <c r="E2115" t="s">
        <v>38</v>
      </c>
      <c r="F2115">
        <v>6.63</v>
      </c>
      <c r="G2115" s="77">
        <v>44329</v>
      </c>
      <c r="H2115" s="77">
        <v>44329</v>
      </c>
      <c r="I2115">
        <v>7</v>
      </c>
      <c r="J2115">
        <v>2020</v>
      </c>
      <c r="K2115" t="s">
        <v>33</v>
      </c>
      <c r="L2115">
        <v>6</v>
      </c>
      <c r="M2115">
        <v>3.3333333333333333E-2</v>
      </c>
      <c r="N2115">
        <v>0.2</v>
      </c>
      <c r="O2115">
        <v>1</v>
      </c>
      <c r="P2115">
        <v>0.2</v>
      </c>
      <c r="Q2115">
        <v>6</v>
      </c>
      <c r="R2115" t="s">
        <v>82</v>
      </c>
    </row>
    <row r="2116" spans="1:18" hidden="1" x14ac:dyDescent="0.3">
      <c r="A2116" s="76">
        <v>2114</v>
      </c>
      <c r="B2116">
        <v>48653</v>
      </c>
      <c r="C2116" t="s">
        <v>670</v>
      </c>
      <c r="D2116" t="s">
        <v>85</v>
      </c>
      <c r="E2116" t="s">
        <v>52</v>
      </c>
      <c r="F2116">
        <v>8.3699999999999992</v>
      </c>
      <c r="G2116" s="77">
        <v>44539</v>
      </c>
      <c r="H2116" s="77">
        <v>44539</v>
      </c>
      <c r="I2116">
        <v>7</v>
      </c>
      <c r="J2116">
        <v>2019</v>
      </c>
      <c r="K2116" t="s">
        <v>35</v>
      </c>
      <c r="L2116">
        <v>1</v>
      </c>
      <c r="M2116">
        <v>7.6388888888888895E-2</v>
      </c>
      <c r="N2116">
        <v>7.6388888888888895E-2</v>
      </c>
      <c r="O2116">
        <v>1</v>
      </c>
      <c r="P2116">
        <v>7.6388888888888895E-2</v>
      </c>
      <c r="Q2116">
        <v>1</v>
      </c>
      <c r="R2116" t="s">
        <v>54</v>
      </c>
    </row>
    <row r="2117" spans="1:18" hidden="1" x14ac:dyDescent="0.3">
      <c r="A2117" s="76">
        <v>2115</v>
      </c>
      <c r="B2117">
        <v>50042</v>
      </c>
      <c r="C2117" t="s">
        <v>671</v>
      </c>
      <c r="D2117" t="s">
        <v>85</v>
      </c>
      <c r="E2117" t="s">
        <v>20</v>
      </c>
      <c r="F2117">
        <v>6.71</v>
      </c>
      <c r="G2117" s="77">
        <v>44990</v>
      </c>
      <c r="H2117" s="77">
        <v>44990</v>
      </c>
      <c r="I2117">
        <v>5</v>
      </c>
      <c r="J2117">
        <v>2021</v>
      </c>
      <c r="K2117" t="s">
        <v>21</v>
      </c>
      <c r="L2117">
        <v>1</v>
      </c>
      <c r="M2117">
        <v>6.277777777777778E-2</v>
      </c>
      <c r="N2117">
        <v>6.277777777777778E-2</v>
      </c>
      <c r="O2117">
        <v>1</v>
      </c>
      <c r="P2117">
        <v>6.277777777777778E-2</v>
      </c>
      <c r="Q2117">
        <v>1</v>
      </c>
      <c r="R2117" t="s">
        <v>54</v>
      </c>
    </row>
    <row r="2118" spans="1:18" hidden="1" x14ac:dyDescent="0.3">
      <c r="A2118" s="76">
        <v>2116</v>
      </c>
      <c r="B2118">
        <v>48876</v>
      </c>
      <c r="C2118" t="s">
        <v>672</v>
      </c>
      <c r="D2118" t="s">
        <v>85</v>
      </c>
      <c r="E2118" t="s">
        <v>20</v>
      </c>
      <c r="F2118">
        <v>7.59</v>
      </c>
      <c r="G2118" s="77">
        <v>44991</v>
      </c>
      <c r="H2118" s="77">
        <v>44991</v>
      </c>
      <c r="I2118">
        <v>6</v>
      </c>
      <c r="J2118">
        <v>2021</v>
      </c>
      <c r="K2118" t="s">
        <v>33</v>
      </c>
      <c r="L2118">
        <v>1</v>
      </c>
      <c r="M2118">
        <v>5.4722222222222221E-2</v>
      </c>
      <c r="N2118">
        <v>5.4722222222222221E-2</v>
      </c>
      <c r="O2118">
        <v>1</v>
      </c>
      <c r="P2118">
        <v>5.4722222222222221E-2</v>
      </c>
      <c r="Q2118">
        <v>1</v>
      </c>
      <c r="R2118" t="s">
        <v>54</v>
      </c>
    </row>
    <row r="2119" spans="1:18" hidden="1" x14ac:dyDescent="0.3">
      <c r="A2119" s="76">
        <v>2117</v>
      </c>
      <c r="B2119">
        <v>48876</v>
      </c>
      <c r="C2119" t="s">
        <v>672</v>
      </c>
      <c r="D2119" t="s">
        <v>85</v>
      </c>
      <c r="E2119" t="s">
        <v>20</v>
      </c>
      <c r="F2119">
        <v>7.59</v>
      </c>
      <c r="G2119" s="77">
        <v>44991</v>
      </c>
      <c r="H2119" s="77">
        <v>44991</v>
      </c>
      <c r="I2119">
        <v>6</v>
      </c>
      <c r="J2119">
        <v>2021</v>
      </c>
      <c r="K2119" t="s">
        <v>33</v>
      </c>
      <c r="L2119">
        <v>1</v>
      </c>
      <c r="M2119">
        <v>5.4722222222222221E-2</v>
      </c>
      <c r="N2119">
        <v>5.4722222222222221E-2</v>
      </c>
      <c r="O2119">
        <v>1</v>
      </c>
      <c r="P2119">
        <v>5.4722222222222221E-2</v>
      </c>
      <c r="Q2119">
        <v>1</v>
      </c>
      <c r="R2119" t="s">
        <v>119</v>
      </c>
    </row>
    <row r="2120" spans="1:18" hidden="1" x14ac:dyDescent="0.3">
      <c r="A2120" s="76">
        <v>2118</v>
      </c>
      <c r="B2120">
        <v>43001</v>
      </c>
      <c r="C2120" t="s">
        <v>673</v>
      </c>
      <c r="D2120" t="s">
        <v>19</v>
      </c>
      <c r="E2120" t="s">
        <v>38</v>
      </c>
      <c r="F2120">
        <v>6.58</v>
      </c>
      <c r="G2120" s="77">
        <v>44905</v>
      </c>
      <c r="H2120" s="77">
        <v>44907</v>
      </c>
      <c r="I2120">
        <v>6</v>
      </c>
      <c r="J2120">
        <v>2021</v>
      </c>
      <c r="K2120" t="s">
        <v>25</v>
      </c>
      <c r="L2120">
        <v>13</v>
      </c>
      <c r="M2120">
        <v>5.8333333333333327E-2</v>
      </c>
      <c r="N2120">
        <v>0.7583333333333333</v>
      </c>
      <c r="O2120">
        <v>3</v>
      </c>
      <c r="P2120">
        <v>0.25277777777777782</v>
      </c>
      <c r="Q2120">
        <v>4.333333333333333</v>
      </c>
      <c r="R2120" t="s">
        <v>36</v>
      </c>
    </row>
    <row r="2121" spans="1:18" hidden="1" x14ac:dyDescent="0.3">
      <c r="A2121" s="76">
        <v>2119</v>
      </c>
      <c r="B2121">
        <v>43001</v>
      </c>
      <c r="C2121" t="s">
        <v>673</v>
      </c>
      <c r="D2121" t="s">
        <v>19</v>
      </c>
      <c r="E2121" t="s">
        <v>38</v>
      </c>
      <c r="F2121">
        <v>6.58</v>
      </c>
      <c r="G2121" s="77">
        <v>44905</v>
      </c>
      <c r="H2121" s="77">
        <v>44907</v>
      </c>
      <c r="I2121">
        <v>6</v>
      </c>
      <c r="J2121">
        <v>2021</v>
      </c>
      <c r="K2121" t="s">
        <v>25</v>
      </c>
      <c r="L2121">
        <v>13</v>
      </c>
      <c r="M2121">
        <v>5.8333333333333327E-2</v>
      </c>
      <c r="N2121">
        <v>0.7583333333333333</v>
      </c>
      <c r="O2121">
        <v>3</v>
      </c>
      <c r="P2121">
        <v>0.25277777777777782</v>
      </c>
      <c r="Q2121">
        <v>4.333333333333333</v>
      </c>
      <c r="R2121" t="s">
        <v>80</v>
      </c>
    </row>
    <row r="2122" spans="1:18" hidden="1" x14ac:dyDescent="0.3">
      <c r="A2122" s="76">
        <v>2120</v>
      </c>
      <c r="B2122">
        <v>481</v>
      </c>
      <c r="C2122" t="s">
        <v>674</v>
      </c>
      <c r="D2122" t="s">
        <v>32</v>
      </c>
      <c r="E2122" t="s">
        <v>38</v>
      </c>
      <c r="F2122">
        <v>7.48</v>
      </c>
      <c r="G2122" s="77">
        <v>42095</v>
      </c>
      <c r="H2122" s="77">
        <v>42178</v>
      </c>
      <c r="I2122">
        <v>7</v>
      </c>
      <c r="J2122">
        <v>2000</v>
      </c>
      <c r="K2122" t="s">
        <v>33</v>
      </c>
      <c r="L2122">
        <v>224</v>
      </c>
      <c r="M2122">
        <v>0.39222222222222219</v>
      </c>
      <c r="N2122">
        <v>87.857777777777784</v>
      </c>
      <c r="O2122">
        <v>84</v>
      </c>
      <c r="P2122">
        <v>1.0459259259259259</v>
      </c>
      <c r="Q2122">
        <v>2.666666666666667</v>
      </c>
      <c r="R2122" t="s">
        <v>39</v>
      </c>
    </row>
    <row r="2123" spans="1:18" hidden="1" x14ac:dyDescent="0.3">
      <c r="A2123" s="76">
        <v>2121</v>
      </c>
      <c r="B2123">
        <v>481</v>
      </c>
      <c r="C2123" t="s">
        <v>674</v>
      </c>
      <c r="D2123" t="s">
        <v>32</v>
      </c>
      <c r="E2123" t="s">
        <v>38</v>
      </c>
      <c r="F2123">
        <v>7.48</v>
      </c>
      <c r="G2123" s="77">
        <v>42095</v>
      </c>
      <c r="H2123" s="77">
        <v>42178</v>
      </c>
      <c r="I2123">
        <v>7</v>
      </c>
      <c r="J2123">
        <v>2000</v>
      </c>
      <c r="K2123" t="s">
        <v>33</v>
      </c>
      <c r="L2123">
        <v>224</v>
      </c>
      <c r="M2123">
        <v>0.39222222222222219</v>
      </c>
      <c r="N2123">
        <v>87.857777777777784</v>
      </c>
      <c r="O2123">
        <v>84</v>
      </c>
      <c r="P2123">
        <v>1.0459259259259259</v>
      </c>
      <c r="Q2123">
        <v>2.666666666666667</v>
      </c>
      <c r="R2123" t="s">
        <v>26</v>
      </c>
    </row>
    <row r="2124" spans="1:18" hidden="1" x14ac:dyDescent="0.3">
      <c r="A2124" s="76">
        <v>2122</v>
      </c>
      <c r="B2124">
        <v>481</v>
      </c>
      <c r="C2124" t="s">
        <v>674</v>
      </c>
      <c r="D2124" t="s">
        <v>32</v>
      </c>
      <c r="E2124" t="s">
        <v>38</v>
      </c>
      <c r="F2124">
        <v>7.48</v>
      </c>
      <c r="G2124" s="77">
        <v>42095</v>
      </c>
      <c r="H2124" s="77">
        <v>42178</v>
      </c>
      <c r="I2124">
        <v>7</v>
      </c>
      <c r="J2124">
        <v>2000</v>
      </c>
      <c r="K2124" t="s">
        <v>33</v>
      </c>
      <c r="L2124">
        <v>224</v>
      </c>
      <c r="M2124">
        <v>0.39222222222222219</v>
      </c>
      <c r="N2124">
        <v>87.857777777777784</v>
      </c>
      <c r="O2124">
        <v>84</v>
      </c>
      <c r="P2124">
        <v>1.0459259259259259</v>
      </c>
      <c r="Q2124">
        <v>2.666666666666667</v>
      </c>
      <c r="R2124" t="s">
        <v>27</v>
      </c>
    </row>
    <row r="2125" spans="1:18" hidden="1" x14ac:dyDescent="0.3">
      <c r="A2125" s="76">
        <v>2123</v>
      </c>
      <c r="B2125">
        <v>481</v>
      </c>
      <c r="C2125" t="s">
        <v>674</v>
      </c>
      <c r="D2125" t="s">
        <v>32</v>
      </c>
      <c r="E2125" t="s">
        <v>38</v>
      </c>
      <c r="F2125">
        <v>7.48</v>
      </c>
      <c r="G2125" s="77">
        <v>42095</v>
      </c>
      <c r="H2125" s="77">
        <v>42178</v>
      </c>
      <c r="I2125">
        <v>7</v>
      </c>
      <c r="J2125">
        <v>2000</v>
      </c>
      <c r="K2125" t="s">
        <v>33</v>
      </c>
      <c r="L2125">
        <v>224</v>
      </c>
      <c r="M2125">
        <v>0.39222222222222219</v>
      </c>
      <c r="N2125">
        <v>87.857777777777784</v>
      </c>
      <c r="O2125">
        <v>84</v>
      </c>
      <c r="P2125">
        <v>1.0459259259259259</v>
      </c>
      <c r="Q2125">
        <v>2.666666666666667</v>
      </c>
      <c r="R2125" t="s">
        <v>42</v>
      </c>
    </row>
    <row r="2126" spans="1:18" hidden="1" x14ac:dyDescent="0.3">
      <c r="A2126" s="76">
        <v>2124</v>
      </c>
      <c r="B2126">
        <v>481</v>
      </c>
      <c r="C2126" t="s">
        <v>674</v>
      </c>
      <c r="D2126" t="s">
        <v>32</v>
      </c>
      <c r="E2126" t="s">
        <v>38</v>
      </c>
      <c r="F2126">
        <v>7.48</v>
      </c>
      <c r="G2126" s="77">
        <v>42095</v>
      </c>
      <c r="H2126" s="77">
        <v>42178</v>
      </c>
      <c r="I2126">
        <v>7</v>
      </c>
      <c r="J2126">
        <v>2000</v>
      </c>
      <c r="K2126" t="s">
        <v>33</v>
      </c>
      <c r="L2126">
        <v>224</v>
      </c>
      <c r="M2126">
        <v>0.39222222222222219</v>
      </c>
      <c r="N2126">
        <v>87.857777777777784</v>
      </c>
      <c r="O2126">
        <v>84</v>
      </c>
      <c r="P2126">
        <v>1.0459259259259259</v>
      </c>
      <c r="Q2126">
        <v>2.666666666666667</v>
      </c>
      <c r="R2126" t="s">
        <v>161</v>
      </c>
    </row>
    <row r="2127" spans="1:18" hidden="1" x14ac:dyDescent="0.3">
      <c r="A2127" s="76">
        <v>2125</v>
      </c>
      <c r="B2127">
        <v>482</v>
      </c>
      <c r="C2127" t="s">
        <v>675</v>
      </c>
      <c r="D2127" t="s">
        <v>32</v>
      </c>
      <c r="E2127" t="s">
        <v>38</v>
      </c>
      <c r="F2127">
        <v>7.19</v>
      </c>
      <c r="G2127" s="77">
        <v>42248</v>
      </c>
      <c r="H2127" s="77">
        <v>42491</v>
      </c>
      <c r="I2127">
        <v>7</v>
      </c>
      <c r="J2127">
        <v>2004</v>
      </c>
      <c r="K2127" t="s">
        <v>35</v>
      </c>
      <c r="L2127">
        <v>180</v>
      </c>
      <c r="M2127">
        <v>0.39833333333333332</v>
      </c>
      <c r="N2127">
        <v>71.7</v>
      </c>
      <c r="O2127">
        <v>244</v>
      </c>
      <c r="P2127">
        <v>0.29385245901639351</v>
      </c>
      <c r="Q2127">
        <v>0.73770491803278693</v>
      </c>
      <c r="R2127" t="s">
        <v>39</v>
      </c>
    </row>
    <row r="2128" spans="1:18" hidden="1" x14ac:dyDescent="0.3">
      <c r="A2128" s="76">
        <v>2126</v>
      </c>
      <c r="B2128">
        <v>482</v>
      </c>
      <c r="C2128" t="s">
        <v>675</v>
      </c>
      <c r="D2128" t="s">
        <v>32</v>
      </c>
      <c r="E2128" t="s">
        <v>38</v>
      </c>
      <c r="F2128">
        <v>7.19</v>
      </c>
      <c r="G2128" s="77">
        <v>42248</v>
      </c>
      <c r="H2128" s="77">
        <v>42491</v>
      </c>
      <c r="I2128">
        <v>7</v>
      </c>
      <c r="J2128">
        <v>2004</v>
      </c>
      <c r="K2128" t="s">
        <v>35</v>
      </c>
      <c r="L2128">
        <v>180</v>
      </c>
      <c r="M2128">
        <v>0.39833333333333332</v>
      </c>
      <c r="N2128">
        <v>71.7</v>
      </c>
      <c r="O2128">
        <v>244</v>
      </c>
      <c r="P2128">
        <v>0.29385245901639351</v>
      </c>
      <c r="Q2128">
        <v>0.73770491803278693</v>
      </c>
      <c r="R2128" t="s">
        <v>36</v>
      </c>
    </row>
    <row r="2129" spans="1:20" hidden="1" x14ac:dyDescent="0.3">
      <c r="A2129" s="76">
        <v>2127</v>
      </c>
      <c r="B2129">
        <v>482</v>
      </c>
      <c r="C2129" t="s">
        <v>675</v>
      </c>
      <c r="D2129" t="s">
        <v>32</v>
      </c>
      <c r="E2129" t="s">
        <v>38</v>
      </c>
      <c r="F2129">
        <v>7.19</v>
      </c>
      <c r="G2129" s="77">
        <v>42248</v>
      </c>
      <c r="H2129" s="77">
        <v>42491</v>
      </c>
      <c r="I2129">
        <v>7</v>
      </c>
      <c r="J2129">
        <v>2004</v>
      </c>
      <c r="K2129" t="s">
        <v>35</v>
      </c>
      <c r="L2129">
        <v>180</v>
      </c>
      <c r="M2129">
        <v>0.39833333333333332</v>
      </c>
      <c r="N2129">
        <v>71.7</v>
      </c>
      <c r="O2129">
        <v>244</v>
      </c>
      <c r="P2129">
        <v>0.29385245901639351</v>
      </c>
      <c r="Q2129">
        <v>0.73770491803278693</v>
      </c>
      <c r="R2129" t="s">
        <v>27</v>
      </c>
    </row>
    <row r="2130" spans="1:20" hidden="1" x14ac:dyDescent="0.3">
      <c r="A2130" s="76">
        <v>2128</v>
      </c>
      <c r="B2130">
        <v>482</v>
      </c>
      <c r="C2130" t="s">
        <v>675</v>
      </c>
      <c r="D2130" t="s">
        <v>32</v>
      </c>
      <c r="E2130" t="s">
        <v>38</v>
      </c>
      <c r="F2130">
        <v>7.19</v>
      </c>
      <c r="G2130" s="77">
        <v>42248</v>
      </c>
      <c r="H2130" s="77">
        <v>42491</v>
      </c>
      <c r="I2130">
        <v>7</v>
      </c>
      <c r="J2130">
        <v>2004</v>
      </c>
      <c r="K2130" t="s">
        <v>35</v>
      </c>
      <c r="L2130">
        <v>180</v>
      </c>
      <c r="M2130">
        <v>0.39833333333333332</v>
      </c>
      <c r="N2130">
        <v>71.7</v>
      </c>
      <c r="O2130">
        <v>244</v>
      </c>
      <c r="P2130">
        <v>0.29385245901639351</v>
      </c>
      <c r="Q2130">
        <v>0.73770491803278693</v>
      </c>
      <c r="R2130" t="s">
        <v>42</v>
      </c>
    </row>
    <row r="2131" spans="1:20" hidden="1" x14ac:dyDescent="0.3">
      <c r="A2131" s="76">
        <v>2129</v>
      </c>
      <c r="B2131">
        <v>482</v>
      </c>
      <c r="C2131" t="s">
        <v>675</v>
      </c>
      <c r="D2131" t="s">
        <v>32</v>
      </c>
      <c r="E2131" t="s">
        <v>38</v>
      </c>
      <c r="F2131">
        <v>7.19</v>
      </c>
      <c r="G2131" s="77">
        <v>42248</v>
      </c>
      <c r="H2131" s="77">
        <v>42491</v>
      </c>
      <c r="I2131">
        <v>7</v>
      </c>
      <c r="J2131">
        <v>2004</v>
      </c>
      <c r="K2131" t="s">
        <v>35</v>
      </c>
      <c r="L2131">
        <v>180</v>
      </c>
      <c r="M2131">
        <v>0.39833333333333332</v>
      </c>
      <c r="N2131">
        <v>71.7</v>
      </c>
      <c r="O2131">
        <v>244</v>
      </c>
      <c r="P2131">
        <v>0.29385245901639351</v>
      </c>
      <c r="Q2131">
        <v>0.73770491803278693</v>
      </c>
      <c r="R2131" t="s">
        <v>161</v>
      </c>
    </row>
    <row r="2132" spans="1:20" hidden="1" x14ac:dyDescent="0.3">
      <c r="A2132" s="76">
        <v>2130</v>
      </c>
      <c r="B2132">
        <v>49838</v>
      </c>
      <c r="C2132" t="s">
        <v>676</v>
      </c>
      <c r="D2132" t="s">
        <v>85</v>
      </c>
      <c r="E2132" t="s">
        <v>20</v>
      </c>
      <c r="F2132">
        <v>7.71</v>
      </c>
      <c r="G2132" s="77">
        <v>44991</v>
      </c>
      <c r="H2132" s="77">
        <v>44991</v>
      </c>
      <c r="I2132">
        <v>6</v>
      </c>
      <c r="J2132">
        <v>2021</v>
      </c>
      <c r="K2132" t="s">
        <v>21</v>
      </c>
      <c r="L2132">
        <v>1</v>
      </c>
      <c r="M2132">
        <v>6.6944444444444445E-2</v>
      </c>
      <c r="N2132">
        <v>6.6944444444444445E-2</v>
      </c>
      <c r="O2132">
        <v>1</v>
      </c>
      <c r="P2132">
        <v>6.6944444444444445E-2</v>
      </c>
      <c r="Q2132">
        <v>1</v>
      </c>
      <c r="R2132" t="s">
        <v>54</v>
      </c>
    </row>
    <row r="2133" spans="1:20" hidden="1" x14ac:dyDescent="0.3">
      <c r="A2133" s="76">
        <v>2131</v>
      </c>
      <c r="B2133">
        <v>41124</v>
      </c>
      <c r="C2133" t="s">
        <v>677</v>
      </c>
      <c r="D2133" t="s">
        <v>19</v>
      </c>
      <c r="E2133" t="s">
        <v>20</v>
      </c>
      <c r="F2133">
        <v>5.2</v>
      </c>
      <c r="G2133" s="77">
        <v>44393</v>
      </c>
      <c r="H2133" s="77">
        <v>44399</v>
      </c>
      <c r="I2133">
        <v>4</v>
      </c>
      <c r="J2133">
        <v>2020</v>
      </c>
      <c r="K2133" t="s">
        <v>33</v>
      </c>
      <c r="L2133">
        <v>12</v>
      </c>
      <c r="M2133">
        <v>6.6666666666666666E-2</v>
      </c>
      <c r="N2133">
        <v>0.8</v>
      </c>
      <c r="O2133">
        <v>7</v>
      </c>
      <c r="P2133">
        <v>0.1142857142857143</v>
      </c>
      <c r="Q2133">
        <v>1.714285714285714</v>
      </c>
      <c r="R2133" t="s">
        <v>36</v>
      </c>
    </row>
    <row r="2134" spans="1:20" hidden="1" x14ac:dyDescent="0.3">
      <c r="A2134" s="76">
        <v>2132</v>
      </c>
      <c r="B2134">
        <v>41124</v>
      </c>
      <c r="C2134" t="s">
        <v>677</v>
      </c>
      <c r="D2134" t="s">
        <v>19</v>
      </c>
      <c r="E2134" t="s">
        <v>20</v>
      </c>
      <c r="F2134">
        <v>5.2</v>
      </c>
      <c r="G2134" s="77">
        <v>44393</v>
      </c>
      <c r="H2134" s="77">
        <v>44399</v>
      </c>
      <c r="I2134">
        <v>4</v>
      </c>
      <c r="J2134">
        <v>2020</v>
      </c>
      <c r="K2134" t="s">
        <v>33</v>
      </c>
      <c r="L2134">
        <v>12</v>
      </c>
      <c r="M2134">
        <v>6.6666666666666666E-2</v>
      </c>
      <c r="N2134">
        <v>0.8</v>
      </c>
      <c r="O2134">
        <v>7</v>
      </c>
      <c r="P2134">
        <v>0.1142857142857143</v>
      </c>
      <c r="Q2134">
        <v>1.714285714285714</v>
      </c>
      <c r="R2134" t="s">
        <v>93</v>
      </c>
    </row>
    <row r="2135" spans="1:20" hidden="1" x14ac:dyDescent="0.3">
      <c r="A2135" s="76">
        <v>2133</v>
      </c>
      <c r="B2135">
        <v>41124</v>
      </c>
      <c r="C2135" t="s">
        <v>677</v>
      </c>
      <c r="D2135" t="s">
        <v>19</v>
      </c>
      <c r="E2135" t="s">
        <v>20</v>
      </c>
      <c r="F2135">
        <v>5.2</v>
      </c>
      <c r="G2135" s="77">
        <v>44393</v>
      </c>
      <c r="H2135" s="77">
        <v>44399</v>
      </c>
      <c r="I2135">
        <v>4</v>
      </c>
      <c r="J2135">
        <v>2020</v>
      </c>
      <c r="K2135" t="s">
        <v>33</v>
      </c>
      <c r="L2135">
        <v>12</v>
      </c>
      <c r="M2135">
        <v>6.6666666666666666E-2</v>
      </c>
      <c r="N2135">
        <v>0.8</v>
      </c>
      <c r="O2135">
        <v>7</v>
      </c>
      <c r="P2135">
        <v>0.1142857142857143</v>
      </c>
      <c r="Q2135">
        <v>1.714285714285714</v>
      </c>
      <c r="R2135" t="s">
        <v>119</v>
      </c>
    </row>
    <row r="2136" spans="1:20" x14ac:dyDescent="0.3">
      <c r="A2136" s="58"/>
      <c r="G2136" s="78"/>
      <c r="H2136" s="78"/>
      <c r="T2136">
        <f>COUNTIF(tb_anime_genres[genre],"")</f>
        <v>0</v>
      </c>
    </row>
    <row r="2137" spans="1:20" x14ac:dyDescent="0.3">
      <c r="A2137" s="58"/>
      <c r="G2137" s="78"/>
      <c r="H2137" s="78"/>
    </row>
    <row r="2138" spans="1:20" x14ac:dyDescent="0.3">
      <c r="A2138" s="58"/>
      <c r="G2138" s="78"/>
      <c r="H2138" s="78"/>
    </row>
    <row r="2139" spans="1:20" x14ac:dyDescent="0.3">
      <c r="A2139" s="58"/>
      <c r="G2139" s="78"/>
      <c r="H2139" s="78"/>
    </row>
    <row r="2140" spans="1:20" x14ac:dyDescent="0.3">
      <c r="A2140" s="58"/>
      <c r="G2140" s="78"/>
      <c r="H2140" s="78"/>
    </row>
    <row r="2141" spans="1:20" x14ac:dyDescent="0.3">
      <c r="A2141" s="58"/>
      <c r="G2141" s="78"/>
      <c r="H2141" s="78"/>
    </row>
    <row r="2142" spans="1:20" x14ac:dyDescent="0.3">
      <c r="A2142" s="58"/>
      <c r="G2142" s="78"/>
      <c r="H2142" s="78"/>
    </row>
    <row r="2143" spans="1:20" x14ac:dyDescent="0.3">
      <c r="A2143" s="58"/>
      <c r="G2143" s="78"/>
      <c r="H2143" s="78"/>
    </row>
    <row r="2144" spans="1:20" x14ac:dyDescent="0.3">
      <c r="A2144" s="58"/>
      <c r="G2144" s="78"/>
      <c r="H2144" s="78"/>
    </row>
    <row r="2145" spans="1:8" x14ac:dyDescent="0.3">
      <c r="A2145" s="58"/>
      <c r="G2145" s="78"/>
      <c r="H2145" s="78"/>
    </row>
    <row r="2146" spans="1:8" x14ac:dyDescent="0.3">
      <c r="A2146" s="58"/>
      <c r="G2146" s="78"/>
      <c r="H2146" s="78"/>
    </row>
    <row r="2147" spans="1:8" x14ac:dyDescent="0.3">
      <c r="A2147" s="58"/>
      <c r="G2147" s="78"/>
      <c r="H2147" s="78"/>
    </row>
    <row r="2148" spans="1:8" x14ac:dyDescent="0.3">
      <c r="A2148" s="58"/>
      <c r="G2148" s="78"/>
      <c r="H2148" s="78"/>
    </row>
    <row r="2149" spans="1:8" x14ac:dyDescent="0.3">
      <c r="A2149" s="58"/>
      <c r="G2149" s="78"/>
      <c r="H2149" s="78"/>
    </row>
    <row r="2150" spans="1:8" x14ac:dyDescent="0.3">
      <c r="A2150" s="58"/>
      <c r="G2150" s="78"/>
      <c r="H2150" s="78"/>
    </row>
    <row r="2151" spans="1:8" x14ac:dyDescent="0.3">
      <c r="A2151" s="58"/>
      <c r="G2151" s="78"/>
      <c r="H2151" s="78"/>
    </row>
    <row r="2152" spans="1:8" x14ac:dyDescent="0.3">
      <c r="A2152" s="58"/>
      <c r="G2152" s="78"/>
      <c r="H2152" s="78"/>
    </row>
    <row r="2153" spans="1:8" x14ac:dyDescent="0.3">
      <c r="A2153" s="58"/>
      <c r="G2153" s="78"/>
      <c r="H2153" s="78"/>
    </row>
    <row r="2154" spans="1:8" x14ac:dyDescent="0.3">
      <c r="A2154" s="58"/>
      <c r="G2154" s="78"/>
      <c r="H2154" s="78"/>
    </row>
    <row r="2155" spans="1:8" x14ac:dyDescent="0.3">
      <c r="A2155" s="58"/>
      <c r="G2155" s="78"/>
      <c r="H2155" s="78"/>
    </row>
    <row r="2156" spans="1:8" x14ac:dyDescent="0.3">
      <c r="A2156" s="58"/>
      <c r="G2156" s="78"/>
      <c r="H2156" s="78"/>
    </row>
    <row r="2157" spans="1:8" x14ac:dyDescent="0.3">
      <c r="A2157" s="58"/>
      <c r="G2157" s="78"/>
      <c r="H2157" s="78"/>
    </row>
    <row r="2158" spans="1:8" x14ac:dyDescent="0.3">
      <c r="A2158" s="58"/>
      <c r="G2158" s="78"/>
      <c r="H2158" s="78"/>
    </row>
    <row r="2159" spans="1:8" x14ac:dyDescent="0.3">
      <c r="A2159" s="58"/>
      <c r="G2159" s="78"/>
      <c r="H2159" s="78"/>
    </row>
    <row r="2160" spans="1:8" x14ac:dyDescent="0.3">
      <c r="A2160" s="58"/>
      <c r="G2160" s="78"/>
      <c r="H2160" s="78"/>
    </row>
    <row r="2161" spans="1:8" x14ac:dyDescent="0.3">
      <c r="A2161" s="58"/>
      <c r="G2161" s="78"/>
      <c r="H2161" s="78"/>
    </row>
    <row r="2162" spans="1:8" x14ac:dyDescent="0.3">
      <c r="A2162" s="58"/>
      <c r="G2162" s="78"/>
      <c r="H2162" s="78"/>
    </row>
    <row r="2163" spans="1:8" x14ac:dyDescent="0.3">
      <c r="A2163" s="58"/>
      <c r="G2163" s="78"/>
      <c r="H2163" s="78"/>
    </row>
    <row r="2164" spans="1:8" x14ac:dyDescent="0.3">
      <c r="A2164" s="58"/>
      <c r="G2164" s="78"/>
      <c r="H2164" s="78"/>
    </row>
    <row r="2165" spans="1:8" x14ac:dyDescent="0.3">
      <c r="A2165" s="58"/>
      <c r="G2165" s="78"/>
      <c r="H2165" s="78"/>
    </row>
    <row r="2166" spans="1:8" x14ac:dyDescent="0.3">
      <c r="A2166" s="58"/>
      <c r="G2166" s="78"/>
      <c r="H2166" s="78"/>
    </row>
    <row r="2167" spans="1:8" x14ac:dyDescent="0.3">
      <c r="A2167" s="58"/>
      <c r="G2167" s="78"/>
      <c r="H2167" s="78"/>
    </row>
    <row r="2168" spans="1:8" x14ac:dyDescent="0.3">
      <c r="A2168" s="58"/>
      <c r="G2168" s="78"/>
      <c r="H2168" s="78"/>
    </row>
    <row r="2169" spans="1:8" x14ac:dyDescent="0.3">
      <c r="A2169" s="58"/>
      <c r="G2169" s="78"/>
      <c r="H2169" s="78"/>
    </row>
    <row r="2170" spans="1:8" x14ac:dyDescent="0.3">
      <c r="A2170" s="58"/>
      <c r="G2170" s="78"/>
      <c r="H2170" s="78"/>
    </row>
    <row r="2171" spans="1:8" x14ac:dyDescent="0.3">
      <c r="A2171" s="58"/>
      <c r="G2171" s="78"/>
      <c r="H2171" s="78"/>
    </row>
    <row r="2172" spans="1:8" x14ac:dyDescent="0.3">
      <c r="A2172" s="58"/>
      <c r="G2172" s="78"/>
      <c r="H2172" s="78"/>
    </row>
    <row r="2173" spans="1:8" x14ac:dyDescent="0.3">
      <c r="A2173" s="58"/>
      <c r="G2173" s="78"/>
      <c r="H2173" s="78"/>
    </row>
    <row r="2174" spans="1:8" x14ac:dyDescent="0.3">
      <c r="A2174" s="58"/>
      <c r="G2174" s="78"/>
      <c r="H2174" s="78"/>
    </row>
    <row r="2175" spans="1:8" x14ac:dyDescent="0.3">
      <c r="A2175" s="58"/>
      <c r="G2175" s="78"/>
      <c r="H2175" s="78"/>
    </row>
    <row r="2176" spans="1:8" x14ac:dyDescent="0.3">
      <c r="A2176" s="58"/>
      <c r="G2176" s="78"/>
      <c r="H2176" s="78"/>
    </row>
    <row r="2177" spans="1:8" x14ac:dyDescent="0.3">
      <c r="A2177" s="58"/>
      <c r="G2177" s="78"/>
      <c r="H2177" s="78"/>
    </row>
    <row r="2178" spans="1:8" x14ac:dyDescent="0.3">
      <c r="A2178" s="58"/>
      <c r="G2178" s="78"/>
      <c r="H2178" s="78"/>
    </row>
    <row r="2179" spans="1:8" x14ac:dyDescent="0.3">
      <c r="A2179" s="58"/>
      <c r="G2179" s="78"/>
      <c r="H2179" s="78"/>
    </row>
    <row r="2180" spans="1:8" x14ac:dyDescent="0.3">
      <c r="A2180" s="58"/>
      <c r="G2180" s="78"/>
      <c r="H2180" s="78"/>
    </row>
    <row r="2181" spans="1:8" x14ac:dyDescent="0.3">
      <c r="A2181" s="58"/>
      <c r="G2181" s="78"/>
      <c r="H2181" s="78"/>
    </row>
    <row r="2182" spans="1:8" x14ac:dyDescent="0.3">
      <c r="A2182" s="58"/>
      <c r="G2182" s="78"/>
      <c r="H2182" s="78"/>
    </row>
    <row r="2183" spans="1:8" x14ac:dyDescent="0.3">
      <c r="A2183" s="58"/>
      <c r="G2183" s="78"/>
      <c r="H2183" s="78"/>
    </row>
    <row r="2184" spans="1:8" x14ac:dyDescent="0.3">
      <c r="A2184" s="58"/>
      <c r="G2184" s="78"/>
      <c r="H2184" s="78"/>
    </row>
    <row r="2185" spans="1:8" x14ac:dyDescent="0.3">
      <c r="A2185" s="58"/>
      <c r="G2185" s="78"/>
      <c r="H2185" s="78"/>
    </row>
    <row r="2186" spans="1:8" x14ac:dyDescent="0.3">
      <c r="A2186" s="58"/>
      <c r="G2186" s="78"/>
      <c r="H2186" s="78"/>
    </row>
    <row r="2187" spans="1:8" x14ac:dyDescent="0.3">
      <c r="A2187" s="58"/>
      <c r="G2187" s="78"/>
      <c r="H2187" s="78"/>
    </row>
    <row r="2188" spans="1:8" x14ac:dyDescent="0.3">
      <c r="A2188" s="58"/>
      <c r="G2188" s="78"/>
      <c r="H2188" s="78"/>
    </row>
    <row r="2189" spans="1:8" x14ac:dyDescent="0.3">
      <c r="A2189" s="58"/>
      <c r="G2189" s="78"/>
      <c r="H2189" s="78"/>
    </row>
    <row r="2190" spans="1:8" x14ac:dyDescent="0.3">
      <c r="A2190" s="58"/>
      <c r="G2190" s="78"/>
      <c r="H2190" s="78"/>
    </row>
    <row r="2191" spans="1:8" x14ac:dyDescent="0.3">
      <c r="A2191" s="58"/>
      <c r="G2191" s="78"/>
      <c r="H2191" s="78"/>
    </row>
    <row r="2192" spans="1:8" x14ac:dyDescent="0.3">
      <c r="A2192" s="58"/>
      <c r="G2192" s="78"/>
      <c r="H2192" s="78"/>
    </row>
    <row r="2193" spans="1:8" x14ac:dyDescent="0.3">
      <c r="A2193" s="58"/>
      <c r="G2193" s="78"/>
      <c r="H2193" s="78"/>
    </row>
    <row r="2194" spans="1:8" x14ac:dyDescent="0.3">
      <c r="A2194" s="58"/>
      <c r="G2194" s="78"/>
      <c r="H2194" s="78"/>
    </row>
    <row r="2195" spans="1:8" x14ac:dyDescent="0.3">
      <c r="A2195" s="58"/>
      <c r="G2195" s="78"/>
      <c r="H2195" s="78"/>
    </row>
    <row r="2196" spans="1:8" x14ac:dyDescent="0.3">
      <c r="A2196" s="58"/>
      <c r="G2196" s="78"/>
      <c r="H2196" s="78"/>
    </row>
    <row r="2197" spans="1:8" x14ac:dyDescent="0.3">
      <c r="A2197" s="58"/>
      <c r="G2197" s="78"/>
      <c r="H2197" s="78"/>
    </row>
    <row r="2198" spans="1:8" x14ac:dyDescent="0.3">
      <c r="A2198" s="58"/>
      <c r="G2198" s="78"/>
      <c r="H2198" s="78"/>
    </row>
    <row r="2199" spans="1:8" x14ac:dyDescent="0.3">
      <c r="A2199" s="58"/>
      <c r="G2199" s="78"/>
      <c r="H2199" s="78"/>
    </row>
    <row r="2200" spans="1:8" x14ac:dyDescent="0.3">
      <c r="A2200" s="58"/>
      <c r="G2200" s="78"/>
      <c r="H2200" s="78"/>
    </row>
    <row r="2201" spans="1:8" x14ac:dyDescent="0.3">
      <c r="A2201" s="58"/>
      <c r="G2201" s="78"/>
      <c r="H2201" s="78"/>
    </row>
    <row r="2202" spans="1:8" x14ac:dyDescent="0.3">
      <c r="A2202" s="58"/>
      <c r="G2202" s="78"/>
      <c r="H2202" s="78"/>
    </row>
    <row r="2203" spans="1:8" x14ac:dyDescent="0.3">
      <c r="A2203" s="58"/>
      <c r="G2203" s="78"/>
      <c r="H2203" s="78"/>
    </row>
    <row r="2204" spans="1:8" x14ac:dyDescent="0.3">
      <c r="A2204" s="58"/>
      <c r="G2204" s="78"/>
      <c r="H2204" s="78"/>
    </row>
    <row r="2205" spans="1:8" x14ac:dyDescent="0.3">
      <c r="A2205" s="58"/>
      <c r="G2205" s="78"/>
      <c r="H2205" s="78"/>
    </row>
    <row r="2206" spans="1:8" x14ac:dyDescent="0.3">
      <c r="A2206" s="58"/>
      <c r="G2206" s="78"/>
      <c r="H2206" s="78"/>
    </row>
    <row r="2207" spans="1:8" x14ac:dyDescent="0.3">
      <c r="A2207" s="58"/>
      <c r="G2207" s="78"/>
      <c r="H2207" s="78"/>
    </row>
    <row r="2208" spans="1:8" x14ac:dyDescent="0.3">
      <c r="A2208" s="58"/>
      <c r="G2208" s="78"/>
      <c r="H2208" s="78"/>
    </row>
    <row r="2209" spans="1:8" x14ac:dyDescent="0.3">
      <c r="A2209" s="58"/>
      <c r="G2209" s="78"/>
      <c r="H2209" s="78"/>
    </row>
    <row r="2210" spans="1:8" x14ac:dyDescent="0.3">
      <c r="A2210" s="58"/>
      <c r="G2210" s="78"/>
      <c r="H2210" s="78"/>
    </row>
    <row r="2211" spans="1:8" x14ac:dyDescent="0.3">
      <c r="A2211" s="58"/>
      <c r="G2211" s="78"/>
      <c r="H2211" s="78"/>
    </row>
    <row r="2212" spans="1:8" x14ac:dyDescent="0.3">
      <c r="A2212" s="58"/>
      <c r="G2212" s="78"/>
      <c r="H2212" s="78"/>
    </row>
    <row r="2213" spans="1:8" x14ac:dyDescent="0.3">
      <c r="A2213" s="58"/>
      <c r="G2213" s="78"/>
      <c r="H2213" s="78"/>
    </row>
    <row r="2214" spans="1:8" x14ac:dyDescent="0.3">
      <c r="A2214" s="58"/>
      <c r="G2214" s="78"/>
      <c r="H2214" s="78"/>
    </row>
    <row r="2215" spans="1:8" x14ac:dyDescent="0.3">
      <c r="A2215" s="58"/>
      <c r="G2215" s="78"/>
      <c r="H2215" s="78"/>
    </row>
    <row r="2216" spans="1:8" x14ac:dyDescent="0.3">
      <c r="A2216" s="58"/>
      <c r="G2216" s="78"/>
      <c r="H2216" s="78"/>
    </row>
    <row r="2217" spans="1:8" x14ac:dyDescent="0.3">
      <c r="A2217" s="58"/>
      <c r="G2217" s="78"/>
      <c r="H2217" s="78"/>
    </row>
    <row r="2218" spans="1:8" x14ac:dyDescent="0.3">
      <c r="A2218" s="58"/>
      <c r="G2218" s="78"/>
      <c r="H2218" s="78"/>
    </row>
    <row r="2219" spans="1:8" x14ac:dyDescent="0.3">
      <c r="A2219" s="58"/>
      <c r="G2219" s="78"/>
      <c r="H2219" s="78"/>
    </row>
    <row r="2220" spans="1:8" x14ac:dyDescent="0.3">
      <c r="A2220" s="58"/>
      <c r="G2220" s="78"/>
      <c r="H2220" s="78"/>
    </row>
    <row r="2221" spans="1:8" x14ac:dyDescent="0.3">
      <c r="A2221" s="58"/>
      <c r="G2221" s="78"/>
      <c r="H2221" s="78"/>
    </row>
    <row r="2222" spans="1:8" x14ac:dyDescent="0.3">
      <c r="A2222" s="58"/>
      <c r="G2222" s="78"/>
      <c r="H2222" s="78"/>
    </row>
    <row r="2223" spans="1:8" x14ac:dyDescent="0.3">
      <c r="A2223" s="58"/>
      <c r="G2223" s="78"/>
      <c r="H2223" s="78"/>
    </row>
    <row r="2224" spans="1:8" x14ac:dyDescent="0.3">
      <c r="A2224" s="58"/>
      <c r="G2224" s="78"/>
      <c r="H2224" s="78"/>
    </row>
    <row r="2225" spans="1:8" x14ac:dyDescent="0.3">
      <c r="A2225" s="58"/>
      <c r="G2225" s="78"/>
      <c r="H2225" s="78"/>
    </row>
    <row r="2226" spans="1:8" x14ac:dyDescent="0.3">
      <c r="A2226" s="58"/>
      <c r="G2226" s="78"/>
      <c r="H2226" s="78"/>
    </row>
    <row r="2227" spans="1:8" x14ac:dyDescent="0.3">
      <c r="A2227" s="58"/>
      <c r="G2227" s="78"/>
      <c r="H2227" s="78"/>
    </row>
    <row r="2228" spans="1:8" x14ac:dyDescent="0.3">
      <c r="A2228" s="58"/>
      <c r="G2228" s="78"/>
      <c r="H2228" s="78"/>
    </row>
    <row r="2229" spans="1:8" x14ac:dyDescent="0.3">
      <c r="A2229" s="58"/>
      <c r="G2229" s="78"/>
      <c r="H2229" s="78"/>
    </row>
    <row r="2230" spans="1:8" x14ac:dyDescent="0.3">
      <c r="A2230" s="58"/>
      <c r="G2230" s="78"/>
      <c r="H2230" s="78"/>
    </row>
    <row r="2231" spans="1:8" x14ac:dyDescent="0.3">
      <c r="A2231" s="58"/>
      <c r="G2231" s="78"/>
      <c r="H2231" s="78"/>
    </row>
    <row r="2232" spans="1:8" x14ac:dyDescent="0.3">
      <c r="A2232" s="58"/>
      <c r="G2232" s="78"/>
      <c r="H2232" s="78"/>
    </row>
    <row r="2233" spans="1:8" x14ac:dyDescent="0.3">
      <c r="A2233" s="58"/>
      <c r="G2233" s="78"/>
      <c r="H2233" s="78"/>
    </row>
    <row r="2234" spans="1:8" x14ac:dyDescent="0.3">
      <c r="A2234" s="58"/>
      <c r="G2234" s="78"/>
      <c r="H2234" s="78"/>
    </row>
    <row r="2235" spans="1:8" x14ac:dyDescent="0.3">
      <c r="A2235" s="58"/>
      <c r="G2235" s="78"/>
      <c r="H2235" s="78"/>
    </row>
    <row r="2236" spans="1:8" x14ac:dyDescent="0.3">
      <c r="A2236" s="58"/>
      <c r="G2236" s="78"/>
      <c r="H2236" s="78"/>
    </row>
    <row r="2237" spans="1:8" x14ac:dyDescent="0.3">
      <c r="A2237" s="58"/>
      <c r="G2237" s="78"/>
      <c r="H2237" s="78"/>
    </row>
    <row r="2238" spans="1:8" x14ac:dyDescent="0.3">
      <c r="A2238" s="58"/>
      <c r="G2238" s="78"/>
      <c r="H2238" s="78"/>
    </row>
    <row r="2239" spans="1:8" x14ac:dyDescent="0.3">
      <c r="A2239" s="58"/>
      <c r="G2239" s="78"/>
      <c r="H2239" s="78"/>
    </row>
    <row r="2240" spans="1:8" x14ac:dyDescent="0.3">
      <c r="A2240" s="58"/>
      <c r="G2240" s="78"/>
      <c r="H2240" s="78"/>
    </row>
    <row r="2241" spans="1:8" x14ac:dyDescent="0.3">
      <c r="A2241" s="58"/>
      <c r="G2241" s="78"/>
      <c r="H2241" s="78"/>
    </row>
    <row r="2242" spans="1:8" x14ac:dyDescent="0.3">
      <c r="A2242" s="58"/>
      <c r="G2242" s="78"/>
      <c r="H2242" s="78"/>
    </row>
    <row r="2243" spans="1:8" x14ac:dyDescent="0.3">
      <c r="A2243" s="58"/>
      <c r="G2243" s="78"/>
      <c r="H2243" s="78"/>
    </row>
    <row r="2244" spans="1:8" x14ac:dyDescent="0.3">
      <c r="A2244" s="58"/>
      <c r="G2244" s="78"/>
      <c r="H2244" s="78"/>
    </row>
    <row r="2245" spans="1:8" x14ac:dyDescent="0.3">
      <c r="A2245" s="58"/>
      <c r="G2245" s="78"/>
      <c r="H2245" s="78"/>
    </row>
    <row r="2246" spans="1:8" x14ac:dyDescent="0.3">
      <c r="A2246" s="58"/>
      <c r="G2246" s="78"/>
      <c r="H2246" s="78"/>
    </row>
    <row r="2247" spans="1:8" x14ac:dyDescent="0.3">
      <c r="A2247" s="58"/>
      <c r="G2247" s="78"/>
      <c r="H2247" s="78"/>
    </row>
    <row r="2248" spans="1:8" x14ac:dyDescent="0.3">
      <c r="A2248" s="58"/>
      <c r="G2248" s="78"/>
      <c r="H2248" s="78"/>
    </row>
    <row r="2249" spans="1:8" x14ac:dyDescent="0.3">
      <c r="A2249" s="58"/>
      <c r="G2249" s="78"/>
      <c r="H2249" s="78"/>
    </row>
    <row r="2250" spans="1:8" x14ac:dyDescent="0.3">
      <c r="A2250" s="58"/>
      <c r="G2250" s="78"/>
      <c r="H2250" s="78"/>
    </row>
    <row r="2251" spans="1:8" x14ac:dyDescent="0.3">
      <c r="A2251" s="58"/>
      <c r="G2251" s="78"/>
      <c r="H2251" s="78"/>
    </row>
    <row r="2252" spans="1:8" x14ac:dyDescent="0.3">
      <c r="A2252" s="58"/>
      <c r="G2252" s="78"/>
      <c r="H2252" s="78"/>
    </row>
    <row r="2253" spans="1:8" x14ac:dyDescent="0.3">
      <c r="A2253" s="58"/>
      <c r="G2253" s="78"/>
      <c r="H2253" s="78"/>
    </row>
    <row r="2254" spans="1:8" x14ac:dyDescent="0.3">
      <c r="A2254" s="58"/>
      <c r="G2254" s="78"/>
      <c r="H2254" s="78"/>
    </row>
    <row r="2255" spans="1:8" x14ac:dyDescent="0.3">
      <c r="A2255" s="58"/>
      <c r="G2255" s="78"/>
      <c r="H2255" s="78"/>
    </row>
    <row r="2256" spans="1:8" x14ac:dyDescent="0.3">
      <c r="A2256" s="58"/>
      <c r="G2256" s="78"/>
      <c r="H2256" s="78"/>
    </row>
    <row r="2257" spans="1:8" x14ac:dyDescent="0.3">
      <c r="A2257" s="58"/>
      <c r="G2257" s="78"/>
      <c r="H2257" s="78"/>
    </row>
    <row r="2258" spans="1:8" x14ac:dyDescent="0.3">
      <c r="A2258" s="58"/>
      <c r="G2258" s="78"/>
      <c r="H2258" s="78"/>
    </row>
    <row r="2259" spans="1:8" x14ac:dyDescent="0.3">
      <c r="A2259" s="58"/>
      <c r="G2259" s="78"/>
      <c r="H2259" s="78"/>
    </row>
    <row r="2260" spans="1:8" x14ac:dyDescent="0.3">
      <c r="A2260" s="58"/>
      <c r="G2260" s="78"/>
      <c r="H2260" s="78"/>
    </row>
    <row r="2261" spans="1:8" x14ac:dyDescent="0.3">
      <c r="A2261" s="58"/>
      <c r="G2261" s="78"/>
      <c r="H2261" s="78"/>
    </row>
    <row r="2262" spans="1:8" x14ac:dyDescent="0.3">
      <c r="A2262" s="58"/>
      <c r="G2262" s="78"/>
      <c r="H2262" s="78"/>
    </row>
    <row r="2263" spans="1:8" x14ac:dyDescent="0.3">
      <c r="A2263" s="58"/>
      <c r="G2263" s="78"/>
      <c r="H2263" s="78"/>
    </row>
    <row r="2264" spans="1:8" x14ac:dyDescent="0.3">
      <c r="A2264" s="58"/>
      <c r="G2264" s="78"/>
      <c r="H2264" s="78"/>
    </row>
    <row r="2265" spans="1:8" x14ac:dyDescent="0.3">
      <c r="A2265" s="58"/>
      <c r="G2265" s="78"/>
      <c r="H2265" s="78"/>
    </row>
    <row r="2266" spans="1:8" x14ac:dyDescent="0.3">
      <c r="A2266" s="58"/>
      <c r="G2266" s="78"/>
      <c r="H2266" s="78"/>
    </row>
    <row r="2267" spans="1:8" x14ac:dyDescent="0.3">
      <c r="A2267" s="58"/>
      <c r="G2267" s="78"/>
      <c r="H2267" s="78"/>
    </row>
    <row r="2268" spans="1:8" x14ac:dyDescent="0.3">
      <c r="A2268" s="58"/>
      <c r="G2268" s="78"/>
      <c r="H2268" s="78"/>
    </row>
    <row r="2269" spans="1:8" x14ac:dyDescent="0.3">
      <c r="A2269" s="58"/>
      <c r="G2269" s="78"/>
      <c r="H2269" s="78"/>
    </row>
    <row r="2270" spans="1:8" x14ac:dyDescent="0.3">
      <c r="A2270" s="58"/>
      <c r="G2270" s="78"/>
      <c r="H2270" s="78"/>
    </row>
    <row r="2271" spans="1:8" x14ac:dyDescent="0.3">
      <c r="A2271" s="58"/>
      <c r="G2271" s="78"/>
      <c r="H2271" s="78"/>
    </row>
    <row r="2272" spans="1:8" x14ac:dyDescent="0.3">
      <c r="A2272" s="58"/>
      <c r="G2272" s="78"/>
      <c r="H2272" s="78"/>
    </row>
    <row r="2273" spans="1:8" x14ac:dyDescent="0.3">
      <c r="A2273" s="58"/>
      <c r="G2273" s="78"/>
      <c r="H2273" s="78"/>
    </row>
    <row r="2274" spans="1:8" x14ac:dyDescent="0.3">
      <c r="A2274" s="58"/>
      <c r="G2274" s="78"/>
      <c r="H2274" s="78"/>
    </row>
    <row r="2275" spans="1:8" x14ac:dyDescent="0.3">
      <c r="A2275" s="58"/>
      <c r="G2275" s="78"/>
      <c r="H2275" s="78"/>
    </row>
    <row r="2276" spans="1:8" x14ac:dyDescent="0.3">
      <c r="A2276" s="58"/>
      <c r="G2276" s="78"/>
      <c r="H2276" s="78"/>
    </row>
    <row r="2277" spans="1:8" x14ac:dyDescent="0.3">
      <c r="A2277" s="58"/>
      <c r="G2277" s="78"/>
      <c r="H2277" s="78"/>
    </row>
    <row r="2278" spans="1:8" x14ac:dyDescent="0.3">
      <c r="A2278" s="58"/>
      <c r="G2278" s="78"/>
      <c r="H2278" s="78"/>
    </row>
    <row r="2279" spans="1:8" x14ac:dyDescent="0.3">
      <c r="A2279" s="58"/>
      <c r="G2279" s="78"/>
      <c r="H2279" s="78"/>
    </row>
    <row r="2280" spans="1:8" x14ac:dyDescent="0.3">
      <c r="A2280" s="58"/>
      <c r="G2280" s="78"/>
      <c r="H2280" s="78"/>
    </row>
    <row r="2281" spans="1:8" x14ac:dyDescent="0.3">
      <c r="A2281" s="58"/>
      <c r="G2281" s="78"/>
      <c r="H2281" s="78"/>
    </row>
    <row r="2282" spans="1:8" x14ac:dyDescent="0.3">
      <c r="A2282" s="58"/>
      <c r="G2282" s="78"/>
      <c r="H2282" s="78"/>
    </row>
    <row r="2283" spans="1:8" x14ac:dyDescent="0.3">
      <c r="A2283" s="58"/>
      <c r="G2283" s="78"/>
      <c r="H2283" s="78"/>
    </row>
    <row r="2284" spans="1:8" x14ac:dyDescent="0.3">
      <c r="A2284" s="58"/>
      <c r="G2284" s="78"/>
      <c r="H2284" s="78"/>
    </row>
    <row r="2285" spans="1:8" x14ac:dyDescent="0.3">
      <c r="A2285" s="58"/>
      <c r="G2285" s="78"/>
      <c r="H2285" s="78"/>
    </row>
    <row r="2286" spans="1:8" x14ac:dyDescent="0.3">
      <c r="A2286" s="58"/>
      <c r="G2286" s="78"/>
      <c r="H2286" s="78"/>
    </row>
    <row r="2287" spans="1:8" x14ac:dyDescent="0.3">
      <c r="A2287" s="58"/>
      <c r="G2287" s="78"/>
      <c r="H2287" s="78"/>
    </row>
    <row r="2288" spans="1:8" x14ac:dyDescent="0.3">
      <c r="A2288" s="58"/>
      <c r="G2288" s="78"/>
      <c r="H2288" s="78"/>
    </row>
    <row r="2289" spans="1:8" x14ac:dyDescent="0.3">
      <c r="A2289" s="58"/>
      <c r="G2289" s="78"/>
      <c r="H2289" s="78"/>
    </row>
    <row r="2290" spans="1:8" x14ac:dyDescent="0.3">
      <c r="A2290" s="58"/>
      <c r="G2290" s="78"/>
      <c r="H2290" s="78"/>
    </row>
    <row r="2291" spans="1:8" x14ac:dyDescent="0.3">
      <c r="A2291" s="58"/>
      <c r="G2291" s="78"/>
      <c r="H2291" s="78"/>
    </row>
    <row r="2292" spans="1:8" x14ac:dyDescent="0.3">
      <c r="A2292" s="58"/>
      <c r="G2292" s="78"/>
      <c r="H2292" s="78"/>
    </row>
    <row r="2293" spans="1:8" x14ac:dyDescent="0.3">
      <c r="A2293" s="58"/>
      <c r="G2293" s="78"/>
      <c r="H2293" s="78"/>
    </row>
    <row r="2294" spans="1:8" x14ac:dyDescent="0.3">
      <c r="A2294" s="58"/>
      <c r="G2294" s="78"/>
      <c r="H2294" s="78"/>
    </row>
    <row r="2295" spans="1:8" x14ac:dyDescent="0.3">
      <c r="A2295" s="58"/>
      <c r="G2295" s="78"/>
      <c r="H2295" s="78"/>
    </row>
    <row r="2296" spans="1:8" x14ac:dyDescent="0.3">
      <c r="A2296" s="58"/>
      <c r="G2296" s="78"/>
      <c r="H2296" s="78"/>
    </row>
    <row r="2297" spans="1:8" x14ac:dyDescent="0.3">
      <c r="A2297" s="58"/>
      <c r="G2297" s="78"/>
      <c r="H2297" s="78"/>
    </row>
    <row r="2298" spans="1:8" x14ac:dyDescent="0.3">
      <c r="A2298" s="58"/>
      <c r="G2298" s="78"/>
      <c r="H2298" s="78"/>
    </row>
    <row r="2299" spans="1:8" x14ac:dyDescent="0.3">
      <c r="A2299" s="58"/>
      <c r="G2299" s="78"/>
      <c r="H2299" s="78"/>
    </row>
    <row r="2300" spans="1:8" x14ac:dyDescent="0.3">
      <c r="A2300" s="58"/>
      <c r="G2300" s="78"/>
      <c r="H2300" s="78"/>
    </row>
    <row r="2301" spans="1:8" x14ac:dyDescent="0.3">
      <c r="A2301" s="58"/>
      <c r="G2301" s="78"/>
      <c r="H2301" s="78"/>
    </row>
    <row r="2302" spans="1:8" x14ac:dyDescent="0.3">
      <c r="A2302" s="58"/>
      <c r="G2302" s="78"/>
      <c r="H2302" s="78"/>
    </row>
    <row r="2303" spans="1:8" x14ac:dyDescent="0.3">
      <c r="A2303" s="58"/>
      <c r="G2303" s="78"/>
      <c r="H2303" s="78"/>
    </row>
    <row r="2304" spans="1:8" x14ac:dyDescent="0.3">
      <c r="A2304" s="58"/>
      <c r="G2304" s="78"/>
      <c r="H2304" s="78"/>
    </row>
    <row r="2305" spans="1:8" x14ac:dyDescent="0.3">
      <c r="A2305" s="58"/>
      <c r="G2305" s="78"/>
      <c r="H2305" s="78"/>
    </row>
    <row r="2306" spans="1:8" x14ac:dyDescent="0.3">
      <c r="A2306" s="58"/>
      <c r="G2306" s="78"/>
      <c r="H2306" s="78"/>
    </row>
    <row r="2307" spans="1:8" x14ac:dyDescent="0.3">
      <c r="A2307" s="58"/>
      <c r="G2307" s="78"/>
      <c r="H2307" s="78"/>
    </row>
    <row r="2308" spans="1:8" x14ac:dyDescent="0.3">
      <c r="A2308" s="58"/>
      <c r="G2308" s="78"/>
      <c r="H2308" s="78"/>
    </row>
    <row r="2309" spans="1:8" x14ac:dyDescent="0.3">
      <c r="A2309" s="58"/>
      <c r="G2309" s="78"/>
      <c r="H2309" s="78"/>
    </row>
    <row r="2310" spans="1:8" x14ac:dyDescent="0.3">
      <c r="A2310" s="58"/>
      <c r="G2310" s="78"/>
      <c r="H2310" s="78"/>
    </row>
    <row r="2311" spans="1:8" x14ac:dyDescent="0.3">
      <c r="A2311" s="58"/>
      <c r="G2311" s="78"/>
      <c r="H2311" s="78"/>
    </row>
    <row r="2312" spans="1:8" x14ac:dyDescent="0.3">
      <c r="A2312" s="58"/>
      <c r="G2312" s="78"/>
      <c r="H2312" s="78"/>
    </row>
    <row r="2313" spans="1:8" x14ac:dyDescent="0.3">
      <c r="A2313" s="58"/>
      <c r="G2313" s="78"/>
      <c r="H2313" s="78"/>
    </row>
    <row r="2314" spans="1:8" x14ac:dyDescent="0.3">
      <c r="A2314" s="58"/>
      <c r="G2314" s="78"/>
      <c r="H2314" s="78"/>
    </row>
    <row r="2315" spans="1:8" x14ac:dyDescent="0.3">
      <c r="A2315" s="58"/>
      <c r="G2315" s="78"/>
      <c r="H2315" s="78"/>
    </row>
    <row r="2316" spans="1:8" x14ac:dyDescent="0.3">
      <c r="A2316" s="58"/>
      <c r="G2316" s="78"/>
      <c r="H2316" s="78"/>
    </row>
    <row r="2317" spans="1:8" x14ac:dyDescent="0.3">
      <c r="A2317" s="58"/>
      <c r="G2317" s="78"/>
      <c r="H2317" s="78"/>
    </row>
    <row r="2318" spans="1:8" x14ac:dyDescent="0.3">
      <c r="A2318" s="58"/>
      <c r="G2318" s="78"/>
      <c r="H2318" s="78"/>
    </row>
    <row r="2319" spans="1:8" x14ac:dyDescent="0.3">
      <c r="A2319" s="58"/>
      <c r="G2319" s="78"/>
      <c r="H2319" s="78"/>
    </row>
    <row r="2320" spans="1:8" x14ac:dyDescent="0.3">
      <c r="A2320" s="58"/>
      <c r="G2320" s="78"/>
      <c r="H2320" s="78"/>
    </row>
    <row r="2321" spans="1:8" x14ac:dyDescent="0.3">
      <c r="A2321" s="58"/>
      <c r="G2321" s="78"/>
      <c r="H2321" s="78"/>
    </row>
    <row r="2322" spans="1:8" x14ac:dyDescent="0.3">
      <c r="A2322" s="58"/>
      <c r="G2322" s="78"/>
      <c r="H2322" s="78"/>
    </row>
    <row r="2323" spans="1:8" x14ac:dyDescent="0.3">
      <c r="A2323" s="58"/>
      <c r="G2323" s="78"/>
      <c r="H2323" s="78"/>
    </row>
    <row r="2324" spans="1:8" x14ac:dyDescent="0.3">
      <c r="A2324" s="58"/>
      <c r="G2324" s="78"/>
      <c r="H2324" s="78"/>
    </row>
    <row r="2325" spans="1:8" x14ac:dyDescent="0.3">
      <c r="A2325" s="58"/>
      <c r="G2325" s="78"/>
      <c r="H2325" s="78"/>
    </row>
    <row r="2326" spans="1:8" x14ac:dyDescent="0.3">
      <c r="A2326" s="58"/>
      <c r="G2326" s="78"/>
      <c r="H2326" s="78"/>
    </row>
    <row r="2327" spans="1:8" x14ac:dyDescent="0.3">
      <c r="A2327" s="58"/>
      <c r="G2327" s="78"/>
      <c r="H2327" s="78"/>
    </row>
    <row r="2328" spans="1:8" x14ac:dyDescent="0.3">
      <c r="A2328" s="58"/>
      <c r="G2328" s="78"/>
      <c r="H2328" s="78"/>
    </row>
    <row r="2329" spans="1:8" x14ac:dyDescent="0.3">
      <c r="A2329" s="58"/>
      <c r="G2329" s="78"/>
      <c r="H2329" s="78"/>
    </row>
    <row r="2330" spans="1:8" x14ac:dyDescent="0.3">
      <c r="A2330" s="58"/>
      <c r="G2330" s="78"/>
      <c r="H2330" s="78"/>
    </row>
    <row r="2331" spans="1:8" x14ac:dyDescent="0.3">
      <c r="A2331" s="58"/>
      <c r="G2331" s="78"/>
      <c r="H2331" s="78"/>
    </row>
    <row r="2332" spans="1:8" x14ac:dyDescent="0.3">
      <c r="A2332" s="58"/>
      <c r="G2332" s="78"/>
      <c r="H2332" s="78"/>
    </row>
    <row r="2333" spans="1:8" x14ac:dyDescent="0.3">
      <c r="A2333" s="58"/>
      <c r="G2333" s="78"/>
      <c r="H2333" s="78"/>
    </row>
    <row r="2334" spans="1:8" x14ac:dyDescent="0.3">
      <c r="A2334" s="58"/>
      <c r="G2334" s="78"/>
      <c r="H2334" s="78"/>
    </row>
    <row r="2335" spans="1:8" x14ac:dyDescent="0.3">
      <c r="A2335" s="58"/>
      <c r="G2335" s="78"/>
      <c r="H2335" s="78"/>
    </row>
    <row r="2336" spans="1:8" x14ac:dyDescent="0.3">
      <c r="A2336" s="58"/>
      <c r="G2336" s="78"/>
      <c r="H2336" s="78"/>
    </row>
    <row r="2337" spans="1:8" x14ac:dyDescent="0.3">
      <c r="A2337" s="58"/>
      <c r="G2337" s="78"/>
      <c r="H2337" s="78"/>
    </row>
    <row r="2338" spans="1:8" x14ac:dyDescent="0.3">
      <c r="A2338" s="58"/>
      <c r="G2338" s="78"/>
      <c r="H2338" s="78"/>
    </row>
    <row r="2339" spans="1:8" x14ac:dyDescent="0.3">
      <c r="A2339" s="58"/>
      <c r="G2339" s="78"/>
      <c r="H2339" s="78"/>
    </row>
    <row r="2340" spans="1:8" x14ac:dyDescent="0.3">
      <c r="A2340" s="58"/>
      <c r="G2340" s="78"/>
      <c r="H2340" s="78"/>
    </row>
    <row r="2341" spans="1:8" x14ac:dyDescent="0.3">
      <c r="A2341" s="58"/>
      <c r="G2341" s="78"/>
      <c r="H2341" s="78"/>
    </row>
    <row r="2342" spans="1:8" x14ac:dyDescent="0.3">
      <c r="A2342" s="58"/>
      <c r="G2342" s="78"/>
      <c r="H2342" s="78"/>
    </row>
    <row r="2343" spans="1:8" x14ac:dyDescent="0.3">
      <c r="A2343" s="58"/>
      <c r="G2343" s="78"/>
      <c r="H2343" s="78"/>
    </row>
    <row r="2344" spans="1:8" x14ac:dyDescent="0.3">
      <c r="A2344" s="58"/>
      <c r="G2344" s="78"/>
      <c r="H2344" s="78"/>
    </row>
    <row r="2345" spans="1:8" x14ac:dyDescent="0.3">
      <c r="A2345" s="58"/>
      <c r="G2345" s="78"/>
      <c r="H2345" s="78"/>
    </row>
    <row r="2346" spans="1:8" x14ac:dyDescent="0.3">
      <c r="A2346" s="58"/>
      <c r="G2346" s="78"/>
      <c r="H2346" s="78"/>
    </row>
    <row r="2347" spans="1:8" x14ac:dyDescent="0.3">
      <c r="A2347" s="58"/>
      <c r="G2347" s="78"/>
      <c r="H2347" s="78"/>
    </row>
    <row r="2348" spans="1:8" x14ac:dyDescent="0.3">
      <c r="A2348" s="58"/>
      <c r="G2348" s="78"/>
      <c r="H2348" s="78"/>
    </row>
    <row r="2349" spans="1:8" x14ac:dyDescent="0.3">
      <c r="A2349" s="58"/>
      <c r="G2349" s="78"/>
      <c r="H2349" s="78"/>
    </row>
    <row r="2350" spans="1:8" x14ac:dyDescent="0.3">
      <c r="A2350" s="58"/>
      <c r="G2350" s="78"/>
      <c r="H2350" s="78"/>
    </row>
    <row r="2351" spans="1:8" x14ac:dyDescent="0.3">
      <c r="A2351" s="58"/>
      <c r="G2351" s="78"/>
      <c r="H2351" s="78"/>
    </row>
    <row r="2352" spans="1:8" x14ac:dyDescent="0.3">
      <c r="A2352" s="58"/>
      <c r="G2352" s="78"/>
      <c r="H2352" s="78"/>
    </row>
    <row r="2353" spans="1:8" x14ac:dyDescent="0.3">
      <c r="A2353" s="58"/>
      <c r="G2353" s="78"/>
      <c r="H2353" s="78"/>
    </row>
    <row r="2354" spans="1:8" x14ac:dyDescent="0.3">
      <c r="A2354" s="58"/>
      <c r="G2354" s="78"/>
      <c r="H2354" s="78"/>
    </row>
    <row r="2355" spans="1:8" x14ac:dyDescent="0.3">
      <c r="A2355" s="58"/>
      <c r="G2355" s="78"/>
      <c r="H2355" s="78"/>
    </row>
    <row r="2356" spans="1:8" x14ac:dyDescent="0.3">
      <c r="A2356" s="58"/>
      <c r="G2356" s="78"/>
      <c r="H2356" s="78"/>
    </row>
    <row r="2357" spans="1:8" x14ac:dyDescent="0.3">
      <c r="A2357" s="58"/>
      <c r="G2357" s="78"/>
      <c r="H2357" s="78"/>
    </row>
    <row r="2358" spans="1:8" x14ac:dyDescent="0.3">
      <c r="A2358" s="58"/>
      <c r="G2358" s="78"/>
      <c r="H2358" s="78"/>
    </row>
    <row r="2359" spans="1:8" x14ac:dyDescent="0.3">
      <c r="A2359" s="58"/>
      <c r="G2359" s="78"/>
      <c r="H2359" s="78"/>
    </row>
    <row r="2360" spans="1:8" x14ac:dyDescent="0.3">
      <c r="A2360" s="58"/>
      <c r="G2360" s="78"/>
      <c r="H2360" s="78"/>
    </row>
    <row r="2361" spans="1:8" x14ac:dyDescent="0.3">
      <c r="A2361" s="58"/>
      <c r="G2361" s="78"/>
      <c r="H2361" s="78"/>
    </row>
    <row r="2362" spans="1:8" x14ac:dyDescent="0.3">
      <c r="A2362" s="58"/>
      <c r="G2362" s="78"/>
      <c r="H2362" s="78"/>
    </row>
    <row r="2363" spans="1:8" x14ac:dyDescent="0.3">
      <c r="A2363" s="58"/>
      <c r="G2363" s="78"/>
      <c r="H2363" s="78"/>
    </row>
    <row r="2364" spans="1:8" x14ac:dyDescent="0.3">
      <c r="A2364" s="58"/>
      <c r="G2364" s="78"/>
      <c r="H2364" s="78"/>
    </row>
    <row r="2365" spans="1:8" x14ac:dyDescent="0.3">
      <c r="A2365" s="58"/>
      <c r="G2365" s="78"/>
      <c r="H2365" s="78"/>
    </row>
    <row r="2366" spans="1:8" x14ac:dyDescent="0.3">
      <c r="A2366" s="58"/>
      <c r="G2366" s="78"/>
      <c r="H2366" s="78"/>
    </row>
    <row r="2367" spans="1:8" x14ac:dyDescent="0.3">
      <c r="A2367" s="58"/>
      <c r="G2367" s="78"/>
      <c r="H2367" s="78"/>
    </row>
    <row r="2368" spans="1:8" x14ac:dyDescent="0.3">
      <c r="A2368" s="58"/>
      <c r="G2368" s="78"/>
      <c r="H2368" s="78"/>
    </row>
    <row r="2369" spans="1:8" x14ac:dyDescent="0.3">
      <c r="A2369" s="58"/>
      <c r="G2369" s="78"/>
      <c r="H2369" s="78"/>
    </row>
    <row r="2370" spans="1:8" x14ac:dyDescent="0.3">
      <c r="A2370" s="58"/>
      <c r="G2370" s="78"/>
      <c r="H2370" s="78"/>
    </row>
    <row r="2371" spans="1:8" x14ac:dyDescent="0.3">
      <c r="A2371" s="58"/>
      <c r="G2371" s="78"/>
      <c r="H2371" s="78"/>
    </row>
    <row r="2372" spans="1:8" x14ac:dyDescent="0.3">
      <c r="A2372" s="58"/>
      <c r="G2372" s="78"/>
      <c r="H2372" s="78"/>
    </row>
    <row r="2373" spans="1:8" x14ac:dyDescent="0.3">
      <c r="A2373" s="58"/>
      <c r="G2373" s="78"/>
      <c r="H2373" s="78"/>
    </row>
    <row r="2374" spans="1:8" x14ac:dyDescent="0.3">
      <c r="A2374" s="58"/>
      <c r="G2374" s="78"/>
      <c r="H2374" s="78"/>
    </row>
    <row r="2375" spans="1:8" x14ac:dyDescent="0.3">
      <c r="A2375" s="58"/>
      <c r="G2375" s="78"/>
      <c r="H2375" s="78"/>
    </row>
    <row r="2376" spans="1:8" x14ac:dyDescent="0.3">
      <c r="A2376" s="58"/>
      <c r="G2376" s="78"/>
      <c r="H2376" s="78"/>
    </row>
    <row r="2377" spans="1:8" x14ac:dyDescent="0.3">
      <c r="A2377" s="58"/>
      <c r="G2377" s="78"/>
      <c r="H2377" s="78"/>
    </row>
    <row r="2378" spans="1:8" x14ac:dyDescent="0.3">
      <c r="A2378" s="58"/>
      <c r="G2378" s="78"/>
      <c r="H2378" s="78"/>
    </row>
    <row r="2379" spans="1:8" x14ac:dyDescent="0.3">
      <c r="A2379" s="58"/>
      <c r="G2379" s="78"/>
      <c r="H2379" s="78"/>
    </row>
    <row r="2380" spans="1:8" x14ac:dyDescent="0.3">
      <c r="A2380" s="58"/>
      <c r="G2380" s="78"/>
      <c r="H2380" s="78"/>
    </row>
    <row r="2381" spans="1:8" x14ac:dyDescent="0.3">
      <c r="A2381" s="58"/>
      <c r="G2381" s="78"/>
      <c r="H2381" s="78"/>
    </row>
    <row r="2382" spans="1:8" x14ac:dyDescent="0.3">
      <c r="A2382" s="58"/>
      <c r="G2382" s="78"/>
      <c r="H2382" s="78"/>
    </row>
    <row r="2383" spans="1:8" x14ac:dyDescent="0.3">
      <c r="A2383" s="58"/>
      <c r="G2383" s="78"/>
      <c r="H2383" s="78"/>
    </row>
    <row r="2384" spans="1:8" x14ac:dyDescent="0.3">
      <c r="A2384" s="58"/>
      <c r="G2384" s="78"/>
      <c r="H2384" s="78"/>
    </row>
    <row r="2385" spans="1:8" x14ac:dyDescent="0.3">
      <c r="A2385" s="58"/>
      <c r="G2385" s="78"/>
      <c r="H2385" s="78"/>
    </row>
    <row r="2386" spans="1:8" x14ac:dyDescent="0.3">
      <c r="A2386" s="58"/>
      <c r="G2386" s="78"/>
      <c r="H2386" s="78"/>
    </row>
    <row r="2387" spans="1:8" x14ac:dyDescent="0.3">
      <c r="A2387" s="58"/>
      <c r="G2387" s="78"/>
      <c r="H2387" s="78"/>
    </row>
    <row r="2388" spans="1:8" x14ac:dyDescent="0.3">
      <c r="A2388" s="58"/>
      <c r="G2388" s="78"/>
      <c r="H2388" s="78"/>
    </row>
    <row r="2389" spans="1:8" x14ac:dyDescent="0.3">
      <c r="A2389" s="58"/>
      <c r="G2389" s="78"/>
      <c r="H2389" s="78"/>
    </row>
    <row r="2390" spans="1:8" x14ac:dyDescent="0.3">
      <c r="A2390" s="58"/>
      <c r="G2390" s="78"/>
      <c r="H2390" s="78"/>
    </row>
    <row r="2391" spans="1:8" x14ac:dyDescent="0.3">
      <c r="A2391" s="58"/>
      <c r="G2391" s="78"/>
      <c r="H2391" s="78"/>
    </row>
    <row r="2392" spans="1:8" x14ac:dyDescent="0.3">
      <c r="A2392" s="58"/>
      <c r="G2392" s="78"/>
      <c r="H2392" s="78"/>
    </row>
    <row r="2393" spans="1:8" x14ac:dyDescent="0.3">
      <c r="A2393" s="58"/>
      <c r="G2393" s="78"/>
      <c r="H2393" s="78"/>
    </row>
    <row r="2394" spans="1:8" x14ac:dyDescent="0.3">
      <c r="A2394" s="58"/>
      <c r="G2394" s="78"/>
      <c r="H2394" s="78"/>
    </row>
    <row r="2395" spans="1:8" x14ac:dyDescent="0.3">
      <c r="A2395" s="58"/>
      <c r="G2395" s="78"/>
      <c r="H2395" s="78"/>
    </row>
    <row r="2396" spans="1:8" x14ac:dyDescent="0.3">
      <c r="A2396" s="58"/>
      <c r="G2396" s="78"/>
      <c r="H2396" s="78"/>
    </row>
    <row r="2397" spans="1:8" x14ac:dyDescent="0.3">
      <c r="A2397" s="58"/>
      <c r="G2397" s="78"/>
      <c r="H2397" s="78"/>
    </row>
    <row r="2398" spans="1:8" x14ac:dyDescent="0.3">
      <c r="A2398" s="58"/>
      <c r="G2398" s="78"/>
      <c r="H2398" s="78"/>
    </row>
    <row r="2399" spans="1:8" x14ac:dyDescent="0.3">
      <c r="A2399" s="58"/>
      <c r="G2399" s="78"/>
      <c r="H2399" s="78"/>
    </row>
    <row r="2400" spans="1:8" x14ac:dyDescent="0.3">
      <c r="A2400" s="58"/>
      <c r="G2400" s="78"/>
      <c r="H2400" s="78"/>
    </row>
    <row r="2401" spans="1:8" x14ac:dyDescent="0.3">
      <c r="A2401" s="58"/>
      <c r="G2401" s="78"/>
      <c r="H2401" s="78"/>
    </row>
    <row r="2402" spans="1:8" x14ac:dyDescent="0.3">
      <c r="A2402" s="58"/>
      <c r="G2402" s="78"/>
      <c r="H2402" s="78"/>
    </row>
    <row r="2403" spans="1:8" x14ac:dyDescent="0.3">
      <c r="A2403" s="58"/>
      <c r="G2403" s="78"/>
      <c r="H2403" s="78"/>
    </row>
    <row r="2404" spans="1:8" x14ac:dyDescent="0.3">
      <c r="A2404" s="58"/>
      <c r="G2404" s="78"/>
      <c r="H2404" s="78"/>
    </row>
    <row r="2405" spans="1:8" x14ac:dyDescent="0.3">
      <c r="A2405" s="58"/>
      <c r="G2405" s="78"/>
      <c r="H2405" s="78"/>
    </row>
    <row r="2406" spans="1:8" x14ac:dyDescent="0.3">
      <c r="A2406" s="58"/>
      <c r="G2406" s="78"/>
      <c r="H2406" s="78"/>
    </row>
    <row r="2407" spans="1:8" x14ac:dyDescent="0.3">
      <c r="A2407" s="58"/>
      <c r="G2407" s="78"/>
      <c r="H2407" s="78"/>
    </row>
    <row r="2408" spans="1:8" x14ac:dyDescent="0.3">
      <c r="A2408" s="58"/>
      <c r="G2408" s="78"/>
      <c r="H2408" s="78"/>
    </row>
    <row r="2409" spans="1:8" x14ac:dyDescent="0.3">
      <c r="A2409" s="58"/>
      <c r="G2409" s="78"/>
      <c r="H2409" s="78"/>
    </row>
    <row r="2410" spans="1:8" x14ac:dyDescent="0.3">
      <c r="A2410" s="58"/>
      <c r="G2410" s="78"/>
      <c r="H2410" s="78"/>
    </row>
    <row r="2411" spans="1:8" x14ac:dyDescent="0.3">
      <c r="A2411" s="58"/>
      <c r="G2411" s="78"/>
      <c r="H2411" s="78"/>
    </row>
    <row r="2412" spans="1:8" x14ac:dyDescent="0.3">
      <c r="A2412" s="58"/>
      <c r="G2412" s="78"/>
      <c r="H2412" s="78"/>
    </row>
    <row r="2413" spans="1:8" x14ac:dyDescent="0.3">
      <c r="A2413" s="58"/>
      <c r="G2413" s="78"/>
      <c r="H2413" s="78"/>
    </row>
    <row r="2414" spans="1:8" x14ac:dyDescent="0.3">
      <c r="A2414" s="58"/>
      <c r="G2414" s="78"/>
      <c r="H2414" s="78"/>
    </row>
    <row r="2415" spans="1:8" x14ac:dyDescent="0.3">
      <c r="A2415" s="58"/>
      <c r="G2415" s="78"/>
      <c r="H2415" s="78"/>
    </row>
    <row r="2416" spans="1:8" x14ac:dyDescent="0.3">
      <c r="A2416" s="58"/>
      <c r="G2416" s="78"/>
      <c r="H2416" s="78"/>
    </row>
    <row r="2417" spans="1:8" x14ac:dyDescent="0.3">
      <c r="A2417" s="58"/>
      <c r="G2417" s="78"/>
      <c r="H2417" s="78"/>
    </row>
    <row r="2418" spans="1:8" x14ac:dyDescent="0.3">
      <c r="A2418" s="58"/>
      <c r="G2418" s="78"/>
      <c r="H2418" s="78"/>
    </row>
    <row r="2419" spans="1:8" x14ac:dyDescent="0.3">
      <c r="A2419" s="58"/>
      <c r="G2419" s="78"/>
      <c r="H2419" s="78"/>
    </row>
    <row r="2420" spans="1:8" x14ac:dyDescent="0.3">
      <c r="A2420" s="58"/>
      <c r="G2420" s="78"/>
      <c r="H2420" s="78"/>
    </row>
    <row r="2421" spans="1:8" x14ac:dyDescent="0.3">
      <c r="A2421" s="58"/>
      <c r="G2421" s="78"/>
      <c r="H2421" s="78"/>
    </row>
    <row r="2422" spans="1:8" x14ac:dyDescent="0.3">
      <c r="A2422" s="58"/>
      <c r="G2422" s="78"/>
      <c r="H2422" s="78"/>
    </row>
    <row r="2423" spans="1:8" x14ac:dyDescent="0.3">
      <c r="A2423" s="58"/>
      <c r="G2423" s="78"/>
      <c r="H2423" s="78"/>
    </row>
    <row r="2424" spans="1:8" x14ac:dyDescent="0.3">
      <c r="A2424" s="58"/>
      <c r="G2424" s="78"/>
      <c r="H2424" s="78"/>
    </row>
    <row r="2425" spans="1:8" x14ac:dyDescent="0.3">
      <c r="A2425" s="58"/>
      <c r="G2425" s="78"/>
      <c r="H2425" s="78"/>
    </row>
    <row r="2426" spans="1:8" x14ac:dyDescent="0.3">
      <c r="A2426" s="58"/>
      <c r="G2426" s="78"/>
      <c r="H2426" s="78"/>
    </row>
    <row r="2427" spans="1:8" x14ac:dyDescent="0.3">
      <c r="A2427" s="58"/>
      <c r="G2427" s="78"/>
      <c r="H2427" s="78"/>
    </row>
    <row r="2428" spans="1:8" x14ac:dyDescent="0.3">
      <c r="A2428" s="58"/>
      <c r="G2428" s="78"/>
      <c r="H2428" s="78"/>
    </row>
    <row r="2429" spans="1:8" x14ac:dyDescent="0.3">
      <c r="A2429" s="58"/>
      <c r="G2429" s="78"/>
      <c r="H2429" s="78"/>
    </row>
    <row r="2430" spans="1:8" x14ac:dyDescent="0.3">
      <c r="A2430" s="58"/>
      <c r="G2430" s="78"/>
      <c r="H2430" s="78"/>
    </row>
    <row r="2431" spans="1:8" x14ac:dyDescent="0.3">
      <c r="A2431" s="58"/>
      <c r="G2431" s="78"/>
      <c r="H2431" s="78"/>
    </row>
    <row r="2432" spans="1:8" x14ac:dyDescent="0.3">
      <c r="A2432" s="58"/>
      <c r="G2432" s="78"/>
      <c r="H2432" s="78"/>
    </row>
    <row r="2433" spans="1:8" x14ac:dyDescent="0.3">
      <c r="A2433" s="58"/>
      <c r="G2433" s="78"/>
      <c r="H2433" s="78"/>
    </row>
    <row r="2434" spans="1:8" x14ac:dyDescent="0.3">
      <c r="A2434" s="58"/>
      <c r="G2434" s="78"/>
      <c r="H2434" s="78"/>
    </row>
    <row r="2435" spans="1:8" x14ac:dyDescent="0.3">
      <c r="A2435" s="58"/>
      <c r="G2435" s="78"/>
      <c r="H2435" s="78"/>
    </row>
    <row r="2436" spans="1:8" x14ac:dyDescent="0.3">
      <c r="A2436" s="58"/>
      <c r="G2436" s="78"/>
      <c r="H2436" s="78"/>
    </row>
    <row r="2437" spans="1:8" x14ac:dyDescent="0.3">
      <c r="A2437" s="58"/>
      <c r="G2437" s="78"/>
      <c r="H2437" s="78"/>
    </row>
    <row r="2438" spans="1:8" x14ac:dyDescent="0.3">
      <c r="A2438" s="58"/>
      <c r="G2438" s="78"/>
      <c r="H2438" s="78"/>
    </row>
    <row r="2439" spans="1:8" x14ac:dyDescent="0.3">
      <c r="A2439" s="58"/>
      <c r="G2439" s="78"/>
      <c r="H2439" s="78"/>
    </row>
    <row r="2440" spans="1:8" x14ac:dyDescent="0.3">
      <c r="A2440" s="58"/>
      <c r="G2440" s="78"/>
      <c r="H2440" s="78"/>
    </row>
    <row r="2441" spans="1:8" x14ac:dyDescent="0.3">
      <c r="A2441" s="58"/>
      <c r="G2441" s="78"/>
      <c r="H2441" s="78"/>
    </row>
    <row r="2442" spans="1:8" x14ac:dyDescent="0.3">
      <c r="A2442" s="58"/>
      <c r="G2442" s="78"/>
      <c r="H2442" s="78"/>
    </row>
    <row r="2443" spans="1:8" x14ac:dyDescent="0.3">
      <c r="A2443" s="58"/>
      <c r="G2443" s="78"/>
      <c r="H2443" s="78"/>
    </row>
    <row r="2444" spans="1:8" x14ac:dyDescent="0.3">
      <c r="A2444" s="58"/>
      <c r="G2444" s="78"/>
      <c r="H2444" s="78"/>
    </row>
    <row r="2445" spans="1:8" x14ac:dyDescent="0.3">
      <c r="A2445" s="58"/>
      <c r="G2445" s="78"/>
      <c r="H2445" s="78"/>
    </row>
    <row r="2446" spans="1:8" x14ac:dyDescent="0.3">
      <c r="A2446" s="58"/>
      <c r="G2446" s="78"/>
      <c r="H2446" s="78"/>
    </row>
    <row r="2447" spans="1:8" x14ac:dyDescent="0.3">
      <c r="A2447" s="58"/>
      <c r="G2447" s="78"/>
      <c r="H2447" s="78"/>
    </row>
    <row r="2448" spans="1:8" x14ac:dyDescent="0.3">
      <c r="A2448" s="58"/>
      <c r="G2448" s="78"/>
      <c r="H2448" s="78"/>
    </row>
    <row r="2449" spans="1:8" x14ac:dyDescent="0.3">
      <c r="A2449" s="58"/>
      <c r="G2449" s="78"/>
      <c r="H2449" s="78"/>
    </row>
    <row r="2450" spans="1:8" x14ac:dyDescent="0.3">
      <c r="A2450" s="58"/>
      <c r="G2450" s="78"/>
      <c r="H2450" s="78"/>
    </row>
    <row r="2451" spans="1:8" x14ac:dyDescent="0.3">
      <c r="A2451" s="58"/>
      <c r="G2451" s="78"/>
      <c r="H2451" s="78"/>
    </row>
    <row r="2452" spans="1:8" x14ac:dyDescent="0.3">
      <c r="A2452" s="58"/>
      <c r="G2452" s="78"/>
      <c r="H2452" s="78"/>
    </row>
    <row r="2453" spans="1:8" x14ac:dyDescent="0.3">
      <c r="A2453" s="58"/>
      <c r="G2453" s="78"/>
      <c r="H2453" s="78"/>
    </row>
    <row r="2454" spans="1:8" x14ac:dyDescent="0.3">
      <c r="A2454" s="58"/>
      <c r="G2454" s="78"/>
      <c r="H2454" s="78"/>
    </row>
    <row r="2455" spans="1:8" x14ac:dyDescent="0.3">
      <c r="A2455" s="58"/>
      <c r="G2455" s="78"/>
      <c r="H2455" s="78"/>
    </row>
    <row r="2456" spans="1:8" x14ac:dyDescent="0.3">
      <c r="A2456" s="58"/>
      <c r="G2456" s="78"/>
      <c r="H2456" s="78"/>
    </row>
    <row r="2457" spans="1:8" x14ac:dyDescent="0.3">
      <c r="A2457" s="58"/>
      <c r="G2457" s="78"/>
      <c r="H2457" s="78"/>
    </row>
    <row r="2458" spans="1:8" x14ac:dyDescent="0.3">
      <c r="A2458" s="58"/>
      <c r="G2458" s="78"/>
      <c r="H2458" s="78"/>
    </row>
    <row r="2459" spans="1:8" x14ac:dyDescent="0.3">
      <c r="A2459" s="58"/>
      <c r="G2459" s="78"/>
      <c r="H2459" s="78"/>
    </row>
    <row r="2460" spans="1:8" x14ac:dyDescent="0.3">
      <c r="A2460" s="58"/>
      <c r="G2460" s="78"/>
      <c r="H2460" s="78"/>
    </row>
    <row r="2461" spans="1:8" x14ac:dyDescent="0.3">
      <c r="A2461" s="58"/>
      <c r="G2461" s="78"/>
      <c r="H2461" s="78"/>
    </row>
    <row r="2462" spans="1:8" x14ac:dyDescent="0.3">
      <c r="A2462" s="58"/>
      <c r="G2462" s="78"/>
      <c r="H2462" s="78"/>
    </row>
    <row r="2463" spans="1:8" x14ac:dyDescent="0.3">
      <c r="A2463" s="58"/>
      <c r="G2463" s="78"/>
      <c r="H2463" s="78"/>
    </row>
    <row r="2464" spans="1:8" x14ac:dyDescent="0.3">
      <c r="A2464" s="58"/>
      <c r="G2464" s="78"/>
      <c r="H2464" s="78"/>
    </row>
    <row r="2465" spans="1:8" x14ac:dyDescent="0.3">
      <c r="A2465" s="58"/>
      <c r="G2465" s="78"/>
      <c r="H2465" s="78"/>
    </row>
    <row r="2466" spans="1:8" x14ac:dyDescent="0.3">
      <c r="A2466" s="58"/>
      <c r="G2466" s="78"/>
      <c r="H2466" s="78"/>
    </row>
    <row r="2467" spans="1:8" x14ac:dyDescent="0.3">
      <c r="A2467" s="58"/>
      <c r="G2467" s="78"/>
      <c r="H2467" s="78"/>
    </row>
    <row r="2468" spans="1:8" x14ac:dyDescent="0.3">
      <c r="A2468" s="58"/>
      <c r="G2468" s="78"/>
      <c r="H2468" s="78"/>
    </row>
    <row r="2469" spans="1:8" x14ac:dyDescent="0.3">
      <c r="A2469" s="58"/>
      <c r="G2469" s="78"/>
      <c r="H2469" s="78"/>
    </row>
    <row r="2470" spans="1:8" x14ac:dyDescent="0.3">
      <c r="A2470" s="58"/>
      <c r="G2470" s="78"/>
      <c r="H2470" s="78"/>
    </row>
    <row r="2471" spans="1:8" x14ac:dyDescent="0.3">
      <c r="A2471" s="58"/>
      <c r="G2471" s="78"/>
      <c r="H2471" s="78"/>
    </row>
    <row r="2472" spans="1:8" x14ac:dyDescent="0.3">
      <c r="A2472" s="58"/>
      <c r="G2472" s="78"/>
      <c r="H2472" s="78"/>
    </row>
    <row r="2473" spans="1:8" x14ac:dyDescent="0.3">
      <c r="A2473" s="58"/>
      <c r="G2473" s="78"/>
      <c r="H2473" s="78"/>
    </row>
    <row r="2474" spans="1:8" x14ac:dyDescent="0.3">
      <c r="A2474" s="58"/>
      <c r="G2474" s="78"/>
      <c r="H2474" s="78"/>
    </row>
    <row r="2475" spans="1:8" x14ac:dyDescent="0.3">
      <c r="A2475" s="58"/>
      <c r="G2475" s="78"/>
      <c r="H2475" s="78"/>
    </row>
    <row r="2476" spans="1:8" x14ac:dyDescent="0.3">
      <c r="A2476" s="58"/>
      <c r="G2476" s="78"/>
      <c r="H2476" s="78"/>
    </row>
    <row r="2477" spans="1:8" x14ac:dyDescent="0.3">
      <c r="A2477" s="58"/>
      <c r="G2477" s="78"/>
      <c r="H2477" s="78"/>
    </row>
    <row r="2478" spans="1:8" x14ac:dyDescent="0.3">
      <c r="A2478" s="58"/>
      <c r="G2478" s="78"/>
      <c r="H2478" s="78"/>
    </row>
    <row r="2479" spans="1:8" x14ac:dyDescent="0.3">
      <c r="A2479" s="58"/>
      <c r="G2479" s="78"/>
      <c r="H2479" s="78"/>
    </row>
    <row r="2480" spans="1:8" x14ac:dyDescent="0.3">
      <c r="A2480" s="58"/>
      <c r="G2480" s="78"/>
      <c r="H2480" s="78"/>
    </row>
    <row r="2481" spans="1:8" x14ac:dyDescent="0.3">
      <c r="A2481" s="58"/>
      <c r="G2481" s="78"/>
      <c r="H2481" s="78"/>
    </row>
    <row r="2482" spans="1:8" x14ac:dyDescent="0.3">
      <c r="A2482" s="58"/>
      <c r="G2482" s="78"/>
      <c r="H2482" s="78"/>
    </row>
    <row r="2483" spans="1:8" x14ac:dyDescent="0.3">
      <c r="A2483" s="58"/>
      <c r="G2483" s="78"/>
      <c r="H2483" s="78"/>
    </row>
    <row r="2484" spans="1:8" x14ac:dyDescent="0.3">
      <c r="A2484" s="58"/>
      <c r="G2484" s="78"/>
      <c r="H2484" s="78"/>
    </row>
    <row r="2485" spans="1:8" x14ac:dyDescent="0.3">
      <c r="A2485" s="58"/>
      <c r="G2485" s="78"/>
      <c r="H2485" s="78"/>
    </row>
    <row r="2486" spans="1:8" x14ac:dyDescent="0.3">
      <c r="A2486" s="58"/>
      <c r="G2486" s="78"/>
      <c r="H2486" s="78"/>
    </row>
    <row r="2487" spans="1:8" x14ac:dyDescent="0.3">
      <c r="A2487" s="58"/>
      <c r="G2487" s="78"/>
      <c r="H2487" s="78"/>
    </row>
    <row r="2488" spans="1:8" x14ac:dyDescent="0.3">
      <c r="A2488" s="58"/>
      <c r="G2488" s="78"/>
      <c r="H2488" s="78"/>
    </row>
    <row r="2489" spans="1:8" x14ac:dyDescent="0.3">
      <c r="A2489" s="58"/>
      <c r="G2489" s="78"/>
      <c r="H2489" s="78"/>
    </row>
    <row r="2490" spans="1:8" x14ac:dyDescent="0.3">
      <c r="A2490" s="58"/>
      <c r="G2490" s="78"/>
      <c r="H2490" s="78"/>
    </row>
    <row r="2491" spans="1:8" x14ac:dyDescent="0.3">
      <c r="A2491" s="58"/>
      <c r="G2491" s="78"/>
      <c r="H2491" s="78"/>
    </row>
    <row r="2492" spans="1:8" x14ac:dyDescent="0.3">
      <c r="A2492" s="58"/>
      <c r="G2492" s="78"/>
      <c r="H2492" s="78"/>
    </row>
    <row r="2493" spans="1:8" x14ac:dyDescent="0.3">
      <c r="A2493" s="58"/>
      <c r="G2493" s="78"/>
      <c r="H2493" s="78"/>
    </row>
    <row r="2494" spans="1:8" x14ac:dyDescent="0.3">
      <c r="A2494" s="58"/>
      <c r="G2494" s="78"/>
      <c r="H2494" s="78"/>
    </row>
    <row r="2495" spans="1:8" x14ac:dyDescent="0.3">
      <c r="A2495" s="58"/>
      <c r="G2495" s="78"/>
      <c r="H2495" s="78"/>
    </row>
    <row r="2496" spans="1:8" x14ac:dyDescent="0.3">
      <c r="A2496" s="58"/>
      <c r="G2496" s="78"/>
      <c r="H2496" s="78"/>
    </row>
    <row r="2497" spans="1:8" x14ac:dyDescent="0.3">
      <c r="A2497" s="58"/>
      <c r="G2497" s="78"/>
      <c r="H2497" s="78"/>
    </row>
    <row r="2498" spans="1:8" x14ac:dyDescent="0.3">
      <c r="A2498" s="58"/>
      <c r="G2498" s="78"/>
      <c r="H2498" s="78"/>
    </row>
    <row r="2499" spans="1:8" x14ac:dyDescent="0.3">
      <c r="A2499" s="58"/>
      <c r="G2499" s="78"/>
      <c r="H2499" s="78"/>
    </row>
    <row r="2500" spans="1:8" x14ac:dyDescent="0.3">
      <c r="A2500" s="58"/>
      <c r="G2500" s="78"/>
      <c r="H2500" s="78"/>
    </row>
    <row r="2501" spans="1:8" x14ac:dyDescent="0.3">
      <c r="A2501" s="58"/>
      <c r="G2501" s="78"/>
      <c r="H2501" s="78"/>
    </row>
    <row r="2502" spans="1:8" x14ac:dyDescent="0.3">
      <c r="A2502" s="58"/>
      <c r="G2502" s="78"/>
      <c r="H2502" s="78"/>
    </row>
    <row r="2503" spans="1:8" x14ac:dyDescent="0.3">
      <c r="A2503" s="58"/>
      <c r="G2503" s="78"/>
      <c r="H2503" s="78"/>
    </row>
    <row r="2504" spans="1:8" x14ac:dyDescent="0.3">
      <c r="A2504" s="58"/>
      <c r="G2504" s="78"/>
      <c r="H2504" s="78"/>
    </row>
    <row r="2505" spans="1:8" x14ac:dyDescent="0.3">
      <c r="A2505" s="58"/>
      <c r="G2505" s="78"/>
      <c r="H2505" s="78"/>
    </row>
    <row r="2506" spans="1:8" x14ac:dyDescent="0.3">
      <c r="A2506" s="58"/>
      <c r="G2506" s="78"/>
      <c r="H2506" s="78"/>
    </row>
    <row r="2507" spans="1:8" x14ac:dyDescent="0.3">
      <c r="A2507" s="58"/>
      <c r="G2507" s="78"/>
      <c r="H2507" s="78"/>
    </row>
    <row r="2508" spans="1:8" x14ac:dyDescent="0.3">
      <c r="A2508" s="58"/>
      <c r="G2508" s="78"/>
      <c r="H2508" s="78"/>
    </row>
    <row r="2509" spans="1:8" x14ac:dyDescent="0.3">
      <c r="A2509" s="58"/>
      <c r="G2509" s="78"/>
      <c r="H2509" s="78"/>
    </row>
    <row r="2510" spans="1:8" x14ac:dyDescent="0.3">
      <c r="A2510" s="58"/>
      <c r="G2510" s="78"/>
      <c r="H2510" s="78"/>
    </row>
    <row r="2511" spans="1:8" x14ac:dyDescent="0.3">
      <c r="A2511" s="58"/>
      <c r="G2511" s="78"/>
      <c r="H2511" s="78"/>
    </row>
    <row r="2512" spans="1:8" x14ac:dyDescent="0.3">
      <c r="A2512" s="58"/>
      <c r="G2512" s="78"/>
      <c r="H2512" s="78"/>
    </row>
    <row r="2513" spans="1:8" x14ac:dyDescent="0.3">
      <c r="A2513" s="58"/>
      <c r="G2513" s="78"/>
      <c r="H2513" s="78"/>
    </row>
    <row r="2514" spans="1:8" x14ac:dyDescent="0.3">
      <c r="A2514" s="58"/>
      <c r="G2514" s="78"/>
      <c r="H2514" s="78"/>
    </row>
    <row r="2515" spans="1:8" x14ac:dyDescent="0.3">
      <c r="A2515" s="58"/>
      <c r="G2515" s="78"/>
      <c r="H2515" s="78"/>
    </row>
    <row r="2516" spans="1:8" x14ac:dyDescent="0.3">
      <c r="A2516" s="58"/>
      <c r="G2516" s="78"/>
      <c r="H2516" s="78"/>
    </row>
    <row r="2517" spans="1:8" x14ac:dyDescent="0.3">
      <c r="A2517" s="58"/>
      <c r="G2517" s="78"/>
      <c r="H2517" s="78"/>
    </row>
    <row r="2518" spans="1:8" x14ac:dyDescent="0.3">
      <c r="A2518" s="58"/>
      <c r="G2518" s="78"/>
      <c r="H2518" s="78"/>
    </row>
    <row r="2519" spans="1:8" x14ac:dyDescent="0.3">
      <c r="A2519" s="58"/>
      <c r="G2519" s="78"/>
      <c r="H2519" s="78"/>
    </row>
    <row r="2520" spans="1:8" x14ac:dyDescent="0.3">
      <c r="A2520" s="58"/>
      <c r="G2520" s="78"/>
      <c r="H2520" s="78"/>
    </row>
    <row r="2521" spans="1:8" x14ac:dyDescent="0.3">
      <c r="A2521" s="58"/>
      <c r="G2521" s="78"/>
      <c r="H2521" s="78"/>
    </row>
    <row r="2522" spans="1:8" x14ac:dyDescent="0.3">
      <c r="A2522" s="58"/>
      <c r="G2522" s="78"/>
      <c r="H2522" s="78"/>
    </row>
    <row r="2523" spans="1:8" x14ac:dyDescent="0.3">
      <c r="A2523" s="58"/>
      <c r="G2523" s="78"/>
      <c r="H2523" s="78"/>
    </row>
    <row r="2524" spans="1:8" x14ac:dyDescent="0.3">
      <c r="A2524" s="58"/>
      <c r="G2524" s="78"/>
      <c r="H2524" s="78"/>
    </row>
    <row r="2525" spans="1:8" x14ac:dyDescent="0.3">
      <c r="A2525" s="58"/>
      <c r="G2525" s="78"/>
      <c r="H2525" s="78"/>
    </row>
    <row r="2526" spans="1:8" x14ac:dyDescent="0.3">
      <c r="A2526" s="58"/>
      <c r="G2526" s="78"/>
      <c r="H2526" s="78"/>
    </row>
    <row r="2527" spans="1:8" x14ac:dyDescent="0.3">
      <c r="A2527" s="58"/>
      <c r="G2527" s="78"/>
      <c r="H2527" s="78"/>
    </row>
    <row r="2528" spans="1:8" x14ac:dyDescent="0.3">
      <c r="A2528" s="58"/>
      <c r="G2528" s="78"/>
      <c r="H2528" s="78"/>
    </row>
    <row r="2529" spans="1:8" x14ac:dyDescent="0.3">
      <c r="A2529" s="58"/>
      <c r="G2529" s="78"/>
      <c r="H2529" s="78"/>
    </row>
    <row r="2530" spans="1:8" x14ac:dyDescent="0.3">
      <c r="A2530" s="58"/>
      <c r="G2530" s="78"/>
      <c r="H2530" s="78"/>
    </row>
    <row r="2531" spans="1:8" x14ac:dyDescent="0.3">
      <c r="A2531" s="58"/>
      <c r="G2531" s="78"/>
      <c r="H2531" s="78"/>
    </row>
    <row r="2532" spans="1:8" x14ac:dyDescent="0.3">
      <c r="A2532" s="58"/>
      <c r="G2532" s="78"/>
      <c r="H2532" s="78"/>
    </row>
    <row r="2533" spans="1:8" x14ac:dyDescent="0.3">
      <c r="A2533" s="58"/>
      <c r="G2533" s="78"/>
      <c r="H2533" s="78"/>
    </row>
    <row r="2534" spans="1:8" x14ac:dyDescent="0.3">
      <c r="A2534" s="58"/>
      <c r="G2534" s="78"/>
      <c r="H2534" s="78"/>
    </row>
    <row r="2535" spans="1:8" x14ac:dyDescent="0.3">
      <c r="A2535" s="58"/>
      <c r="G2535" s="78"/>
      <c r="H2535" s="78"/>
    </row>
    <row r="2536" spans="1:8" x14ac:dyDescent="0.3">
      <c r="A2536" s="58"/>
      <c r="G2536" s="78"/>
      <c r="H2536" s="78"/>
    </row>
    <row r="2537" spans="1:8" x14ac:dyDescent="0.3">
      <c r="A2537" s="58"/>
      <c r="G2537" s="78"/>
      <c r="H2537" s="78"/>
    </row>
    <row r="2538" spans="1:8" x14ac:dyDescent="0.3">
      <c r="A2538" s="58"/>
      <c r="G2538" s="78"/>
      <c r="H2538" s="78"/>
    </row>
    <row r="2539" spans="1:8" x14ac:dyDescent="0.3">
      <c r="A2539" s="58"/>
      <c r="G2539" s="78"/>
      <c r="H2539" s="78"/>
    </row>
    <row r="2540" spans="1:8" x14ac:dyDescent="0.3">
      <c r="A2540" s="58"/>
      <c r="G2540" s="78"/>
      <c r="H2540" s="78"/>
    </row>
    <row r="2541" spans="1:8" x14ac:dyDescent="0.3">
      <c r="A2541" s="58"/>
      <c r="G2541" s="78"/>
      <c r="H2541" s="78"/>
    </row>
    <row r="2542" spans="1:8" x14ac:dyDescent="0.3">
      <c r="A2542" s="58"/>
      <c r="G2542" s="78"/>
      <c r="H2542" s="78"/>
    </row>
    <row r="2543" spans="1:8" x14ac:dyDescent="0.3">
      <c r="A2543" s="58"/>
      <c r="G2543" s="78"/>
      <c r="H2543" s="78"/>
    </row>
    <row r="2544" spans="1:8" x14ac:dyDescent="0.3">
      <c r="A2544" s="58"/>
      <c r="G2544" s="78"/>
      <c r="H2544" s="78"/>
    </row>
    <row r="2545" spans="1:8" x14ac:dyDescent="0.3">
      <c r="A2545" s="58"/>
      <c r="G2545" s="78"/>
      <c r="H2545" s="78"/>
    </row>
    <row r="2546" spans="1:8" x14ac:dyDescent="0.3">
      <c r="A2546" s="58"/>
      <c r="G2546" s="78"/>
      <c r="H2546" s="78"/>
    </row>
    <row r="2547" spans="1:8" x14ac:dyDescent="0.3">
      <c r="A2547" s="58"/>
      <c r="G2547" s="78"/>
      <c r="H2547" s="78"/>
    </row>
    <row r="2548" spans="1:8" x14ac:dyDescent="0.3">
      <c r="A2548" s="58"/>
      <c r="G2548" s="78"/>
      <c r="H2548" s="78"/>
    </row>
    <row r="2549" spans="1:8" x14ac:dyDescent="0.3">
      <c r="A2549" s="58"/>
      <c r="G2549" s="78"/>
      <c r="H2549" s="78"/>
    </row>
    <row r="2550" spans="1:8" x14ac:dyDescent="0.3">
      <c r="A2550" s="58"/>
      <c r="G2550" s="78"/>
      <c r="H2550" s="78"/>
    </row>
    <row r="2551" spans="1:8" x14ac:dyDescent="0.3">
      <c r="A2551" s="58"/>
      <c r="G2551" s="78"/>
      <c r="H2551" s="78"/>
    </row>
    <row r="2552" spans="1:8" x14ac:dyDescent="0.3">
      <c r="A2552" s="58"/>
      <c r="G2552" s="78"/>
      <c r="H2552" s="78"/>
    </row>
    <row r="2553" spans="1:8" x14ac:dyDescent="0.3">
      <c r="A2553" s="58"/>
      <c r="G2553" s="78"/>
      <c r="H2553" s="78"/>
    </row>
    <row r="2554" spans="1:8" x14ac:dyDescent="0.3">
      <c r="A2554" s="58"/>
      <c r="G2554" s="78"/>
      <c r="H2554" s="78"/>
    </row>
    <row r="2555" spans="1:8" x14ac:dyDescent="0.3">
      <c r="A2555" s="58"/>
      <c r="G2555" s="78"/>
      <c r="H2555" s="78"/>
    </row>
    <row r="2556" spans="1:8" x14ac:dyDescent="0.3">
      <c r="A2556" s="58"/>
      <c r="G2556" s="78"/>
      <c r="H2556" s="78"/>
    </row>
    <row r="2557" spans="1:8" x14ac:dyDescent="0.3">
      <c r="A2557" s="58"/>
      <c r="G2557" s="78"/>
      <c r="H2557" s="78"/>
    </row>
    <row r="2558" spans="1:8" x14ac:dyDescent="0.3">
      <c r="A2558" s="58"/>
      <c r="G2558" s="78"/>
      <c r="H2558" s="78"/>
    </row>
    <row r="2559" spans="1:8" x14ac:dyDescent="0.3">
      <c r="A2559" s="58"/>
      <c r="G2559" s="78"/>
      <c r="H2559" s="78"/>
    </row>
    <row r="2560" spans="1:8" x14ac:dyDescent="0.3">
      <c r="A2560" s="58"/>
      <c r="G2560" s="78"/>
      <c r="H2560" s="78"/>
    </row>
    <row r="2561" spans="1:8" x14ac:dyDescent="0.3">
      <c r="A2561" s="58"/>
      <c r="G2561" s="78"/>
      <c r="H2561" s="78"/>
    </row>
    <row r="2562" spans="1:8" x14ac:dyDescent="0.3">
      <c r="A2562" s="58"/>
      <c r="G2562" s="78"/>
      <c r="H2562" s="78"/>
    </row>
    <row r="2563" spans="1:8" x14ac:dyDescent="0.3">
      <c r="A2563" s="58"/>
      <c r="G2563" s="78"/>
      <c r="H2563" s="78"/>
    </row>
    <row r="2564" spans="1:8" x14ac:dyDescent="0.3">
      <c r="A2564" s="58"/>
      <c r="G2564" s="78"/>
      <c r="H2564" s="78"/>
    </row>
    <row r="2565" spans="1:8" x14ac:dyDescent="0.3">
      <c r="A2565" s="58"/>
      <c r="G2565" s="78"/>
      <c r="H2565" s="78"/>
    </row>
    <row r="2566" spans="1:8" x14ac:dyDescent="0.3">
      <c r="A2566" s="58"/>
      <c r="G2566" s="78"/>
      <c r="H2566" s="78"/>
    </row>
    <row r="2567" spans="1:8" x14ac:dyDescent="0.3">
      <c r="A2567" s="58"/>
      <c r="G2567" s="78"/>
      <c r="H2567" s="78"/>
    </row>
    <row r="2568" spans="1:8" x14ac:dyDescent="0.3">
      <c r="A2568" s="58"/>
      <c r="G2568" s="78"/>
      <c r="H2568" s="78"/>
    </row>
    <row r="2569" spans="1:8" x14ac:dyDescent="0.3">
      <c r="A2569" s="58"/>
      <c r="G2569" s="78"/>
      <c r="H2569" s="78"/>
    </row>
    <row r="2570" spans="1:8" x14ac:dyDescent="0.3">
      <c r="A2570" s="58"/>
      <c r="G2570" s="78"/>
      <c r="H2570" s="78"/>
    </row>
    <row r="2571" spans="1:8" x14ac:dyDescent="0.3">
      <c r="A2571" s="58"/>
      <c r="G2571" s="78"/>
      <c r="H2571" s="78"/>
    </row>
    <row r="2572" spans="1:8" x14ac:dyDescent="0.3">
      <c r="A2572" s="58"/>
      <c r="G2572" s="78"/>
      <c r="H2572" s="78"/>
    </row>
    <row r="2573" spans="1:8" x14ac:dyDescent="0.3">
      <c r="A2573" s="58"/>
      <c r="G2573" s="78"/>
      <c r="H2573" s="78"/>
    </row>
    <row r="2574" spans="1:8" x14ac:dyDescent="0.3">
      <c r="A2574" s="58"/>
      <c r="G2574" s="78"/>
      <c r="H2574" s="78"/>
    </row>
    <row r="2575" spans="1:8" x14ac:dyDescent="0.3">
      <c r="A2575" s="58"/>
      <c r="G2575" s="78"/>
      <c r="H2575" s="78"/>
    </row>
    <row r="2576" spans="1:8" x14ac:dyDescent="0.3">
      <c r="A2576" s="58"/>
      <c r="G2576" s="78"/>
      <c r="H2576" s="78"/>
    </row>
    <row r="2577" spans="1:8" x14ac:dyDescent="0.3">
      <c r="A2577" s="58"/>
      <c r="G2577" s="78"/>
      <c r="H2577" s="78"/>
    </row>
    <row r="2578" spans="1:8" x14ac:dyDescent="0.3">
      <c r="A2578" s="58"/>
      <c r="G2578" s="78"/>
      <c r="H2578" s="78"/>
    </row>
    <row r="2579" spans="1:8" x14ac:dyDescent="0.3">
      <c r="A2579" s="58"/>
      <c r="G2579" s="78"/>
      <c r="H2579" s="78"/>
    </row>
    <row r="2580" spans="1:8" x14ac:dyDescent="0.3">
      <c r="A2580" s="58"/>
      <c r="G2580" s="78"/>
      <c r="H2580" s="78"/>
    </row>
    <row r="2581" spans="1:8" x14ac:dyDescent="0.3">
      <c r="A2581" s="58"/>
      <c r="G2581" s="78"/>
      <c r="H2581" s="78"/>
    </row>
    <row r="2582" spans="1:8" x14ac:dyDescent="0.3">
      <c r="A2582" s="58"/>
      <c r="G2582" s="78"/>
      <c r="H2582" s="78"/>
    </row>
    <row r="2583" spans="1:8" x14ac:dyDescent="0.3">
      <c r="A2583" s="58"/>
      <c r="G2583" s="78"/>
      <c r="H2583" s="78"/>
    </row>
    <row r="2584" spans="1:8" x14ac:dyDescent="0.3">
      <c r="A2584" s="58"/>
      <c r="G2584" s="78"/>
      <c r="H2584" s="78"/>
    </row>
    <row r="2585" spans="1:8" x14ac:dyDescent="0.3">
      <c r="A2585" s="58"/>
      <c r="G2585" s="78"/>
      <c r="H2585" s="78"/>
    </row>
    <row r="2586" spans="1:8" x14ac:dyDescent="0.3">
      <c r="A2586" s="58"/>
      <c r="G2586" s="78"/>
      <c r="H2586" s="78"/>
    </row>
    <row r="2587" spans="1:8" x14ac:dyDescent="0.3">
      <c r="A2587" s="58"/>
      <c r="G2587" s="78"/>
      <c r="H2587" s="78"/>
    </row>
    <row r="2588" spans="1:8" x14ac:dyDescent="0.3">
      <c r="A2588" s="58"/>
      <c r="G2588" s="78"/>
      <c r="H2588" s="78"/>
    </row>
    <row r="2589" spans="1:8" x14ac:dyDescent="0.3">
      <c r="A2589" s="58"/>
      <c r="G2589" s="78"/>
      <c r="H2589" s="78"/>
    </row>
    <row r="2590" spans="1:8" x14ac:dyDescent="0.3">
      <c r="A2590" s="58"/>
      <c r="G2590" s="78"/>
      <c r="H2590" s="78"/>
    </row>
    <row r="2591" spans="1:8" x14ac:dyDescent="0.3">
      <c r="A2591" s="58"/>
      <c r="G2591" s="78"/>
      <c r="H2591" s="78"/>
    </row>
    <row r="2592" spans="1:8" x14ac:dyDescent="0.3">
      <c r="A2592" s="58"/>
      <c r="G2592" s="78"/>
      <c r="H2592" s="78"/>
    </row>
    <row r="2593" spans="1:8" x14ac:dyDescent="0.3">
      <c r="A2593" s="58"/>
      <c r="G2593" s="78"/>
      <c r="H2593" s="78"/>
    </row>
    <row r="2594" spans="1:8" x14ac:dyDescent="0.3">
      <c r="A2594" s="58"/>
      <c r="G2594" s="78"/>
      <c r="H2594" s="78"/>
    </row>
    <row r="2595" spans="1:8" x14ac:dyDescent="0.3">
      <c r="A2595" s="58"/>
      <c r="G2595" s="78"/>
      <c r="H2595" s="78"/>
    </row>
    <row r="2596" spans="1:8" x14ac:dyDescent="0.3">
      <c r="A2596" s="58"/>
      <c r="G2596" s="78"/>
      <c r="H2596" s="78"/>
    </row>
    <row r="2597" spans="1:8" x14ac:dyDescent="0.3">
      <c r="A2597" s="58"/>
      <c r="G2597" s="78"/>
      <c r="H2597" s="78"/>
    </row>
    <row r="2598" spans="1:8" x14ac:dyDescent="0.3">
      <c r="A2598" s="58"/>
      <c r="G2598" s="78"/>
      <c r="H2598" s="78"/>
    </row>
    <row r="2599" spans="1:8" x14ac:dyDescent="0.3">
      <c r="A2599" s="58"/>
      <c r="G2599" s="78"/>
      <c r="H2599" s="78"/>
    </row>
    <row r="2600" spans="1:8" x14ac:dyDescent="0.3">
      <c r="A2600" s="58"/>
      <c r="G2600" s="78"/>
      <c r="H2600" s="78"/>
    </row>
    <row r="2601" spans="1:8" x14ac:dyDescent="0.3">
      <c r="A2601" s="58"/>
      <c r="G2601" s="78"/>
      <c r="H2601" s="78"/>
    </row>
    <row r="2602" spans="1:8" x14ac:dyDescent="0.3">
      <c r="A2602" s="58"/>
      <c r="G2602" s="78"/>
      <c r="H2602" s="78"/>
    </row>
    <row r="2603" spans="1:8" x14ac:dyDescent="0.3">
      <c r="A2603" s="58"/>
      <c r="G2603" s="78"/>
      <c r="H2603" s="78"/>
    </row>
    <row r="2604" spans="1:8" x14ac:dyDescent="0.3">
      <c r="A2604" s="58"/>
      <c r="G2604" s="78"/>
      <c r="H2604" s="78"/>
    </row>
    <row r="2605" spans="1:8" x14ac:dyDescent="0.3">
      <c r="A2605" s="58"/>
      <c r="G2605" s="78"/>
      <c r="H2605" s="78"/>
    </row>
    <row r="2606" spans="1:8" x14ac:dyDescent="0.3">
      <c r="A2606" s="58"/>
      <c r="G2606" s="78"/>
      <c r="H2606" s="78"/>
    </row>
    <row r="2607" spans="1:8" x14ac:dyDescent="0.3">
      <c r="A2607" s="58"/>
      <c r="G2607" s="78"/>
      <c r="H2607" s="78"/>
    </row>
    <row r="2608" spans="1:8" x14ac:dyDescent="0.3">
      <c r="A2608" s="58"/>
      <c r="G2608" s="78"/>
      <c r="H2608" s="78"/>
    </row>
    <row r="2609" spans="1:8" x14ac:dyDescent="0.3">
      <c r="A2609" s="58"/>
      <c r="G2609" s="78"/>
      <c r="H2609" s="78"/>
    </row>
    <row r="2610" spans="1:8" x14ac:dyDescent="0.3">
      <c r="A2610" s="58"/>
      <c r="G2610" s="78"/>
      <c r="H2610" s="78"/>
    </row>
    <row r="2611" spans="1:8" x14ac:dyDescent="0.3">
      <c r="A2611" s="58"/>
      <c r="G2611" s="78"/>
      <c r="H2611" s="78"/>
    </row>
    <row r="2612" spans="1:8" x14ac:dyDescent="0.3">
      <c r="A2612" s="58"/>
      <c r="G2612" s="78"/>
      <c r="H2612" s="78"/>
    </row>
    <row r="2613" spans="1:8" x14ac:dyDescent="0.3">
      <c r="A2613" s="58"/>
      <c r="G2613" s="78"/>
      <c r="H2613" s="78"/>
    </row>
    <row r="2614" spans="1:8" x14ac:dyDescent="0.3">
      <c r="A2614" s="58"/>
      <c r="G2614" s="78"/>
      <c r="H2614" s="78"/>
    </row>
    <row r="2615" spans="1:8" x14ac:dyDescent="0.3">
      <c r="A2615" s="58"/>
      <c r="G2615" s="78"/>
      <c r="H2615" s="78"/>
    </row>
    <row r="2616" spans="1:8" x14ac:dyDescent="0.3">
      <c r="A2616" s="58"/>
      <c r="G2616" s="78"/>
      <c r="H2616" s="78"/>
    </row>
    <row r="2617" spans="1:8" x14ac:dyDescent="0.3">
      <c r="A2617" s="58"/>
      <c r="G2617" s="78"/>
      <c r="H2617" s="78"/>
    </row>
    <row r="2618" spans="1:8" x14ac:dyDescent="0.3">
      <c r="A2618" s="58"/>
      <c r="G2618" s="78"/>
      <c r="H2618" s="78"/>
    </row>
    <row r="2619" spans="1:8" x14ac:dyDescent="0.3">
      <c r="A2619" s="58"/>
      <c r="G2619" s="78"/>
      <c r="H2619" s="78"/>
    </row>
    <row r="2620" spans="1:8" x14ac:dyDescent="0.3">
      <c r="A2620" s="58"/>
      <c r="G2620" s="78"/>
      <c r="H2620" s="78"/>
    </row>
    <row r="2621" spans="1:8" x14ac:dyDescent="0.3">
      <c r="A2621" s="58"/>
      <c r="G2621" s="78"/>
      <c r="H2621" s="78"/>
    </row>
    <row r="2622" spans="1:8" x14ac:dyDescent="0.3">
      <c r="A2622" s="58"/>
      <c r="G2622" s="78"/>
      <c r="H2622" s="78"/>
    </row>
    <row r="2623" spans="1:8" x14ac:dyDescent="0.3">
      <c r="A2623" s="58"/>
      <c r="G2623" s="78"/>
      <c r="H2623" s="78"/>
    </row>
    <row r="2624" spans="1:8" x14ac:dyDescent="0.3">
      <c r="A2624" s="58"/>
      <c r="G2624" s="78"/>
      <c r="H2624" s="78"/>
    </row>
    <row r="2625" spans="1:8" x14ac:dyDescent="0.3">
      <c r="A2625" s="58"/>
      <c r="G2625" s="78"/>
      <c r="H2625" s="78"/>
    </row>
    <row r="2626" spans="1:8" x14ac:dyDescent="0.3">
      <c r="A2626" s="58"/>
      <c r="G2626" s="78"/>
      <c r="H2626" s="78"/>
    </row>
    <row r="2627" spans="1:8" x14ac:dyDescent="0.3">
      <c r="A2627" s="58"/>
      <c r="G2627" s="78"/>
      <c r="H2627" s="78"/>
    </row>
    <row r="2628" spans="1:8" x14ac:dyDescent="0.3">
      <c r="A2628" s="58"/>
      <c r="G2628" s="78"/>
      <c r="H2628" s="78"/>
    </row>
    <row r="2629" spans="1:8" x14ac:dyDescent="0.3">
      <c r="A2629" s="58"/>
      <c r="G2629" s="78"/>
      <c r="H2629" s="78"/>
    </row>
    <row r="2630" spans="1:8" x14ac:dyDescent="0.3">
      <c r="A2630" s="58"/>
      <c r="G2630" s="78"/>
      <c r="H2630" s="78"/>
    </row>
    <row r="2631" spans="1:8" x14ac:dyDescent="0.3">
      <c r="A2631" s="58"/>
      <c r="G2631" s="78"/>
      <c r="H2631" s="78"/>
    </row>
    <row r="2632" spans="1:8" x14ac:dyDescent="0.3">
      <c r="A2632" s="58"/>
      <c r="G2632" s="78"/>
      <c r="H2632" s="78"/>
    </row>
    <row r="2633" spans="1:8" x14ac:dyDescent="0.3">
      <c r="A2633" s="58"/>
      <c r="G2633" s="78"/>
      <c r="H2633" s="78"/>
    </row>
    <row r="2634" spans="1:8" x14ac:dyDescent="0.3">
      <c r="A2634" s="58"/>
      <c r="G2634" s="78"/>
      <c r="H2634" s="78"/>
    </row>
    <row r="2635" spans="1:8" x14ac:dyDescent="0.3">
      <c r="A2635" s="58"/>
      <c r="G2635" s="78"/>
      <c r="H2635" s="78"/>
    </row>
    <row r="2636" spans="1:8" x14ac:dyDescent="0.3">
      <c r="A2636" s="58"/>
      <c r="G2636" s="78"/>
      <c r="H2636" s="78"/>
    </row>
    <row r="2637" spans="1:8" x14ac:dyDescent="0.3">
      <c r="A2637" s="58"/>
      <c r="G2637" s="78"/>
      <c r="H2637" s="78"/>
    </row>
    <row r="2638" spans="1:8" x14ac:dyDescent="0.3">
      <c r="A2638" s="58"/>
      <c r="G2638" s="78"/>
      <c r="H2638" s="78"/>
    </row>
    <row r="2639" spans="1:8" x14ac:dyDescent="0.3">
      <c r="A2639" s="58"/>
      <c r="G2639" s="78"/>
      <c r="H2639" s="78"/>
    </row>
    <row r="2640" spans="1:8" x14ac:dyDescent="0.3">
      <c r="A2640" s="58"/>
      <c r="G2640" s="78"/>
      <c r="H2640" s="78"/>
    </row>
    <row r="2641" spans="1:8" x14ac:dyDescent="0.3">
      <c r="A2641" s="58"/>
      <c r="G2641" s="78"/>
      <c r="H2641" s="78"/>
    </row>
    <row r="2642" spans="1:8" x14ac:dyDescent="0.3">
      <c r="A2642" s="58"/>
      <c r="G2642" s="78"/>
      <c r="H2642" s="78"/>
    </row>
    <row r="2643" spans="1:8" x14ac:dyDescent="0.3">
      <c r="A2643" s="58"/>
      <c r="G2643" s="78"/>
      <c r="H2643" s="78"/>
    </row>
    <row r="2644" spans="1:8" x14ac:dyDescent="0.3">
      <c r="A2644" s="58"/>
      <c r="G2644" s="78"/>
      <c r="H2644" s="78"/>
    </row>
    <row r="2645" spans="1:8" x14ac:dyDescent="0.3">
      <c r="A2645" s="58"/>
      <c r="G2645" s="78"/>
      <c r="H2645" s="78"/>
    </row>
    <row r="2646" spans="1:8" x14ac:dyDescent="0.3">
      <c r="A2646" s="58"/>
      <c r="G2646" s="78"/>
      <c r="H2646" s="78"/>
    </row>
    <row r="2647" spans="1:8" x14ac:dyDescent="0.3">
      <c r="A2647" s="58"/>
      <c r="G2647" s="78"/>
      <c r="H2647" s="78"/>
    </row>
    <row r="2648" spans="1:8" x14ac:dyDescent="0.3">
      <c r="A2648" s="58"/>
      <c r="G2648" s="78"/>
      <c r="H2648" s="78"/>
    </row>
    <row r="2649" spans="1:8" x14ac:dyDescent="0.3">
      <c r="A2649" s="58"/>
      <c r="G2649" s="78"/>
      <c r="H2649" s="78"/>
    </row>
    <row r="2650" spans="1:8" x14ac:dyDescent="0.3">
      <c r="A2650" s="58"/>
      <c r="G2650" s="78"/>
      <c r="H2650" s="78"/>
    </row>
    <row r="2651" spans="1:8" x14ac:dyDescent="0.3">
      <c r="A2651" s="58"/>
      <c r="G2651" s="78"/>
      <c r="H2651" s="78"/>
    </row>
    <row r="2652" spans="1:8" x14ac:dyDescent="0.3">
      <c r="A2652" s="58"/>
      <c r="G2652" s="78"/>
      <c r="H2652" s="78"/>
    </row>
    <row r="2653" spans="1:8" x14ac:dyDescent="0.3">
      <c r="A2653" s="58"/>
      <c r="G2653" s="78"/>
      <c r="H2653" s="78"/>
    </row>
    <row r="2654" spans="1:8" x14ac:dyDescent="0.3">
      <c r="A2654" s="58"/>
      <c r="G2654" s="78"/>
      <c r="H2654" s="78"/>
    </row>
    <row r="2655" spans="1:8" x14ac:dyDescent="0.3">
      <c r="A2655" s="58"/>
      <c r="G2655" s="78"/>
      <c r="H2655" s="78"/>
    </row>
    <row r="2656" spans="1:8" x14ac:dyDescent="0.3">
      <c r="A2656" s="58"/>
      <c r="G2656" s="78"/>
      <c r="H2656" s="78"/>
    </row>
    <row r="2657" spans="1:8" x14ac:dyDescent="0.3">
      <c r="A2657" s="58"/>
      <c r="G2657" s="78"/>
      <c r="H2657" s="78"/>
    </row>
    <row r="2658" spans="1:8" x14ac:dyDescent="0.3">
      <c r="A2658" s="58"/>
      <c r="G2658" s="78"/>
      <c r="H2658" s="78"/>
    </row>
    <row r="2659" spans="1:8" x14ac:dyDescent="0.3">
      <c r="A2659" s="58"/>
      <c r="G2659" s="78"/>
      <c r="H2659" s="78"/>
    </row>
    <row r="2660" spans="1:8" x14ac:dyDescent="0.3">
      <c r="A2660" s="58"/>
      <c r="G2660" s="78"/>
      <c r="H2660" s="78"/>
    </row>
    <row r="2661" spans="1:8" x14ac:dyDescent="0.3">
      <c r="A2661" s="58"/>
      <c r="G2661" s="78"/>
      <c r="H2661" s="78"/>
    </row>
    <row r="2662" spans="1:8" x14ac:dyDescent="0.3">
      <c r="A2662" s="58"/>
      <c r="G2662" s="78"/>
      <c r="H2662" s="78"/>
    </row>
    <row r="2663" spans="1:8" x14ac:dyDescent="0.3">
      <c r="A2663" s="58"/>
      <c r="G2663" s="78"/>
      <c r="H2663" s="78"/>
    </row>
    <row r="2664" spans="1:8" x14ac:dyDescent="0.3">
      <c r="A2664" s="58"/>
      <c r="G2664" s="78"/>
      <c r="H2664" s="78"/>
    </row>
    <row r="2665" spans="1:8" x14ac:dyDescent="0.3">
      <c r="A2665" s="58"/>
      <c r="G2665" s="78"/>
      <c r="H2665" s="78"/>
    </row>
    <row r="2666" spans="1:8" x14ac:dyDescent="0.3">
      <c r="A2666" s="58"/>
      <c r="G2666" s="78"/>
      <c r="H2666" s="78"/>
    </row>
    <row r="2667" spans="1:8" x14ac:dyDescent="0.3">
      <c r="A2667" s="58"/>
      <c r="G2667" s="78"/>
      <c r="H2667" s="78"/>
    </row>
    <row r="2668" spans="1:8" x14ac:dyDescent="0.3">
      <c r="A2668" s="58"/>
      <c r="G2668" s="78"/>
      <c r="H2668" s="78"/>
    </row>
    <row r="2669" spans="1:8" x14ac:dyDescent="0.3">
      <c r="A2669" s="58"/>
      <c r="G2669" s="78"/>
      <c r="H2669" s="78"/>
    </row>
    <row r="2670" spans="1:8" x14ac:dyDescent="0.3">
      <c r="A2670" s="58"/>
      <c r="G2670" s="78"/>
      <c r="H2670" s="78"/>
    </row>
    <row r="2671" spans="1:8" x14ac:dyDescent="0.3">
      <c r="A2671" s="58"/>
      <c r="G2671" s="78"/>
      <c r="H2671" s="78"/>
    </row>
    <row r="2672" spans="1:8" x14ac:dyDescent="0.3">
      <c r="A2672" s="58"/>
      <c r="G2672" s="78"/>
      <c r="H2672" s="78"/>
    </row>
    <row r="2673" spans="1:8" x14ac:dyDescent="0.3">
      <c r="A2673" s="58"/>
      <c r="G2673" s="78"/>
      <c r="H2673" s="78"/>
    </row>
    <row r="2674" spans="1:8" x14ac:dyDescent="0.3">
      <c r="A2674" s="58"/>
      <c r="G2674" s="78"/>
      <c r="H2674" s="78"/>
    </row>
    <row r="2675" spans="1:8" x14ac:dyDescent="0.3">
      <c r="A2675" s="58"/>
      <c r="G2675" s="78"/>
      <c r="H2675" s="78"/>
    </row>
    <row r="2676" spans="1:8" x14ac:dyDescent="0.3">
      <c r="A2676" s="58"/>
      <c r="G2676" s="78"/>
      <c r="H2676" s="78"/>
    </row>
    <row r="2677" spans="1:8" x14ac:dyDescent="0.3">
      <c r="A2677" s="58"/>
      <c r="G2677" s="78"/>
      <c r="H2677" s="78"/>
    </row>
    <row r="2678" spans="1:8" x14ac:dyDescent="0.3">
      <c r="A2678" s="58"/>
      <c r="G2678" s="78"/>
      <c r="H2678" s="78"/>
    </row>
    <row r="2679" spans="1:8" x14ac:dyDescent="0.3">
      <c r="A2679" s="58"/>
      <c r="G2679" s="78"/>
      <c r="H2679" s="78"/>
    </row>
    <row r="2680" spans="1:8" x14ac:dyDescent="0.3">
      <c r="A2680" s="58"/>
      <c r="G2680" s="78"/>
      <c r="H2680" s="78"/>
    </row>
    <row r="2681" spans="1:8" x14ac:dyDescent="0.3">
      <c r="A2681" s="58"/>
      <c r="G2681" s="78"/>
      <c r="H2681" s="78"/>
    </row>
    <row r="2682" spans="1:8" x14ac:dyDescent="0.3">
      <c r="A2682" s="58"/>
      <c r="G2682" s="78"/>
      <c r="H2682" s="78"/>
    </row>
    <row r="2683" spans="1:8" x14ac:dyDescent="0.3">
      <c r="A2683" s="58"/>
      <c r="G2683" s="78"/>
      <c r="H2683" s="78"/>
    </row>
    <row r="2684" spans="1:8" x14ac:dyDescent="0.3">
      <c r="A2684" s="58"/>
      <c r="G2684" s="78"/>
      <c r="H2684" s="78"/>
    </row>
    <row r="2685" spans="1:8" x14ac:dyDescent="0.3">
      <c r="A2685" s="58"/>
      <c r="G2685" s="78"/>
      <c r="H2685" s="78"/>
    </row>
    <row r="2686" spans="1:8" x14ac:dyDescent="0.3">
      <c r="A2686" s="58"/>
      <c r="G2686" s="78"/>
      <c r="H2686" s="78"/>
    </row>
    <row r="2687" spans="1:8" x14ac:dyDescent="0.3">
      <c r="A2687" s="58"/>
      <c r="G2687" s="78"/>
      <c r="H2687" s="78"/>
    </row>
    <row r="2688" spans="1:8" x14ac:dyDescent="0.3">
      <c r="A2688" s="58"/>
      <c r="G2688" s="78"/>
      <c r="H2688" s="78"/>
    </row>
    <row r="2689" spans="1:8" x14ac:dyDescent="0.3">
      <c r="A2689" s="58"/>
      <c r="G2689" s="78"/>
      <c r="H2689" s="78"/>
    </row>
    <row r="2690" spans="1:8" x14ac:dyDescent="0.3">
      <c r="A2690" s="58"/>
      <c r="G2690" s="78"/>
      <c r="H2690" s="78"/>
    </row>
    <row r="2691" spans="1:8" x14ac:dyDescent="0.3">
      <c r="A2691" s="58"/>
      <c r="G2691" s="78"/>
      <c r="H2691" s="78"/>
    </row>
    <row r="2692" spans="1:8" x14ac:dyDescent="0.3">
      <c r="A2692" s="58"/>
      <c r="G2692" s="78"/>
      <c r="H2692" s="78"/>
    </row>
    <row r="2693" spans="1:8" x14ac:dyDescent="0.3">
      <c r="A2693" s="58"/>
      <c r="G2693" s="78"/>
      <c r="H2693" s="78"/>
    </row>
    <row r="2694" spans="1:8" x14ac:dyDescent="0.3">
      <c r="A2694" s="58"/>
      <c r="G2694" s="78"/>
      <c r="H2694" s="78"/>
    </row>
    <row r="2695" spans="1:8" x14ac:dyDescent="0.3">
      <c r="A2695" s="58"/>
      <c r="G2695" s="78"/>
      <c r="H2695" s="78"/>
    </row>
    <row r="2696" spans="1:8" x14ac:dyDescent="0.3">
      <c r="A2696" s="58"/>
      <c r="G2696" s="78"/>
      <c r="H2696" s="78"/>
    </row>
    <row r="2697" spans="1:8" x14ac:dyDescent="0.3">
      <c r="A2697" s="58"/>
      <c r="G2697" s="78"/>
      <c r="H2697" s="78"/>
    </row>
    <row r="2698" spans="1:8" x14ac:dyDescent="0.3">
      <c r="A2698" s="58"/>
      <c r="G2698" s="78"/>
      <c r="H2698" s="78"/>
    </row>
    <row r="2699" spans="1:8" x14ac:dyDescent="0.3">
      <c r="A2699" s="58"/>
      <c r="G2699" s="78"/>
      <c r="H2699" s="78"/>
    </row>
    <row r="2700" spans="1:8" x14ac:dyDescent="0.3">
      <c r="A2700" s="58"/>
      <c r="G2700" s="78"/>
      <c r="H2700" s="78"/>
    </row>
    <row r="2701" spans="1:8" x14ac:dyDescent="0.3">
      <c r="A2701" s="58"/>
      <c r="G2701" s="78"/>
      <c r="H2701" s="78"/>
    </row>
    <row r="2702" spans="1:8" x14ac:dyDescent="0.3">
      <c r="A2702" s="58"/>
      <c r="G2702" s="78"/>
      <c r="H2702" s="78"/>
    </row>
    <row r="2703" spans="1:8" x14ac:dyDescent="0.3">
      <c r="A2703" s="58"/>
      <c r="G2703" s="78"/>
      <c r="H2703" s="78"/>
    </row>
    <row r="2704" spans="1:8" x14ac:dyDescent="0.3">
      <c r="A2704" s="58"/>
      <c r="G2704" s="78"/>
      <c r="H2704" s="78"/>
    </row>
    <row r="2705" spans="1:8" x14ac:dyDescent="0.3">
      <c r="A2705" s="58"/>
      <c r="G2705" s="78"/>
      <c r="H2705" s="78"/>
    </row>
    <row r="2706" spans="1:8" x14ac:dyDescent="0.3">
      <c r="A2706" s="58"/>
      <c r="G2706" s="78"/>
      <c r="H2706" s="78"/>
    </row>
    <row r="2707" spans="1:8" x14ac:dyDescent="0.3">
      <c r="A2707" s="58"/>
      <c r="G2707" s="78"/>
      <c r="H2707" s="78"/>
    </row>
    <row r="2708" spans="1:8" x14ac:dyDescent="0.3">
      <c r="A2708" s="58"/>
      <c r="G2708" s="78"/>
      <c r="H2708" s="78"/>
    </row>
    <row r="2709" spans="1:8" x14ac:dyDescent="0.3">
      <c r="A2709" s="58"/>
      <c r="G2709" s="78"/>
      <c r="H2709" s="78"/>
    </row>
    <row r="2710" spans="1:8" x14ac:dyDescent="0.3">
      <c r="A2710" s="58"/>
      <c r="G2710" s="78"/>
      <c r="H2710" s="78"/>
    </row>
    <row r="2711" spans="1:8" x14ac:dyDescent="0.3">
      <c r="A2711" s="58"/>
      <c r="G2711" s="78"/>
      <c r="H2711" s="78"/>
    </row>
    <row r="2712" spans="1:8" x14ac:dyDescent="0.3">
      <c r="A2712" s="58"/>
      <c r="G2712" s="78"/>
      <c r="H2712" s="78"/>
    </row>
    <row r="2713" spans="1:8" x14ac:dyDescent="0.3">
      <c r="A2713" s="58"/>
      <c r="G2713" s="78"/>
      <c r="H2713" s="78"/>
    </row>
    <row r="2714" spans="1:8" x14ac:dyDescent="0.3">
      <c r="A2714" s="58"/>
      <c r="G2714" s="78"/>
      <c r="H2714" s="78"/>
    </row>
    <row r="2715" spans="1:8" x14ac:dyDescent="0.3">
      <c r="A2715" s="58"/>
      <c r="G2715" s="78"/>
      <c r="H2715" s="78"/>
    </row>
    <row r="2716" spans="1:8" x14ac:dyDescent="0.3">
      <c r="A2716" s="58"/>
      <c r="G2716" s="78"/>
      <c r="H2716" s="78"/>
    </row>
    <row r="2717" spans="1:8" x14ac:dyDescent="0.3">
      <c r="A2717" s="58"/>
      <c r="G2717" s="78"/>
      <c r="H2717" s="78"/>
    </row>
    <row r="2718" spans="1:8" x14ac:dyDescent="0.3">
      <c r="A2718" s="58"/>
      <c r="G2718" s="78"/>
      <c r="H2718" s="78"/>
    </row>
    <row r="2719" spans="1:8" x14ac:dyDescent="0.3">
      <c r="A2719" s="58"/>
      <c r="G2719" s="78"/>
      <c r="H2719" s="78"/>
    </row>
    <row r="2720" spans="1:8" x14ac:dyDescent="0.3">
      <c r="A2720" s="58"/>
      <c r="G2720" s="78"/>
      <c r="H2720" s="78"/>
    </row>
    <row r="2721" spans="1:8" x14ac:dyDescent="0.3">
      <c r="A2721" s="58"/>
      <c r="G2721" s="78"/>
      <c r="H2721" s="78"/>
    </row>
    <row r="2722" spans="1:8" x14ac:dyDescent="0.3">
      <c r="A2722" s="58"/>
      <c r="G2722" s="78"/>
      <c r="H2722" s="78"/>
    </row>
    <row r="2723" spans="1:8" x14ac:dyDescent="0.3">
      <c r="A2723" s="58"/>
      <c r="G2723" s="78"/>
      <c r="H2723" s="78"/>
    </row>
    <row r="2724" spans="1:8" x14ac:dyDescent="0.3">
      <c r="A2724" s="58"/>
      <c r="G2724" s="78"/>
      <c r="H2724" s="78"/>
    </row>
    <row r="2725" spans="1:8" x14ac:dyDescent="0.3">
      <c r="A2725" s="58"/>
      <c r="G2725" s="78"/>
      <c r="H2725" s="78"/>
    </row>
    <row r="2726" spans="1:8" x14ac:dyDescent="0.3">
      <c r="A2726" s="58"/>
      <c r="G2726" s="78"/>
      <c r="H2726" s="78"/>
    </row>
    <row r="2727" spans="1:8" x14ac:dyDescent="0.3">
      <c r="A2727" s="58"/>
      <c r="G2727" s="78"/>
      <c r="H2727" s="78"/>
    </row>
    <row r="2728" spans="1:8" x14ac:dyDescent="0.3">
      <c r="A2728" s="58"/>
      <c r="G2728" s="78"/>
      <c r="H2728" s="78"/>
    </row>
    <row r="2729" spans="1:8" x14ac:dyDescent="0.3">
      <c r="A2729" s="58"/>
      <c r="G2729" s="78"/>
      <c r="H2729" s="78"/>
    </row>
    <row r="2730" spans="1:8" x14ac:dyDescent="0.3">
      <c r="A2730" s="58"/>
      <c r="G2730" s="78"/>
      <c r="H2730" s="78"/>
    </row>
    <row r="2731" spans="1:8" x14ac:dyDescent="0.3">
      <c r="A2731" s="58"/>
      <c r="G2731" s="78"/>
      <c r="H2731" s="78"/>
    </row>
    <row r="2732" spans="1:8" x14ac:dyDescent="0.3">
      <c r="A2732" s="58"/>
      <c r="G2732" s="78"/>
      <c r="H2732" s="78"/>
    </row>
    <row r="2733" spans="1:8" x14ac:dyDescent="0.3">
      <c r="A2733" s="58"/>
      <c r="G2733" s="78"/>
      <c r="H2733" s="78"/>
    </row>
    <row r="2734" spans="1:8" x14ac:dyDescent="0.3">
      <c r="A2734" s="58"/>
      <c r="G2734" s="78"/>
      <c r="H2734" s="78"/>
    </row>
    <row r="2735" spans="1:8" x14ac:dyDescent="0.3">
      <c r="A2735" s="58"/>
      <c r="G2735" s="78"/>
      <c r="H2735" s="78"/>
    </row>
    <row r="2736" spans="1:8" x14ac:dyDescent="0.3">
      <c r="A2736" s="58"/>
      <c r="G2736" s="78"/>
      <c r="H2736" s="78"/>
    </row>
    <row r="2737" spans="1:8" x14ac:dyDescent="0.3">
      <c r="A2737" s="58"/>
      <c r="G2737" s="78"/>
      <c r="H2737" s="78"/>
    </row>
    <row r="2738" spans="1:8" x14ac:dyDescent="0.3">
      <c r="A2738" s="58"/>
      <c r="G2738" s="78"/>
      <c r="H2738" s="78"/>
    </row>
    <row r="2739" spans="1:8" x14ac:dyDescent="0.3">
      <c r="A2739" s="58"/>
      <c r="G2739" s="78"/>
      <c r="H2739" s="78"/>
    </row>
    <row r="2740" spans="1:8" x14ac:dyDescent="0.3">
      <c r="A2740" s="58"/>
      <c r="G2740" s="78"/>
      <c r="H2740" s="78"/>
    </row>
    <row r="2741" spans="1:8" x14ac:dyDescent="0.3">
      <c r="A2741" s="58"/>
      <c r="G2741" s="78"/>
      <c r="H2741" s="78"/>
    </row>
    <row r="2742" spans="1:8" x14ac:dyDescent="0.3">
      <c r="A2742" s="58"/>
      <c r="G2742" s="78"/>
      <c r="H2742" s="78"/>
    </row>
    <row r="2743" spans="1:8" x14ac:dyDescent="0.3">
      <c r="A2743" s="58"/>
      <c r="G2743" s="78"/>
      <c r="H2743" s="78"/>
    </row>
    <row r="2744" spans="1:8" x14ac:dyDescent="0.3">
      <c r="A2744" s="58"/>
      <c r="G2744" s="78"/>
      <c r="H2744" s="78"/>
    </row>
    <row r="2745" spans="1:8" x14ac:dyDescent="0.3">
      <c r="A2745" s="58"/>
      <c r="G2745" s="78"/>
      <c r="H2745" s="78"/>
    </row>
    <row r="2746" spans="1:8" x14ac:dyDescent="0.3">
      <c r="A2746" s="58"/>
      <c r="G2746" s="78"/>
      <c r="H2746" s="78"/>
    </row>
    <row r="2747" spans="1:8" x14ac:dyDescent="0.3">
      <c r="A2747" s="58"/>
      <c r="G2747" s="78"/>
      <c r="H2747" s="78"/>
    </row>
    <row r="2748" spans="1:8" x14ac:dyDescent="0.3">
      <c r="A2748" s="58"/>
      <c r="G2748" s="78"/>
      <c r="H2748" s="78"/>
    </row>
    <row r="2749" spans="1:8" x14ac:dyDescent="0.3">
      <c r="A2749" s="58"/>
      <c r="G2749" s="78"/>
      <c r="H2749" s="78"/>
    </row>
    <row r="2750" spans="1:8" x14ac:dyDescent="0.3">
      <c r="A2750" s="58"/>
      <c r="G2750" s="78"/>
      <c r="H2750" s="78"/>
    </row>
    <row r="2751" spans="1:8" x14ac:dyDescent="0.3">
      <c r="A2751" s="58"/>
      <c r="G2751" s="78"/>
      <c r="H2751" s="78"/>
    </row>
    <row r="2752" spans="1:8" x14ac:dyDescent="0.3">
      <c r="A2752" s="58"/>
      <c r="G2752" s="78"/>
      <c r="H2752" s="78"/>
    </row>
    <row r="2753" spans="1:8" x14ac:dyDescent="0.3">
      <c r="A2753" s="58"/>
      <c r="G2753" s="78"/>
      <c r="H2753" s="78"/>
    </row>
    <row r="2754" spans="1:8" x14ac:dyDescent="0.3">
      <c r="A2754" s="58"/>
      <c r="G2754" s="78"/>
      <c r="H2754" s="78"/>
    </row>
    <row r="2755" spans="1:8" x14ac:dyDescent="0.3">
      <c r="A2755" s="58"/>
      <c r="G2755" s="78"/>
      <c r="H2755" s="78"/>
    </row>
    <row r="2756" spans="1:8" x14ac:dyDescent="0.3">
      <c r="A2756" s="58"/>
      <c r="G2756" s="78"/>
      <c r="H2756" s="78"/>
    </row>
    <row r="2757" spans="1:8" x14ac:dyDescent="0.3">
      <c r="A2757" s="58"/>
      <c r="G2757" s="78"/>
      <c r="H2757" s="78"/>
    </row>
    <row r="2758" spans="1:8" x14ac:dyDescent="0.3">
      <c r="A2758" s="58"/>
      <c r="G2758" s="78"/>
      <c r="H2758" s="78"/>
    </row>
    <row r="2759" spans="1:8" x14ac:dyDescent="0.3">
      <c r="A2759" s="58"/>
      <c r="G2759" s="78"/>
      <c r="H2759" s="78"/>
    </row>
    <row r="2760" spans="1:8" x14ac:dyDescent="0.3">
      <c r="A2760" s="58"/>
      <c r="G2760" s="78"/>
      <c r="H2760" s="78"/>
    </row>
    <row r="2761" spans="1:8" x14ac:dyDescent="0.3">
      <c r="A2761" s="58"/>
      <c r="G2761" s="78"/>
      <c r="H2761" s="78"/>
    </row>
    <row r="2762" spans="1:8" x14ac:dyDescent="0.3">
      <c r="A2762" s="58"/>
      <c r="G2762" s="78"/>
      <c r="H2762" s="78"/>
    </row>
    <row r="2763" spans="1:8" x14ac:dyDescent="0.3">
      <c r="A2763" s="58"/>
      <c r="G2763" s="78"/>
      <c r="H2763" s="78"/>
    </row>
    <row r="2764" spans="1:8" x14ac:dyDescent="0.3">
      <c r="A2764" s="58"/>
      <c r="G2764" s="78"/>
      <c r="H2764" s="78"/>
    </row>
    <row r="2765" spans="1:8" x14ac:dyDescent="0.3">
      <c r="A2765" s="58"/>
      <c r="G2765" s="78"/>
      <c r="H2765" s="78"/>
    </row>
    <row r="2766" spans="1:8" x14ac:dyDescent="0.3">
      <c r="A2766" s="58"/>
      <c r="G2766" s="78"/>
      <c r="H2766" s="78"/>
    </row>
    <row r="2767" spans="1:8" x14ac:dyDescent="0.3">
      <c r="A2767" s="58"/>
      <c r="G2767" s="78"/>
      <c r="H2767" s="78"/>
    </row>
    <row r="2768" spans="1:8" x14ac:dyDescent="0.3">
      <c r="A2768" s="58"/>
      <c r="G2768" s="78"/>
      <c r="H2768" s="78"/>
    </row>
    <row r="2769" spans="1:8" x14ac:dyDescent="0.3">
      <c r="A2769" s="58"/>
      <c r="G2769" s="78"/>
      <c r="H2769" s="78"/>
    </row>
    <row r="2770" spans="1:8" x14ac:dyDescent="0.3">
      <c r="A2770" s="58"/>
      <c r="G2770" s="78"/>
      <c r="H2770" s="78"/>
    </row>
    <row r="2771" spans="1:8" x14ac:dyDescent="0.3">
      <c r="A2771" s="58"/>
      <c r="G2771" s="78"/>
      <c r="H2771" s="78"/>
    </row>
    <row r="2772" spans="1:8" x14ac:dyDescent="0.3">
      <c r="A2772" s="58"/>
      <c r="G2772" s="78"/>
      <c r="H2772" s="78"/>
    </row>
    <row r="2773" spans="1:8" x14ac:dyDescent="0.3">
      <c r="A2773" s="58"/>
      <c r="G2773" s="78"/>
      <c r="H2773" s="78"/>
    </row>
    <row r="2774" spans="1:8" x14ac:dyDescent="0.3">
      <c r="A2774" s="58"/>
      <c r="G2774" s="78"/>
      <c r="H2774" s="78"/>
    </row>
    <row r="2775" spans="1:8" x14ac:dyDescent="0.3">
      <c r="A2775" s="58"/>
      <c r="G2775" s="78"/>
      <c r="H2775" s="78"/>
    </row>
    <row r="2776" spans="1:8" x14ac:dyDescent="0.3">
      <c r="A2776" s="58"/>
      <c r="G2776" s="78"/>
      <c r="H2776" s="78"/>
    </row>
    <row r="2777" spans="1:8" x14ac:dyDescent="0.3">
      <c r="A2777" s="58"/>
      <c r="G2777" s="78"/>
      <c r="H2777" s="78"/>
    </row>
    <row r="2778" spans="1:8" x14ac:dyDescent="0.3">
      <c r="A2778" s="58"/>
      <c r="G2778" s="78"/>
      <c r="H2778" s="78"/>
    </row>
    <row r="2779" spans="1:8" x14ac:dyDescent="0.3">
      <c r="A2779" s="58"/>
      <c r="G2779" s="78"/>
      <c r="H2779" s="78"/>
    </row>
    <row r="2780" spans="1:8" x14ac:dyDescent="0.3">
      <c r="A2780" s="58"/>
      <c r="G2780" s="78"/>
      <c r="H2780" s="78"/>
    </row>
    <row r="2781" spans="1:8" x14ac:dyDescent="0.3">
      <c r="A2781" s="58"/>
      <c r="G2781" s="78"/>
      <c r="H2781" s="78"/>
    </row>
    <row r="2782" spans="1:8" x14ac:dyDescent="0.3">
      <c r="A2782" s="58"/>
      <c r="G2782" s="78"/>
      <c r="H2782" s="78"/>
    </row>
    <row r="2783" spans="1:8" x14ac:dyDescent="0.3">
      <c r="A2783" s="58"/>
      <c r="G2783" s="78"/>
      <c r="H2783" s="78"/>
    </row>
    <row r="2784" spans="1:8" x14ac:dyDescent="0.3">
      <c r="A2784" s="58"/>
      <c r="G2784" s="78"/>
      <c r="H2784" s="78"/>
    </row>
    <row r="2785" spans="1:8" x14ac:dyDescent="0.3">
      <c r="A2785" s="58"/>
      <c r="G2785" s="78"/>
      <c r="H2785" s="78"/>
    </row>
    <row r="2786" spans="1:8" x14ac:dyDescent="0.3">
      <c r="A2786" s="58"/>
      <c r="G2786" s="78"/>
      <c r="H2786" s="78"/>
    </row>
    <row r="2787" spans="1:8" x14ac:dyDescent="0.3">
      <c r="A2787" s="58"/>
      <c r="G2787" s="78"/>
      <c r="H2787" s="78"/>
    </row>
    <row r="2788" spans="1:8" x14ac:dyDescent="0.3">
      <c r="A2788" s="58"/>
      <c r="G2788" s="78"/>
      <c r="H2788" s="78"/>
    </row>
    <row r="2789" spans="1:8" x14ac:dyDescent="0.3">
      <c r="A2789" s="58"/>
      <c r="G2789" s="78"/>
      <c r="H2789" s="78"/>
    </row>
    <row r="2790" spans="1:8" x14ac:dyDescent="0.3">
      <c r="A2790" s="58"/>
      <c r="G2790" s="78"/>
      <c r="H2790" s="78"/>
    </row>
    <row r="2791" spans="1:8" x14ac:dyDescent="0.3">
      <c r="A2791" s="58"/>
      <c r="G2791" s="78"/>
      <c r="H2791" s="78"/>
    </row>
    <row r="2792" spans="1:8" x14ac:dyDescent="0.3">
      <c r="A2792" s="58"/>
      <c r="G2792" s="78"/>
      <c r="H2792" s="78"/>
    </row>
    <row r="2793" spans="1:8" x14ac:dyDescent="0.3">
      <c r="A2793" s="58"/>
      <c r="G2793" s="78"/>
      <c r="H2793" s="78"/>
    </row>
    <row r="2794" spans="1:8" x14ac:dyDescent="0.3">
      <c r="A2794" s="58"/>
      <c r="G2794" s="78"/>
      <c r="H2794" s="78"/>
    </row>
    <row r="2795" spans="1:8" x14ac:dyDescent="0.3">
      <c r="A2795" s="58"/>
      <c r="G2795" s="78"/>
      <c r="H2795" s="78"/>
    </row>
    <row r="2796" spans="1:8" x14ac:dyDescent="0.3">
      <c r="A2796" s="58"/>
      <c r="G2796" s="78"/>
      <c r="H2796" s="78"/>
    </row>
    <row r="2797" spans="1:8" x14ac:dyDescent="0.3">
      <c r="A2797" s="58"/>
      <c r="G2797" s="78"/>
      <c r="H2797" s="78"/>
    </row>
    <row r="2798" spans="1:8" x14ac:dyDescent="0.3">
      <c r="A2798" s="58"/>
      <c r="G2798" s="78"/>
      <c r="H2798" s="78"/>
    </row>
    <row r="2799" spans="1:8" x14ac:dyDescent="0.3">
      <c r="A2799" s="58"/>
      <c r="G2799" s="78"/>
      <c r="H2799" s="78"/>
    </row>
    <row r="2800" spans="1:8" x14ac:dyDescent="0.3">
      <c r="A2800" s="58"/>
      <c r="G2800" s="78"/>
      <c r="H2800" s="78"/>
    </row>
    <row r="2801" spans="1:8" x14ac:dyDescent="0.3">
      <c r="A2801" s="58"/>
      <c r="G2801" s="78"/>
      <c r="H2801" s="78"/>
    </row>
    <row r="2802" spans="1:8" x14ac:dyDescent="0.3">
      <c r="A2802" s="58"/>
      <c r="G2802" s="78"/>
      <c r="H2802" s="78"/>
    </row>
    <row r="2803" spans="1:8" x14ac:dyDescent="0.3">
      <c r="A2803" s="58"/>
      <c r="G2803" s="78"/>
      <c r="H2803" s="78"/>
    </row>
    <row r="2804" spans="1:8" x14ac:dyDescent="0.3">
      <c r="A2804" s="58"/>
      <c r="G2804" s="78"/>
      <c r="H2804" s="78"/>
    </row>
    <row r="2805" spans="1:8" x14ac:dyDescent="0.3">
      <c r="A2805" s="58"/>
      <c r="G2805" s="78"/>
      <c r="H2805" s="78"/>
    </row>
    <row r="2806" spans="1:8" x14ac:dyDescent="0.3">
      <c r="A2806" s="58"/>
      <c r="G2806" s="78"/>
      <c r="H2806" s="78"/>
    </row>
    <row r="2807" spans="1:8" x14ac:dyDescent="0.3">
      <c r="A2807" s="58"/>
      <c r="G2807" s="78"/>
      <c r="H2807" s="78"/>
    </row>
    <row r="2808" spans="1:8" x14ac:dyDescent="0.3">
      <c r="A2808" s="58"/>
      <c r="G2808" s="78"/>
      <c r="H2808" s="78"/>
    </row>
    <row r="2809" spans="1:8" x14ac:dyDescent="0.3">
      <c r="A2809" s="58"/>
      <c r="G2809" s="78"/>
      <c r="H2809" s="78"/>
    </row>
    <row r="2810" spans="1:8" x14ac:dyDescent="0.3">
      <c r="A2810" s="58"/>
      <c r="G2810" s="78"/>
      <c r="H2810" s="78"/>
    </row>
    <row r="2811" spans="1:8" x14ac:dyDescent="0.3">
      <c r="A2811" s="58"/>
      <c r="G2811" s="78"/>
      <c r="H2811" s="78"/>
    </row>
    <row r="2812" spans="1:8" x14ac:dyDescent="0.3">
      <c r="A2812" s="58"/>
      <c r="G2812" s="78"/>
      <c r="H2812" s="78"/>
    </row>
    <row r="2813" spans="1:8" x14ac:dyDescent="0.3">
      <c r="A2813" s="58"/>
      <c r="G2813" s="78"/>
      <c r="H2813" s="78"/>
    </row>
    <row r="2814" spans="1:8" x14ac:dyDescent="0.3">
      <c r="A2814" s="58"/>
      <c r="G2814" s="78"/>
      <c r="H2814" s="78"/>
    </row>
    <row r="2815" spans="1:8" x14ac:dyDescent="0.3">
      <c r="A2815" s="58"/>
      <c r="G2815" s="78"/>
      <c r="H2815" s="78"/>
    </row>
    <row r="2816" spans="1:8" x14ac:dyDescent="0.3">
      <c r="A2816" s="58"/>
      <c r="G2816" s="78"/>
      <c r="H2816" s="78"/>
    </row>
    <row r="2817" spans="1:8" x14ac:dyDescent="0.3">
      <c r="A2817" s="58"/>
      <c r="G2817" s="78"/>
      <c r="H2817" s="78"/>
    </row>
    <row r="2818" spans="1:8" x14ac:dyDescent="0.3">
      <c r="A2818" s="58"/>
      <c r="G2818" s="78"/>
      <c r="H2818" s="78"/>
    </row>
    <row r="2819" spans="1:8" x14ac:dyDescent="0.3">
      <c r="A2819" s="58"/>
      <c r="G2819" s="78"/>
      <c r="H2819" s="78"/>
    </row>
    <row r="2820" spans="1:8" x14ac:dyDescent="0.3">
      <c r="A2820" s="58"/>
      <c r="G2820" s="78"/>
      <c r="H2820" s="78"/>
    </row>
    <row r="2821" spans="1:8" x14ac:dyDescent="0.3">
      <c r="A2821" s="58"/>
      <c r="G2821" s="78"/>
      <c r="H2821" s="78"/>
    </row>
    <row r="2822" spans="1:8" x14ac:dyDescent="0.3">
      <c r="A2822" s="58"/>
      <c r="G2822" s="78"/>
      <c r="H2822" s="78"/>
    </row>
    <row r="2823" spans="1:8" x14ac:dyDescent="0.3">
      <c r="A2823" s="58"/>
      <c r="G2823" s="78"/>
      <c r="H2823" s="78"/>
    </row>
    <row r="2824" spans="1:8" x14ac:dyDescent="0.3">
      <c r="A2824" s="58"/>
      <c r="G2824" s="78"/>
      <c r="H2824" s="78"/>
    </row>
    <row r="2825" spans="1:8" x14ac:dyDescent="0.3">
      <c r="A2825" s="58"/>
      <c r="G2825" s="78"/>
      <c r="H2825" s="78"/>
    </row>
    <row r="2826" spans="1:8" x14ac:dyDescent="0.3">
      <c r="A2826" s="58"/>
      <c r="G2826" s="78"/>
      <c r="H2826" s="78"/>
    </row>
    <row r="2827" spans="1:8" x14ac:dyDescent="0.3">
      <c r="A2827" s="58"/>
      <c r="G2827" s="78"/>
      <c r="H2827" s="78"/>
    </row>
    <row r="2828" spans="1:8" x14ac:dyDescent="0.3">
      <c r="A2828" s="58"/>
      <c r="G2828" s="78"/>
      <c r="H2828" s="78"/>
    </row>
    <row r="2829" spans="1:8" x14ac:dyDescent="0.3">
      <c r="A2829" s="58"/>
      <c r="G2829" s="78"/>
      <c r="H2829" s="78"/>
    </row>
    <row r="2830" spans="1:8" x14ac:dyDescent="0.3">
      <c r="A2830" s="58"/>
      <c r="G2830" s="78"/>
      <c r="H2830" s="78"/>
    </row>
    <row r="2831" spans="1:8" x14ac:dyDescent="0.3">
      <c r="A2831" s="58"/>
      <c r="G2831" s="78"/>
      <c r="H2831" s="78"/>
    </row>
    <row r="2832" spans="1:8" x14ac:dyDescent="0.3">
      <c r="A2832" s="58"/>
      <c r="G2832" s="78"/>
      <c r="H2832" s="78"/>
    </row>
    <row r="2833" spans="1:8" x14ac:dyDescent="0.3">
      <c r="A2833" s="58"/>
      <c r="G2833" s="78"/>
      <c r="H2833" s="78"/>
    </row>
    <row r="2834" spans="1:8" x14ac:dyDescent="0.3">
      <c r="A2834" s="58"/>
      <c r="G2834" s="78"/>
      <c r="H2834" s="78"/>
    </row>
    <row r="2835" spans="1:8" x14ac:dyDescent="0.3">
      <c r="A2835" s="58"/>
      <c r="G2835" s="78"/>
      <c r="H2835" s="78"/>
    </row>
    <row r="2836" spans="1:8" x14ac:dyDescent="0.3">
      <c r="A2836" s="58"/>
      <c r="G2836" s="78"/>
      <c r="H2836" s="78"/>
    </row>
    <row r="2837" spans="1:8" x14ac:dyDescent="0.3">
      <c r="A2837" s="58"/>
      <c r="G2837" s="78"/>
      <c r="H2837" s="78"/>
    </row>
    <row r="2838" spans="1:8" x14ac:dyDescent="0.3">
      <c r="A2838" s="58"/>
      <c r="G2838" s="78"/>
      <c r="H2838" s="78"/>
    </row>
    <row r="2839" spans="1:8" x14ac:dyDescent="0.3">
      <c r="A2839" s="58"/>
      <c r="G2839" s="78"/>
      <c r="H2839" s="78"/>
    </row>
    <row r="2840" spans="1:8" x14ac:dyDescent="0.3">
      <c r="A2840" s="58"/>
      <c r="G2840" s="78"/>
      <c r="H2840" s="78"/>
    </row>
    <row r="2841" spans="1:8" x14ac:dyDescent="0.3">
      <c r="A2841" s="58"/>
      <c r="G2841" s="78"/>
      <c r="H2841" s="78"/>
    </row>
    <row r="2842" spans="1:8" x14ac:dyDescent="0.3">
      <c r="A2842" s="58"/>
      <c r="G2842" s="78"/>
      <c r="H2842" s="78"/>
    </row>
    <row r="2843" spans="1:8" x14ac:dyDescent="0.3">
      <c r="A2843" s="58"/>
      <c r="G2843" s="78"/>
      <c r="H2843" s="78"/>
    </row>
    <row r="2844" spans="1:8" x14ac:dyDescent="0.3">
      <c r="A2844" s="58"/>
      <c r="G2844" s="78"/>
      <c r="H2844" s="78"/>
    </row>
    <row r="2845" spans="1:8" x14ac:dyDescent="0.3">
      <c r="A2845" s="58"/>
      <c r="G2845" s="78"/>
      <c r="H2845" s="78"/>
    </row>
    <row r="2846" spans="1:8" x14ac:dyDescent="0.3">
      <c r="A2846" s="58"/>
      <c r="G2846" s="78"/>
      <c r="H2846" s="78"/>
    </row>
    <row r="2847" spans="1:8" x14ac:dyDescent="0.3">
      <c r="A2847" s="58"/>
      <c r="G2847" s="78"/>
      <c r="H2847" s="78"/>
    </row>
    <row r="2848" spans="1:8" x14ac:dyDescent="0.3">
      <c r="A2848" s="58"/>
      <c r="G2848" s="78"/>
      <c r="H2848" s="78"/>
    </row>
    <row r="2849" spans="1:8" x14ac:dyDescent="0.3">
      <c r="A2849" s="58"/>
      <c r="G2849" s="78"/>
      <c r="H2849" s="78"/>
    </row>
    <row r="2850" spans="1:8" x14ac:dyDescent="0.3">
      <c r="A2850" s="58"/>
      <c r="G2850" s="78"/>
      <c r="H2850" s="78"/>
    </row>
    <row r="2851" spans="1:8" x14ac:dyDescent="0.3">
      <c r="A2851" s="58"/>
      <c r="G2851" s="78"/>
      <c r="H2851" s="78"/>
    </row>
    <row r="2852" spans="1:8" x14ac:dyDescent="0.3">
      <c r="A2852" s="58"/>
      <c r="G2852" s="78"/>
      <c r="H2852" s="78"/>
    </row>
    <row r="2853" spans="1:8" x14ac:dyDescent="0.3">
      <c r="A2853" s="58"/>
      <c r="G2853" s="78"/>
      <c r="H2853" s="78"/>
    </row>
    <row r="2854" spans="1:8" x14ac:dyDescent="0.3">
      <c r="A2854" s="58"/>
      <c r="G2854" s="78"/>
      <c r="H2854" s="78"/>
    </row>
    <row r="2855" spans="1:8" x14ac:dyDescent="0.3">
      <c r="A2855" s="58"/>
      <c r="G2855" s="78"/>
      <c r="H2855" s="78"/>
    </row>
    <row r="2856" spans="1:8" x14ac:dyDescent="0.3">
      <c r="A2856" s="58"/>
      <c r="G2856" s="78"/>
      <c r="H2856" s="78"/>
    </row>
    <row r="2857" spans="1:8" x14ac:dyDescent="0.3">
      <c r="A2857" s="58"/>
      <c r="G2857" s="78"/>
      <c r="H2857" s="78"/>
    </row>
    <row r="2858" spans="1:8" x14ac:dyDescent="0.3">
      <c r="A2858" s="58"/>
      <c r="G2858" s="78"/>
      <c r="H2858" s="78"/>
    </row>
    <row r="2859" spans="1:8" x14ac:dyDescent="0.3">
      <c r="A2859" s="58"/>
      <c r="G2859" s="78"/>
      <c r="H2859" s="78"/>
    </row>
    <row r="2860" spans="1:8" x14ac:dyDescent="0.3">
      <c r="A2860" s="58"/>
      <c r="G2860" s="78"/>
      <c r="H2860" s="78"/>
    </row>
    <row r="2861" spans="1:8" x14ac:dyDescent="0.3">
      <c r="A2861" s="58"/>
      <c r="G2861" s="78"/>
      <c r="H2861" s="78"/>
    </row>
    <row r="2862" spans="1:8" x14ac:dyDescent="0.3">
      <c r="A2862" s="58"/>
      <c r="G2862" s="78"/>
      <c r="H2862" s="78"/>
    </row>
    <row r="2863" spans="1:8" x14ac:dyDescent="0.3">
      <c r="A2863" s="58"/>
      <c r="G2863" s="78"/>
      <c r="H2863" s="78"/>
    </row>
    <row r="2864" spans="1:8" x14ac:dyDescent="0.3">
      <c r="A2864" s="58"/>
      <c r="G2864" s="78"/>
      <c r="H2864" s="78"/>
    </row>
    <row r="2865" spans="1:8" x14ac:dyDescent="0.3">
      <c r="A2865" s="58"/>
      <c r="G2865" s="78"/>
      <c r="H2865" s="78"/>
    </row>
    <row r="2866" spans="1:8" x14ac:dyDescent="0.3">
      <c r="A2866" s="58"/>
      <c r="G2866" s="78"/>
      <c r="H2866" s="78"/>
    </row>
    <row r="2867" spans="1:8" x14ac:dyDescent="0.3">
      <c r="A2867" s="58"/>
      <c r="G2867" s="78"/>
      <c r="H2867" s="78"/>
    </row>
    <row r="2868" spans="1:8" x14ac:dyDescent="0.3">
      <c r="A2868" s="58"/>
      <c r="G2868" s="78"/>
      <c r="H2868" s="78"/>
    </row>
    <row r="2869" spans="1:8" x14ac:dyDescent="0.3">
      <c r="A2869" s="58"/>
      <c r="G2869" s="78"/>
      <c r="H2869" s="78"/>
    </row>
    <row r="2870" spans="1:8" x14ac:dyDescent="0.3">
      <c r="A2870" s="58"/>
      <c r="G2870" s="78"/>
      <c r="H2870" s="78"/>
    </row>
    <row r="2871" spans="1:8" x14ac:dyDescent="0.3">
      <c r="A2871" s="58"/>
      <c r="G2871" s="78"/>
      <c r="H2871" s="78"/>
    </row>
    <row r="2872" spans="1:8" x14ac:dyDescent="0.3">
      <c r="A2872" s="58"/>
      <c r="G2872" s="78"/>
      <c r="H2872" s="78"/>
    </row>
    <row r="2873" spans="1:8" x14ac:dyDescent="0.3">
      <c r="A2873" s="58"/>
      <c r="G2873" s="78"/>
      <c r="H2873" s="78"/>
    </row>
    <row r="2874" spans="1:8" x14ac:dyDescent="0.3">
      <c r="A2874" s="58"/>
      <c r="G2874" s="78"/>
      <c r="H2874" s="78"/>
    </row>
    <row r="2875" spans="1:8" x14ac:dyDescent="0.3">
      <c r="A2875" s="58"/>
      <c r="G2875" s="78"/>
      <c r="H2875" s="78"/>
    </row>
    <row r="2876" spans="1:8" x14ac:dyDescent="0.3">
      <c r="A2876" s="58"/>
      <c r="G2876" s="78"/>
      <c r="H2876" s="78"/>
    </row>
    <row r="2877" spans="1:8" x14ac:dyDescent="0.3">
      <c r="A2877" s="58"/>
      <c r="G2877" s="78"/>
      <c r="H2877" s="78"/>
    </row>
    <row r="2878" spans="1:8" x14ac:dyDescent="0.3">
      <c r="A2878" s="58"/>
      <c r="G2878" s="78"/>
      <c r="H2878" s="78"/>
    </row>
    <row r="2879" spans="1:8" x14ac:dyDescent="0.3">
      <c r="A2879" s="58"/>
      <c r="G2879" s="78"/>
      <c r="H2879" s="78"/>
    </row>
    <row r="2880" spans="1:8" x14ac:dyDescent="0.3">
      <c r="A2880" s="58"/>
      <c r="G2880" s="78"/>
      <c r="H2880" s="78"/>
    </row>
    <row r="2881" spans="1:8" x14ac:dyDescent="0.3">
      <c r="A2881" s="58"/>
      <c r="G2881" s="78"/>
      <c r="H2881" s="78"/>
    </row>
    <row r="2882" spans="1:8" x14ac:dyDescent="0.3">
      <c r="A2882" s="58"/>
      <c r="G2882" s="78"/>
      <c r="H2882" s="78"/>
    </row>
    <row r="2883" spans="1:8" x14ac:dyDescent="0.3">
      <c r="A2883" s="58"/>
      <c r="G2883" s="78"/>
      <c r="H2883" s="78"/>
    </row>
    <row r="2884" spans="1:8" x14ac:dyDescent="0.3">
      <c r="A2884" s="58"/>
      <c r="G2884" s="78"/>
      <c r="H2884" s="78"/>
    </row>
    <row r="2885" spans="1:8" x14ac:dyDescent="0.3">
      <c r="A2885" s="58"/>
      <c r="G2885" s="78"/>
      <c r="H2885" s="78"/>
    </row>
    <row r="2886" spans="1:8" x14ac:dyDescent="0.3">
      <c r="A2886" s="58"/>
      <c r="G2886" s="78"/>
      <c r="H2886" s="78"/>
    </row>
    <row r="2887" spans="1:8" x14ac:dyDescent="0.3">
      <c r="A2887" s="58"/>
      <c r="G2887" s="78"/>
      <c r="H2887" s="78"/>
    </row>
    <row r="2888" spans="1:8" x14ac:dyDescent="0.3">
      <c r="A2888" s="58"/>
      <c r="G2888" s="78"/>
      <c r="H2888" s="78"/>
    </row>
    <row r="2889" spans="1:8" x14ac:dyDescent="0.3">
      <c r="A2889" s="58"/>
      <c r="G2889" s="78"/>
      <c r="H2889" s="78"/>
    </row>
    <row r="2890" spans="1:8" x14ac:dyDescent="0.3">
      <c r="A2890" s="58"/>
      <c r="G2890" s="78"/>
      <c r="H2890" s="78"/>
    </row>
    <row r="2891" spans="1:8" x14ac:dyDescent="0.3">
      <c r="A2891" s="58"/>
      <c r="G2891" s="78"/>
      <c r="H2891" s="78"/>
    </row>
    <row r="2892" spans="1:8" x14ac:dyDescent="0.3">
      <c r="A2892" s="58"/>
      <c r="G2892" s="78"/>
      <c r="H2892" s="78"/>
    </row>
    <row r="2893" spans="1:8" x14ac:dyDescent="0.3">
      <c r="A2893" s="58"/>
      <c r="G2893" s="78"/>
      <c r="H2893" s="78"/>
    </row>
    <row r="2894" spans="1:8" x14ac:dyDescent="0.3">
      <c r="A2894" s="58"/>
      <c r="G2894" s="78"/>
      <c r="H2894" s="78"/>
    </row>
    <row r="2895" spans="1:8" x14ac:dyDescent="0.3">
      <c r="A2895" s="58"/>
      <c r="G2895" s="78"/>
      <c r="H2895" s="78"/>
    </row>
    <row r="2896" spans="1:8" x14ac:dyDescent="0.3">
      <c r="A2896" s="58"/>
      <c r="G2896" s="78"/>
      <c r="H2896" s="78"/>
    </row>
    <row r="2897" spans="1:8" x14ac:dyDescent="0.3">
      <c r="A2897" s="58"/>
      <c r="G2897" s="78"/>
      <c r="H2897" s="78"/>
    </row>
    <row r="2898" spans="1:8" x14ac:dyDescent="0.3">
      <c r="A2898" s="58"/>
      <c r="G2898" s="78"/>
      <c r="H2898" s="78"/>
    </row>
    <row r="2899" spans="1:8" x14ac:dyDescent="0.3">
      <c r="A2899" s="58"/>
      <c r="G2899" s="78"/>
      <c r="H2899" s="78"/>
    </row>
    <row r="2900" spans="1:8" x14ac:dyDescent="0.3">
      <c r="A2900" s="58"/>
      <c r="G2900" s="78"/>
      <c r="H2900" s="78"/>
    </row>
    <row r="2901" spans="1:8" x14ac:dyDescent="0.3">
      <c r="A2901" s="58"/>
      <c r="G2901" s="78"/>
      <c r="H2901" s="78"/>
    </row>
    <row r="2902" spans="1:8" x14ac:dyDescent="0.3">
      <c r="A2902" s="58"/>
      <c r="G2902" s="78"/>
      <c r="H2902" s="78"/>
    </row>
    <row r="2903" spans="1:8" x14ac:dyDescent="0.3">
      <c r="A2903" s="58"/>
      <c r="G2903" s="78"/>
      <c r="H2903" s="78"/>
    </row>
    <row r="2904" spans="1:8" x14ac:dyDescent="0.3">
      <c r="A2904" s="58"/>
      <c r="G2904" s="78"/>
      <c r="H2904" s="78"/>
    </row>
    <row r="2905" spans="1:8" x14ac:dyDescent="0.3">
      <c r="A2905" s="58"/>
      <c r="G2905" s="78"/>
      <c r="H2905" s="78"/>
    </row>
    <row r="2906" spans="1:8" x14ac:dyDescent="0.3">
      <c r="A2906" s="58"/>
      <c r="G2906" s="78"/>
      <c r="H2906" s="78"/>
    </row>
    <row r="2907" spans="1:8" x14ac:dyDescent="0.3">
      <c r="A2907" s="58"/>
      <c r="G2907" s="78"/>
      <c r="H2907" s="78"/>
    </row>
    <row r="2908" spans="1:8" x14ac:dyDescent="0.3">
      <c r="A2908" s="58"/>
      <c r="G2908" s="78"/>
      <c r="H2908" s="78"/>
    </row>
    <row r="2909" spans="1:8" x14ac:dyDescent="0.3">
      <c r="A2909" s="58"/>
      <c r="G2909" s="78"/>
      <c r="H2909" s="78"/>
    </row>
    <row r="2910" spans="1:8" x14ac:dyDescent="0.3">
      <c r="A2910" s="58"/>
      <c r="G2910" s="78"/>
      <c r="H2910" s="78"/>
    </row>
    <row r="2911" spans="1:8" x14ac:dyDescent="0.3">
      <c r="A2911" s="58"/>
      <c r="G2911" s="78"/>
      <c r="H2911" s="78"/>
    </row>
    <row r="2912" spans="1:8" x14ac:dyDescent="0.3">
      <c r="A2912" s="58"/>
      <c r="G2912" s="78"/>
      <c r="H2912" s="78"/>
    </row>
    <row r="2913" spans="1:8" x14ac:dyDescent="0.3">
      <c r="A2913" s="58"/>
      <c r="G2913" s="78"/>
      <c r="H2913" s="78"/>
    </row>
    <row r="2914" spans="1:8" x14ac:dyDescent="0.3">
      <c r="A2914" s="58"/>
      <c r="G2914" s="78"/>
      <c r="H2914" s="78"/>
    </row>
    <row r="2915" spans="1:8" x14ac:dyDescent="0.3">
      <c r="A2915" s="58"/>
      <c r="G2915" s="78"/>
      <c r="H2915" s="78"/>
    </row>
    <row r="2916" spans="1:8" x14ac:dyDescent="0.3">
      <c r="A2916" s="58"/>
      <c r="G2916" s="78"/>
      <c r="H2916" s="78"/>
    </row>
    <row r="2917" spans="1:8" x14ac:dyDescent="0.3">
      <c r="A2917" s="58"/>
      <c r="G2917" s="78"/>
      <c r="H2917" s="78"/>
    </row>
    <row r="2918" spans="1:8" x14ac:dyDescent="0.3">
      <c r="A2918" s="58"/>
      <c r="G2918" s="78"/>
      <c r="H2918" s="78"/>
    </row>
    <row r="2919" spans="1:8" x14ac:dyDescent="0.3">
      <c r="A2919" s="58"/>
      <c r="G2919" s="78"/>
      <c r="H2919" s="78"/>
    </row>
    <row r="2920" spans="1:8" x14ac:dyDescent="0.3">
      <c r="A2920" s="58"/>
      <c r="G2920" s="78"/>
      <c r="H2920" s="78"/>
    </row>
    <row r="2921" spans="1:8" x14ac:dyDescent="0.3">
      <c r="A2921" s="58"/>
      <c r="G2921" s="78"/>
      <c r="H2921" s="78"/>
    </row>
    <row r="2922" spans="1:8" x14ac:dyDescent="0.3">
      <c r="A2922" s="58"/>
      <c r="G2922" s="78"/>
      <c r="H2922" s="78"/>
    </row>
    <row r="2923" spans="1:8" x14ac:dyDescent="0.3">
      <c r="A2923" s="58"/>
      <c r="G2923" s="78"/>
      <c r="H2923" s="78"/>
    </row>
    <row r="2924" spans="1:8" x14ac:dyDescent="0.3">
      <c r="A2924" s="58"/>
      <c r="G2924" s="78"/>
      <c r="H2924" s="78"/>
    </row>
    <row r="2925" spans="1:8" x14ac:dyDescent="0.3">
      <c r="A2925" s="58"/>
      <c r="G2925" s="78"/>
      <c r="H2925" s="78"/>
    </row>
    <row r="2926" spans="1:8" x14ac:dyDescent="0.3">
      <c r="A2926" s="58"/>
      <c r="G2926" s="78"/>
      <c r="H2926" s="78"/>
    </row>
    <row r="2927" spans="1:8" x14ac:dyDescent="0.3">
      <c r="A2927" s="58"/>
      <c r="G2927" s="78"/>
      <c r="H2927" s="78"/>
    </row>
    <row r="2928" spans="1:8" x14ac:dyDescent="0.3">
      <c r="A2928" s="58"/>
      <c r="G2928" s="78"/>
      <c r="H2928" s="78"/>
    </row>
    <row r="2929" spans="1:8" x14ac:dyDescent="0.3">
      <c r="A2929" s="58"/>
      <c r="G2929" s="78"/>
      <c r="H2929" s="78"/>
    </row>
    <row r="2930" spans="1:8" x14ac:dyDescent="0.3">
      <c r="A2930" s="58"/>
      <c r="G2930" s="78"/>
      <c r="H2930" s="78"/>
    </row>
    <row r="2931" spans="1:8" x14ac:dyDescent="0.3">
      <c r="A2931" s="58"/>
      <c r="G2931" s="78"/>
      <c r="H2931" s="78"/>
    </row>
    <row r="2932" spans="1:8" x14ac:dyDescent="0.3">
      <c r="A2932" s="58"/>
      <c r="G2932" s="78"/>
      <c r="H2932" s="78"/>
    </row>
    <row r="2933" spans="1:8" x14ac:dyDescent="0.3">
      <c r="A2933" s="58"/>
      <c r="G2933" s="78"/>
      <c r="H2933" s="78"/>
    </row>
    <row r="2934" spans="1:8" x14ac:dyDescent="0.3">
      <c r="A2934" s="58"/>
      <c r="G2934" s="78"/>
      <c r="H2934" s="78"/>
    </row>
    <row r="2935" spans="1:8" x14ac:dyDescent="0.3">
      <c r="A2935" s="58"/>
      <c r="G2935" s="78"/>
      <c r="H2935" s="78"/>
    </row>
    <row r="2936" spans="1:8" x14ac:dyDescent="0.3">
      <c r="A2936" s="58"/>
      <c r="G2936" s="78"/>
      <c r="H2936" s="78"/>
    </row>
    <row r="2937" spans="1:8" x14ac:dyDescent="0.3">
      <c r="A2937" s="58"/>
      <c r="G2937" s="78"/>
      <c r="H2937" s="78"/>
    </row>
    <row r="2938" spans="1:8" x14ac:dyDescent="0.3">
      <c r="A2938" s="58"/>
      <c r="G2938" s="78"/>
      <c r="H2938" s="78"/>
    </row>
    <row r="2939" spans="1:8" x14ac:dyDescent="0.3">
      <c r="A2939" s="58"/>
      <c r="G2939" s="78"/>
      <c r="H2939" s="78"/>
    </row>
    <row r="2940" spans="1:8" x14ac:dyDescent="0.3">
      <c r="A2940" s="58"/>
      <c r="G2940" s="78"/>
      <c r="H2940" s="78"/>
    </row>
    <row r="2941" spans="1:8" x14ac:dyDescent="0.3">
      <c r="A2941" s="58"/>
      <c r="G2941" s="78"/>
      <c r="H2941" s="78"/>
    </row>
    <row r="2942" spans="1:8" x14ac:dyDescent="0.3">
      <c r="A2942" s="58"/>
      <c r="G2942" s="78"/>
      <c r="H2942" s="78"/>
    </row>
    <row r="2943" spans="1:8" x14ac:dyDescent="0.3">
      <c r="A2943" s="58"/>
      <c r="G2943" s="78"/>
      <c r="H2943" s="78"/>
    </row>
    <row r="2944" spans="1:8" x14ac:dyDescent="0.3">
      <c r="A2944" s="58"/>
      <c r="G2944" s="78"/>
      <c r="H2944" s="78"/>
    </row>
    <row r="2945" spans="1:8" x14ac:dyDescent="0.3">
      <c r="A2945" s="58"/>
      <c r="G2945" s="78"/>
      <c r="H2945" s="78"/>
    </row>
    <row r="2946" spans="1:8" x14ac:dyDescent="0.3">
      <c r="A2946" s="58"/>
      <c r="G2946" s="78"/>
      <c r="H2946" s="78"/>
    </row>
    <row r="2947" spans="1:8" x14ac:dyDescent="0.3">
      <c r="A2947" s="58"/>
      <c r="G2947" s="78"/>
      <c r="H2947" s="78"/>
    </row>
    <row r="2948" spans="1:8" x14ac:dyDescent="0.3">
      <c r="A2948" s="58"/>
      <c r="G2948" s="78"/>
      <c r="H2948" s="78"/>
    </row>
    <row r="2949" spans="1:8" x14ac:dyDescent="0.3">
      <c r="A2949" s="58"/>
      <c r="G2949" s="78"/>
      <c r="H2949" s="78"/>
    </row>
    <row r="2950" spans="1:8" x14ac:dyDescent="0.3">
      <c r="A2950" s="58"/>
      <c r="G2950" s="78"/>
      <c r="H2950" s="78"/>
    </row>
    <row r="2951" spans="1:8" x14ac:dyDescent="0.3">
      <c r="A2951" s="58"/>
      <c r="G2951" s="78"/>
      <c r="H2951" s="78"/>
    </row>
    <row r="2952" spans="1:8" x14ac:dyDescent="0.3">
      <c r="A2952" s="58"/>
      <c r="G2952" s="78"/>
      <c r="H2952" s="78"/>
    </row>
    <row r="2953" spans="1:8" x14ac:dyDescent="0.3">
      <c r="A2953" s="58"/>
      <c r="G2953" s="78"/>
      <c r="H2953" s="78"/>
    </row>
    <row r="2954" spans="1:8" x14ac:dyDescent="0.3">
      <c r="A2954" s="58"/>
      <c r="G2954" s="78"/>
      <c r="H2954" s="78"/>
    </row>
    <row r="2955" spans="1:8" x14ac:dyDescent="0.3">
      <c r="A2955" s="58"/>
      <c r="G2955" s="78"/>
      <c r="H2955" s="78"/>
    </row>
    <row r="2956" spans="1:8" x14ac:dyDescent="0.3">
      <c r="A2956" s="58"/>
      <c r="G2956" s="78"/>
      <c r="H2956" s="78"/>
    </row>
    <row r="2957" spans="1:8" x14ac:dyDescent="0.3">
      <c r="A2957" s="58"/>
      <c r="G2957" s="78"/>
      <c r="H2957" s="78"/>
    </row>
    <row r="2958" spans="1:8" x14ac:dyDescent="0.3">
      <c r="A2958" s="58"/>
      <c r="G2958" s="78"/>
      <c r="H2958" s="78"/>
    </row>
    <row r="2959" spans="1:8" x14ac:dyDescent="0.3">
      <c r="A2959" s="58"/>
      <c r="G2959" s="78"/>
      <c r="H2959" s="78"/>
    </row>
    <row r="2960" spans="1:8" x14ac:dyDescent="0.3">
      <c r="A2960" s="58"/>
      <c r="G2960" s="78"/>
      <c r="H2960" s="78"/>
    </row>
    <row r="2961" spans="1:8" x14ac:dyDescent="0.3">
      <c r="A2961" s="58"/>
      <c r="G2961" s="78"/>
      <c r="H2961" s="78"/>
    </row>
    <row r="2962" spans="1:8" x14ac:dyDescent="0.3">
      <c r="A2962" s="58"/>
      <c r="G2962" s="78"/>
      <c r="H2962" s="78"/>
    </row>
    <row r="2963" spans="1:8" x14ac:dyDescent="0.3">
      <c r="A2963" s="58"/>
      <c r="G2963" s="78"/>
      <c r="H2963" s="78"/>
    </row>
    <row r="2964" spans="1:8" x14ac:dyDescent="0.3">
      <c r="A2964" s="58"/>
      <c r="G2964" s="78"/>
      <c r="H2964" s="78"/>
    </row>
    <row r="2965" spans="1:8" x14ac:dyDescent="0.3">
      <c r="A2965" s="58"/>
      <c r="G2965" s="78"/>
      <c r="H2965" s="78"/>
    </row>
    <row r="2966" spans="1:8" x14ac:dyDescent="0.3">
      <c r="A2966" s="58"/>
      <c r="G2966" s="78"/>
      <c r="H2966" s="78"/>
    </row>
    <row r="2967" spans="1:8" x14ac:dyDescent="0.3">
      <c r="A2967" s="58"/>
      <c r="G2967" s="78"/>
      <c r="H2967" s="78"/>
    </row>
    <row r="2968" spans="1:8" x14ac:dyDescent="0.3">
      <c r="A2968" s="58"/>
      <c r="G2968" s="78"/>
      <c r="H2968" s="78"/>
    </row>
    <row r="2969" spans="1:8" x14ac:dyDescent="0.3">
      <c r="A2969" s="58"/>
      <c r="G2969" s="78"/>
      <c r="H2969" s="78"/>
    </row>
    <row r="2970" spans="1:8" x14ac:dyDescent="0.3">
      <c r="A2970" s="58"/>
      <c r="G2970" s="78"/>
      <c r="H2970" s="78"/>
    </row>
    <row r="2971" spans="1:8" x14ac:dyDescent="0.3">
      <c r="A2971" s="58"/>
      <c r="G2971" s="78"/>
      <c r="H2971" s="78"/>
    </row>
    <row r="2972" spans="1:8" x14ac:dyDescent="0.3">
      <c r="A2972" s="58"/>
      <c r="G2972" s="78"/>
      <c r="H2972" s="78"/>
    </row>
    <row r="2973" spans="1:8" x14ac:dyDescent="0.3">
      <c r="A2973" s="58"/>
      <c r="G2973" s="78"/>
      <c r="H2973" s="78"/>
    </row>
    <row r="2974" spans="1:8" x14ac:dyDescent="0.3">
      <c r="A2974" s="58"/>
      <c r="G2974" s="78"/>
      <c r="H2974" s="78"/>
    </row>
    <row r="2975" spans="1:8" x14ac:dyDescent="0.3">
      <c r="A2975" s="58"/>
      <c r="G2975" s="78"/>
      <c r="H2975" s="78"/>
    </row>
    <row r="2976" spans="1:8" x14ac:dyDescent="0.3">
      <c r="A2976" s="58"/>
      <c r="G2976" s="78"/>
      <c r="H2976" s="78"/>
    </row>
    <row r="2977" spans="1:8" x14ac:dyDescent="0.3">
      <c r="A2977" s="58"/>
      <c r="G2977" s="78"/>
      <c r="H2977" s="78"/>
    </row>
    <row r="2978" spans="1:8" x14ac:dyDescent="0.3">
      <c r="A2978" s="58"/>
      <c r="G2978" s="78"/>
      <c r="H2978" s="78"/>
    </row>
    <row r="2979" spans="1:8" x14ac:dyDescent="0.3">
      <c r="A2979" s="58"/>
      <c r="G2979" s="78"/>
      <c r="H2979" s="78"/>
    </row>
    <row r="2980" spans="1:8" x14ac:dyDescent="0.3">
      <c r="A2980" s="58"/>
      <c r="G2980" s="78"/>
      <c r="H2980" s="78"/>
    </row>
    <row r="2981" spans="1:8" x14ac:dyDescent="0.3">
      <c r="A2981" s="58"/>
      <c r="G2981" s="78"/>
      <c r="H2981" s="78"/>
    </row>
    <row r="2982" spans="1:8" x14ac:dyDescent="0.3">
      <c r="A2982" s="58"/>
      <c r="G2982" s="78"/>
      <c r="H2982" s="78"/>
    </row>
    <row r="2983" spans="1:8" x14ac:dyDescent="0.3">
      <c r="A2983" s="58"/>
      <c r="G2983" s="78"/>
      <c r="H2983" s="78"/>
    </row>
    <row r="2984" spans="1:8" x14ac:dyDescent="0.3">
      <c r="A2984" s="58"/>
      <c r="G2984" s="78"/>
      <c r="H2984" s="78"/>
    </row>
    <row r="2985" spans="1:8" x14ac:dyDescent="0.3">
      <c r="A2985" s="58"/>
      <c r="G2985" s="78"/>
      <c r="H2985" s="78"/>
    </row>
    <row r="2986" spans="1:8" x14ac:dyDescent="0.3">
      <c r="A2986" s="58"/>
      <c r="G2986" s="78"/>
      <c r="H2986" s="78"/>
    </row>
    <row r="2987" spans="1:8" x14ac:dyDescent="0.3">
      <c r="A2987" s="58"/>
      <c r="G2987" s="78"/>
      <c r="H2987" s="78"/>
    </row>
    <row r="2988" spans="1:8" x14ac:dyDescent="0.3">
      <c r="A2988" s="58"/>
      <c r="G2988" s="78"/>
      <c r="H2988" s="78"/>
    </row>
    <row r="2989" spans="1:8" x14ac:dyDescent="0.3">
      <c r="A2989" s="58"/>
      <c r="G2989" s="78"/>
      <c r="H2989" s="78"/>
    </row>
    <row r="2990" spans="1:8" x14ac:dyDescent="0.3">
      <c r="A2990" s="58"/>
      <c r="G2990" s="78"/>
      <c r="H2990" s="78"/>
    </row>
    <row r="2991" spans="1:8" x14ac:dyDescent="0.3">
      <c r="A2991" s="58"/>
      <c r="G2991" s="78"/>
      <c r="H2991" s="78"/>
    </row>
    <row r="2992" spans="1:8" x14ac:dyDescent="0.3">
      <c r="A2992" s="58"/>
      <c r="G2992" s="78"/>
      <c r="H2992" s="78"/>
    </row>
    <row r="2993" spans="1:8" x14ac:dyDescent="0.3">
      <c r="A2993" s="58"/>
      <c r="G2993" s="78"/>
      <c r="H2993" s="78"/>
    </row>
    <row r="2994" spans="1:8" x14ac:dyDescent="0.3">
      <c r="A2994" s="58"/>
      <c r="G2994" s="78"/>
      <c r="H2994" s="78"/>
    </row>
    <row r="2995" spans="1:8" x14ac:dyDescent="0.3">
      <c r="A2995" s="58"/>
      <c r="G2995" s="78"/>
      <c r="H2995" s="78"/>
    </row>
    <row r="2996" spans="1:8" x14ac:dyDescent="0.3">
      <c r="A2996" s="58"/>
      <c r="G2996" s="78"/>
      <c r="H2996" s="78"/>
    </row>
    <row r="2997" spans="1:8" x14ac:dyDescent="0.3">
      <c r="A2997" s="58"/>
      <c r="G2997" s="78"/>
      <c r="H2997" s="78"/>
    </row>
    <row r="2998" spans="1:8" x14ac:dyDescent="0.3">
      <c r="A2998" s="58"/>
      <c r="G2998" s="78"/>
      <c r="H2998" s="78"/>
    </row>
    <row r="2999" spans="1:8" x14ac:dyDescent="0.3">
      <c r="A2999" s="58"/>
      <c r="G2999" s="78"/>
      <c r="H2999" s="78"/>
    </row>
    <row r="3000" spans="1:8" x14ac:dyDescent="0.3">
      <c r="A3000" s="58"/>
      <c r="G3000" s="78"/>
      <c r="H3000" s="78"/>
    </row>
    <row r="3001" spans="1:8" x14ac:dyDescent="0.3">
      <c r="A3001" s="58"/>
      <c r="G3001" s="78"/>
      <c r="H3001" s="78"/>
    </row>
    <row r="3002" spans="1:8" x14ac:dyDescent="0.3">
      <c r="A3002" s="58"/>
      <c r="G3002" s="78"/>
      <c r="H3002" s="78"/>
    </row>
    <row r="3003" spans="1:8" x14ac:dyDescent="0.3">
      <c r="A3003" s="58"/>
      <c r="G3003" s="78"/>
      <c r="H3003" s="78"/>
    </row>
    <row r="3004" spans="1:8" x14ac:dyDescent="0.3">
      <c r="A3004" s="58"/>
      <c r="G3004" s="78"/>
      <c r="H3004" s="78"/>
    </row>
    <row r="3005" spans="1:8" x14ac:dyDescent="0.3">
      <c r="A3005" s="58"/>
      <c r="G3005" s="78"/>
      <c r="H3005" s="78"/>
    </row>
    <row r="3006" spans="1:8" x14ac:dyDescent="0.3">
      <c r="A3006" s="58"/>
      <c r="G3006" s="78"/>
      <c r="H3006" s="78"/>
    </row>
    <row r="3007" spans="1:8" x14ac:dyDescent="0.3">
      <c r="A3007" s="58"/>
      <c r="G3007" s="78"/>
      <c r="H3007" s="78"/>
    </row>
    <row r="3008" spans="1:8" x14ac:dyDescent="0.3">
      <c r="A3008" s="58"/>
      <c r="G3008" s="78"/>
      <c r="H3008" s="78"/>
    </row>
    <row r="3009" spans="1:8" x14ac:dyDescent="0.3">
      <c r="A3009" s="58"/>
      <c r="G3009" s="78"/>
      <c r="H3009" s="78"/>
    </row>
    <row r="3010" spans="1:8" x14ac:dyDescent="0.3">
      <c r="A3010" s="58"/>
      <c r="G3010" s="78"/>
      <c r="H3010" s="78"/>
    </row>
    <row r="3011" spans="1:8" x14ac:dyDescent="0.3">
      <c r="A3011" s="58"/>
      <c r="G3011" s="78"/>
      <c r="H3011" s="78"/>
    </row>
    <row r="3012" spans="1:8" x14ac:dyDescent="0.3">
      <c r="A3012" s="58"/>
      <c r="G3012" s="78"/>
      <c r="H3012" s="78"/>
    </row>
    <row r="3013" spans="1:8" x14ac:dyDescent="0.3">
      <c r="A3013" s="58"/>
      <c r="G3013" s="78"/>
      <c r="H3013" s="78"/>
    </row>
    <row r="3014" spans="1:8" x14ac:dyDescent="0.3">
      <c r="A3014" s="58"/>
      <c r="G3014" s="78"/>
      <c r="H3014" s="78"/>
    </row>
    <row r="3015" spans="1:8" x14ac:dyDescent="0.3">
      <c r="A3015" s="58"/>
      <c r="G3015" s="78"/>
      <c r="H3015" s="78"/>
    </row>
    <row r="3016" spans="1:8" x14ac:dyDescent="0.3">
      <c r="A3016" s="58"/>
      <c r="G3016" s="78"/>
      <c r="H3016" s="78"/>
    </row>
    <row r="3017" spans="1:8" x14ac:dyDescent="0.3">
      <c r="A3017" s="58"/>
      <c r="G3017" s="78"/>
      <c r="H3017" s="78"/>
    </row>
    <row r="3018" spans="1:8" x14ac:dyDescent="0.3">
      <c r="A3018" s="58"/>
      <c r="G3018" s="78"/>
      <c r="H3018" s="78"/>
    </row>
    <row r="3019" spans="1:8" x14ac:dyDescent="0.3">
      <c r="A3019" s="58"/>
      <c r="G3019" s="78"/>
      <c r="H3019" s="78"/>
    </row>
    <row r="3020" spans="1:8" x14ac:dyDescent="0.3">
      <c r="A3020" s="58"/>
      <c r="G3020" s="78"/>
      <c r="H3020" s="78"/>
    </row>
    <row r="3021" spans="1:8" x14ac:dyDescent="0.3">
      <c r="A3021" s="58"/>
      <c r="G3021" s="78"/>
      <c r="H3021" s="78"/>
    </row>
    <row r="3022" spans="1:8" x14ac:dyDescent="0.3">
      <c r="A3022" s="58"/>
      <c r="G3022" s="78"/>
      <c r="H3022" s="78"/>
    </row>
    <row r="3023" spans="1:8" x14ac:dyDescent="0.3">
      <c r="A3023" s="58"/>
      <c r="G3023" s="78"/>
      <c r="H3023" s="78"/>
    </row>
    <row r="3024" spans="1:8" x14ac:dyDescent="0.3">
      <c r="A3024" s="58"/>
      <c r="G3024" s="78"/>
      <c r="H3024" s="78"/>
    </row>
    <row r="3025" spans="1:8" x14ac:dyDescent="0.3">
      <c r="A3025" s="58"/>
      <c r="G3025" s="78"/>
      <c r="H3025" s="78"/>
    </row>
    <row r="3026" spans="1:8" x14ac:dyDescent="0.3">
      <c r="A3026" s="58"/>
      <c r="G3026" s="78"/>
      <c r="H3026" s="78"/>
    </row>
    <row r="3027" spans="1:8" x14ac:dyDescent="0.3">
      <c r="A3027" s="58"/>
      <c r="G3027" s="78"/>
      <c r="H3027" s="78"/>
    </row>
    <row r="3028" spans="1:8" x14ac:dyDescent="0.3">
      <c r="A3028" s="58"/>
      <c r="G3028" s="78"/>
      <c r="H3028" s="78"/>
    </row>
    <row r="3029" spans="1:8" x14ac:dyDescent="0.3">
      <c r="A3029" s="58"/>
      <c r="G3029" s="78"/>
      <c r="H3029" s="78"/>
    </row>
    <row r="3030" spans="1:8" x14ac:dyDescent="0.3">
      <c r="A3030" s="58"/>
      <c r="G3030" s="78"/>
      <c r="H3030" s="78"/>
    </row>
    <row r="3031" spans="1:8" x14ac:dyDescent="0.3">
      <c r="A3031" s="58"/>
      <c r="G3031" s="78"/>
      <c r="H3031" s="78"/>
    </row>
    <row r="3032" spans="1:8" x14ac:dyDescent="0.3">
      <c r="A3032" s="58"/>
      <c r="G3032" s="78"/>
      <c r="H3032" s="78"/>
    </row>
    <row r="3033" spans="1:8" x14ac:dyDescent="0.3">
      <c r="A3033" s="58"/>
      <c r="G3033" s="78"/>
      <c r="H3033" s="78"/>
    </row>
    <row r="3034" spans="1:8" x14ac:dyDescent="0.3">
      <c r="A3034" s="58"/>
      <c r="G3034" s="78"/>
      <c r="H3034" s="78"/>
    </row>
    <row r="3035" spans="1:8" x14ac:dyDescent="0.3">
      <c r="A3035" s="58"/>
      <c r="G3035" s="78"/>
      <c r="H3035" s="78"/>
    </row>
    <row r="3036" spans="1:8" x14ac:dyDescent="0.3">
      <c r="A3036" s="58"/>
      <c r="G3036" s="78"/>
      <c r="H3036" s="78"/>
    </row>
    <row r="3037" spans="1:8" x14ac:dyDescent="0.3">
      <c r="A3037" s="58"/>
      <c r="G3037" s="78"/>
      <c r="H3037" s="78"/>
    </row>
    <row r="3038" spans="1:8" x14ac:dyDescent="0.3">
      <c r="A3038" s="58"/>
      <c r="G3038" s="78"/>
      <c r="H3038" s="78"/>
    </row>
    <row r="3039" spans="1:8" x14ac:dyDescent="0.3">
      <c r="A3039" s="58"/>
      <c r="G3039" s="78"/>
      <c r="H3039" s="78"/>
    </row>
    <row r="3040" spans="1:8" x14ac:dyDescent="0.3">
      <c r="A3040" s="58"/>
      <c r="G3040" s="78"/>
      <c r="H3040" s="78"/>
    </row>
    <row r="3041" spans="1:8" x14ac:dyDescent="0.3">
      <c r="A3041" s="58"/>
      <c r="G3041" s="78"/>
      <c r="H3041" s="78"/>
    </row>
    <row r="3042" spans="1:8" x14ac:dyDescent="0.3">
      <c r="A3042" s="58"/>
      <c r="G3042" s="78"/>
      <c r="H3042" s="78"/>
    </row>
    <row r="3043" spans="1:8" x14ac:dyDescent="0.3">
      <c r="A3043" s="58"/>
      <c r="G3043" s="78"/>
      <c r="H3043" s="78"/>
    </row>
    <row r="3044" spans="1:8" x14ac:dyDescent="0.3">
      <c r="A3044" s="58"/>
      <c r="G3044" s="78"/>
      <c r="H3044" s="78"/>
    </row>
    <row r="3045" spans="1:8" x14ac:dyDescent="0.3">
      <c r="A3045" s="58"/>
      <c r="G3045" s="78"/>
      <c r="H3045" s="78"/>
    </row>
    <row r="3046" spans="1:8" x14ac:dyDescent="0.3">
      <c r="A3046" s="58"/>
      <c r="G3046" s="78"/>
      <c r="H3046" s="78"/>
    </row>
    <row r="3047" spans="1:8" x14ac:dyDescent="0.3">
      <c r="A3047" s="58"/>
      <c r="G3047" s="78"/>
      <c r="H3047" s="78"/>
    </row>
    <row r="3048" spans="1:8" x14ac:dyDescent="0.3">
      <c r="A3048" s="58"/>
      <c r="G3048" s="78"/>
      <c r="H3048" s="78"/>
    </row>
    <row r="3049" spans="1:8" x14ac:dyDescent="0.3">
      <c r="A3049" s="58"/>
      <c r="G3049" s="78"/>
      <c r="H3049" s="78"/>
    </row>
    <row r="3050" spans="1:8" x14ac:dyDescent="0.3">
      <c r="A3050" s="58"/>
      <c r="G3050" s="78"/>
      <c r="H3050" s="78"/>
    </row>
    <row r="3051" spans="1:8" x14ac:dyDescent="0.3">
      <c r="A3051" s="58"/>
      <c r="G3051" s="78"/>
      <c r="H3051" s="78"/>
    </row>
    <row r="3052" spans="1:8" x14ac:dyDescent="0.3">
      <c r="A3052" s="58"/>
      <c r="G3052" s="78"/>
      <c r="H3052" s="78"/>
    </row>
    <row r="3053" spans="1:8" x14ac:dyDescent="0.3">
      <c r="A3053" s="58"/>
      <c r="G3053" s="78"/>
      <c r="H3053" s="78"/>
    </row>
    <row r="3054" spans="1:8" x14ac:dyDescent="0.3">
      <c r="A3054" s="58"/>
      <c r="G3054" s="78"/>
      <c r="H3054" s="78"/>
    </row>
    <row r="3055" spans="1:8" x14ac:dyDescent="0.3">
      <c r="A3055" s="58"/>
      <c r="G3055" s="78"/>
      <c r="H3055" s="78"/>
    </row>
    <row r="3056" spans="1:8" x14ac:dyDescent="0.3">
      <c r="A3056" s="58"/>
      <c r="G3056" s="78"/>
      <c r="H3056" s="78"/>
    </row>
    <row r="3057" spans="1:8" x14ac:dyDescent="0.3">
      <c r="A3057" s="58"/>
      <c r="G3057" s="78"/>
      <c r="H3057" s="78"/>
    </row>
    <row r="3058" spans="1:8" x14ac:dyDescent="0.3">
      <c r="A3058" s="58"/>
      <c r="G3058" s="78"/>
      <c r="H3058" s="78"/>
    </row>
    <row r="3059" spans="1:8" x14ac:dyDescent="0.3">
      <c r="A3059" s="58"/>
      <c r="G3059" s="78"/>
      <c r="H3059" s="78"/>
    </row>
    <row r="3060" spans="1:8" x14ac:dyDescent="0.3">
      <c r="A3060" s="58"/>
      <c r="G3060" s="78"/>
      <c r="H3060" s="78"/>
    </row>
    <row r="3061" spans="1:8" x14ac:dyDescent="0.3">
      <c r="A3061" s="58"/>
      <c r="G3061" s="78"/>
      <c r="H3061" s="78"/>
    </row>
    <row r="3062" spans="1:8" x14ac:dyDescent="0.3">
      <c r="A3062" s="58"/>
      <c r="G3062" s="78"/>
      <c r="H3062" s="78"/>
    </row>
    <row r="3063" spans="1:8" x14ac:dyDescent="0.3">
      <c r="A3063" s="58"/>
      <c r="G3063" s="78"/>
      <c r="H3063" s="78"/>
    </row>
    <row r="3064" spans="1:8" x14ac:dyDescent="0.3">
      <c r="A3064" s="58"/>
      <c r="G3064" s="78"/>
      <c r="H3064" s="78"/>
    </row>
    <row r="3065" spans="1:8" x14ac:dyDescent="0.3">
      <c r="A3065" s="58"/>
      <c r="G3065" s="78"/>
      <c r="H3065" s="78"/>
    </row>
    <row r="3066" spans="1:8" x14ac:dyDescent="0.3">
      <c r="A3066" s="58"/>
      <c r="G3066" s="78"/>
      <c r="H3066" s="78"/>
    </row>
    <row r="3067" spans="1:8" x14ac:dyDescent="0.3">
      <c r="A3067" s="58"/>
      <c r="G3067" s="78"/>
      <c r="H3067" s="78"/>
    </row>
    <row r="3068" spans="1:8" x14ac:dyDescent="0.3">
      <c r="A3068" s="58"/>
      <c r="G3068" s="78"/>
      <c r="H3068" s="78"/>
    </row>
    <row r="3069" spans="1:8" x14ac:dyDescent="0.3">
      <c r="A3069" s="58"/>
      <c r="G3069" s="78"/>
      <c r="H3069" s="78"/>
    </row>
    <row r="3070" spans="1:8" x14ac:dyDescent="0.3">
      <c r="A3070" s="58"/>
      <c r="G3070" s="78"/>
      <c r="H3070" s="78"/>
    </row>
    <row r="3071" spans="1:8" x14ac:dyDescent="0.3">
      <c r="A3071" s="58"/>
      <c r="G3071" s="78"/>
      <c r="H3071" s="78"/>
    </row>
    <row r="3072" spans="1:8" x14ac:dyDescent="0.3">
      <c r="A3072" s="58"/>
      <c r="G3072" s="78"/>
      <c r="H3072" s="78"/>
    </row>
    <row r="3073" spans="1:8" x14ac:dyDescent="0.3">
      <c r="A3073" s="58"/>
      <c r="G3073" s="78"/>
      <c r="H3073" s="78"/>
    </row>
    <row r="3074" spans="1:8" x14ac:dyDescent="0.3">
      <c r="A3074" s="58"/>
      <c r="G3074" s="78"/>
      <c r="H3074" s="78"/>
    </row>
    <row r="3075" spans="1:8" x14ac:dyDescent="0.3">
      <c r="A3075" s="58"/>
      <c r="G3075" s="78"/>
      <c r="H3075" s="78"/>
    </row>
    <row r="3076" spans="1:8" x14ac:dyDescent="0.3">
      <c r="A3076" s="58"/>
      <c r="G3076" s="78"/>
      <c r="H3076" s="78"/>
    </row>
    <row r="3077" spans="1:8" x14ac:dyDescent="0.3">
      <c r="A3077" s="58"/>
      <c r="G3077" s="78"/>
      <c r="H3077" s="78"/>
    </row>
    <row r="3078" spans="1:8" x14ac:dyDescent="0.3">
      <c r="A3078" s="58"/>
      <c r="G3078" s="78"/>
      <c r="H3078" s="78"/>
    </row>
    <row r="3079" spans="1:8" x14ac:dyDescent="0.3">
      <c r="A3079" s="58"/>
      <c r="G3079" s="78"/>
      <c r="H3079" s="78"/>
    </row>
    <row r="3080" spans="1:8" x14ac:dyDescent="0.3">
      <c r="A3080" s="58"/>
      <c r="G3080" s="78"/>
      <c r="H3080" s="78"/>
    </row>
    <row r="3081" spans="1:8" x14ac:dyDescent="0.3">
      <c r="A3081" s="58"/>
      <c r="G3081" s="78"/>
      <c r="H3081" s="78"/>
    </row>
    <row r="3082" spans="1:8" x14ac:dyDescent="0.3">
      <c r="A3082" s="58"/>
      <c r="G3082" s="78"/>
      <c r="H3082" s="78"/>
    </row>
    <row r="3083" spans="1:8" x14ac:dyDescent="0.3">
      <c r="A3083" s="58"/>
      <c r="G3083" s="78"/>
      <c r="H3083" s="78"/>
    </row>
    <row r="3084" spans="1:8" x14ac:dyDescent="0.3">
      <c r="A3084" s="58"/>
      <c r="G3084" s="78"/>
      <c r="H3084" s="78"/>
    </row>
    <row r="3085" spans="1:8" x14ac:dyDescent="0.3">
      <c r="A3085" s="58"/>
      <c r="G3085" s="78"/>
      <c r="H3085" s="78"/>
    </row>
    <row r="3086" spans="1:8" x14ac:dyDescent="0.3">
      <c r="A3086" s="58"/>
      <c r="G3086" s="78"/>
      <c r="H3086" s="78"/>
    </row>
    <row r="3087" spans="1:8" x14ac:dyDescent="0.3">
      <c r="A3087" s="58"/>
      <c r="G3087" s="78"/>
      <c r="H3087" s="78"/>
    </row>
    <row r="3088" spans="1:8" x14ac:dyDescent="0.3">
      <c r="A3088" s="58"/>
      <c r="G3088" s="78"/>
      <c r="H3088" s="78"/>
    </row>
    <row r="3089" spans="1:8" x14ac:dyDescent="0.3">
      <c r="A3089" s="58"/>
      <c r="G3089" s="78"/>
      <c r="H3089" s="78"/>
    </row>
    <row r="3090" spans="1:8" x14ac:dyDescent="0.3">
      <c r="A3090" s="58"/>
      <c r="G3090" s="78"/>
      <c r="H3090" s="78"/>
    </row>
    <row r="3091" spans="1:8" x14ac:dyDescent="0.3">
      <c r="A3091" s="58"/>
      <c r="G3091" s="78"/>
      <c r="H3091" s="78"/>
    </row>
    <row r="3092" spans="1:8" x14ac:dyDescent="0.3">
      <c r="A3092" s="58"/>
      <c r="G3092" s="78"/>
      <c r="H3092" s="78"/>
    </row>
    <row r="3093" spans="1:8" x14ac:dyDescent="0.3">
      <c r="A3093" s="58"/>
      <c r="G3093" s="78"/>
      <c r="H3093" s="78"/>
    </row>
    <row r="3094" spans="1:8" x14ac:dyDescent="0.3">
      <c r="A3094" s="58"/>
      <c r="G3094" s="78"/>
      <c r="H3094" s="78"/>
    </row>
    <row r="3095" spans="1:8" x14ac:dyDescent="0.3">
      <c r="A3095" s="58"/>
      <c r="G3095" s="78"/>
      <c r="H3095" s="78"/>
    </row>
    <row r="3096" spans="1:8" x14ac:dyDescent="0.3">
      <c r="A3096" s="58"/>
      <c r="G3096" s="78"/>
      <c r="H3096" s="78"/>
    </row>
    <row r="3097" spans="1:8" x14ac:dyDescent="0.3">
      <c r="A3097" s="58"/>
      <c r="G3097" s="78"/>
      <c r="H3097" s="78"/>
    </row>
    <row r="3098" spans="1:8" x14ac:dyDescent="0.3">
      <c r="A3098" s="58"/>
      <c r="G3098" s="78"/>
      <c r="H3098" s="78"/>
    </row>
    <row r="3099" spans="1:8" x14ac:dyDescent="0.3">
      <c r="A3099" s="58"/>
      <c r="G3099" s="78"/>
      <c r="H3099" s="78"/>
    </row>
    <row r="3100" spans="1:8" x14ac:dyDescent="0.3">
      <c r="A3100" s="58"/>
      <c r="G3100" s="78"/>
      <c r="H3100" s="78"/>
    </row>
    <row r="3101" spans="1:8" x14ac:dyDescent="0.3">
      <c r="A3101" s="58"/>
      <c r="G3101" s="78"/>
      <c r="H3101" s="78"/>
    </row>
    <row r="3102" spans="1:8" x14ac:dyDescent="0.3">
      <c r="A3102" s="58"/>
      <c r="G3102" s="78"/>
      <c r="H3102" s="78"/>
    </row>
    <row r="3103" spans="1:8" x14ac:dyDescent="0.3">
      <c r="A3103" s="58"/>
      <c r="G3103" s="78"/>
      <c r="H3103" s="78"/>
    </row>
    <row r="3104" spans="1:8" x14ac:dyDescent="0.3">
      <c r="A3104" s="58"/>
      <c r="G3104" s="78"/>
      <c r="H3104" s="78"/>
    </row>
    <row r="3105" spans="1:8" x14ac:dyDescent="0.3">
      <c r="A3105" s="58"/>
      <c r="G3105" s="78"/>
      <c r="H3105" s="78"/>
    </row>
    <row r="3106" spans="1:8" x14ac:dyDescent="0.3">
      <c r="A3106" s="58"/>
      <c r="G3106" s="78"/>
      <c r="H3106" s="78"/>
    </row>
    <row r="3107" spans="1:8" x14ac:dyDescent="0.3">
      <c r="A3107" s="58"/>
      <c r="G3107" s="78"/>
      <c r="H3107" s="78"/>
    </row>
    <row r="3108" spans="1:8" x14ac:dyDescent="0.3">
      <c r="A3108" s="58"/>
      <c r="G3108" s="78"/>
      <c r="H3108" s="78"/>
    </row>
    <row r="3109" spans="1:8" x14ac:dyDescent="0.3">
      <c r="A3109" s="58"/>
      <c r="G3109" s="78"/>
      <c r="H3109" s="78"/>
    </row>
    <row r="3110" spans="1:8" x14ac:dyDescent="0.3">
      <c r="A3110" s="58"/>
      <c r="G3110" s="78"/>
      <c r="H3110" s="78"/>
    </row>
    <row r="3111" spans="1:8" x14ac:dyDescent="0.3">
      <c r="A3111" s="58"/>
      <c r="G3111" s="78"/>
      <c r="H3111" s="78"/>
    </row>
    <row r="3112" spans="1:8" x14ac:dyDescent="0.3">
      <c r="A3112" s="58"/>
      <c r="G3112" s="78"/>
      <c r="H3112" s="78"/>
    </row>
    <row r="3113" spans="1:8" x14ac:dyDescent="0.3">
      <c r="A3113" s="58"/>
      <c r="G3113" s="78"/>
      <c r="H3113" s="78"/>
    </row>
    <row r="3114" spans="1:8" x14ac:dyDescent="0.3">
      <c r="A3114" s="58"/>
      <c r="G3114" s="78"/>
      <c r="H3114" s="78"/>
    </row>
    <row r="3115" spans="1:8" x14ac:dyDescent="0.3">
      <c r="A3115" s="58"/>
      <c r="G3115" s="78"/>
      <c r="H3115" s="78"/>
    </row>
    <row r="3116" spans="1:8" x14ac:dyDescent="0.3">
      <c r="A3116" s="58"/>
      <c r="G3116" s="78"/>
      <c r="H3116" s="78"/>
    </row>
    <row r="3117" spans="1:8" x14ac:dyDescent="0.3">
      <c r="A3117" s="58"/>
      <c r="G3117" s="78"/>
      <c r="H3117" s="78"/>
    </row>
    <row r="3118" spans="1:8" x14ac:dyDescent="0.3">
      <c r="A3118" s="58"/>
      <c r="G3118" s="78"/>
      <c r="H3118" s="78"/>
    </row>
    <row r="3119" spans="1:8" x14ac:dyDescent="0.3">
      <c r="A3119" s="58"/>
      <c r="G3119" s="78"/>
      <c r="H3119" s="78"/>
    </row>
    <row r="3120" spans="1:8" x14ac:dyDescent="0.3">
      <c r="A3120" s="58"/>
      <c r="G3120" s="78"/>
      <c r="H3120" s="78"/>
    </row>
    <row r="3121" spans="1:8" x14ac:dyDescent="0.3">
      <c r="A3121" s="58"/>
      <c r="G3121" s="78"/>
      <c r="H3121" s="78"/>
    </row>
    <row r="3122" spans="1:8" x14ac:dyDescent="0.3">
      <c r="A3122" s="58"/>
      <c r="G3122" s="78"/>
      <c r="H3122" s="78"/>
    </row>
    <row r="3123" spans="1:8" x14ac:dyDescent="0.3">
      <c r="A3123" s="58"/>
      <c r="G3123" s="78"/>
      <c r="H3123" s="78"/>
    </row>
    <row r="3124" spans="1:8" x14ac:dyDescent="0.3">
      <c r="A3124" s="58"/>
      <c r="G3124" s="78"/>
      <c r="H3124" s="78"/>
    </row>
    <row r="3125" spans="1:8" x14ac:dyDescent="0.3">
      <c r="A3125" s="58"/>
      <c r="G3125" s="78"/>
      <c r="H3125" s="78"/>
    </row>
    <row r="3126" spans="1:8" x14ac:dyDescent="0.3">
      <c r="A3126" s="58"/>
      <c r="G3126" s="78"/>
      <c r="H3126" s="78"/>
    </row>
    <row r="3127" spans="1:8" x14ac:dyDescent="0.3">
      <c r="A3127" s="58"/>
      <c r="G3127" s="78"/>
      <c r="H3127" s="78"/>
    </row>
    <row r="3128" spans="1:8" x14ac:dyDescent="0.3">
      <c r="A3128" s="58"/>
      <c r="G3128" s="78"/>
      <c r="H3128" s="78"/>
    </row>
    <row r="3129" spans="1:8" x14ac:dyDescent="0.3">
      <c r="A3129" s="58"/>
      <c r="G3129" s="78"/>
      <c r="H3129" s="78"/>
    </row>
    <row r="3130" spans="1:8" x14ac:dyDescent="0.3">
      <c r="A3130" s="58"/>
      <c r="G3130" s="78"/>
      <c r="H3130" s="78"/>
    </row>
    <row r="3131" spans="1:8" x14ac:dyDescent="0.3">
      <c r="A3131" s="58"/>
      <c r="G3131" s="78"/>
      <c r="H3131" s="78"/>
    </row>
    <row r="3132" spans="1:8" x14ac:dyDescent="0.3">
      <c r="A3132" s="58"/>
      <c r="G3132" s="78"/>
      <c r="H3132" s="78"/>
    </row>
    <row r="3133" spans="1:8" x14ac:dyDescent="0.3">
      <c r="A3133" s="58"/>
      <c r="G3133" s="78"/>
      <c r="H3133" s="78"/>
    </row>
    <row r="3134" spans="1:8" x14ac:dyDescent="0.3">
      <c r="A3134" s="58"/>
      <c r="G3134" s="78"/>
      <c r="H3134" s="78"/>
    </row>
    <row r="3135" spans="1:8" x14ac:dyDescent="0.3">
      <c r="A3135" s="58"/>
      <c r="G3135" s="78"/>
      <c r="H3135" s="78"/>
    </row>
    <row r="3136" spans="1:8" x14ac:dyDescent="0.3">
      <c r="A3136" s="58"/>
      <c r="G3136" s="78"/>
      <c r="H3136" s="78"/>
    </row>
    <row r="3137" spans="1:8" x14ac:dyDescent="0.3">
      <c r="A3137" s="58"/>
      <c r="G3137" s="78"/>
      <c r="H3137" s="78"/>
    </row>
    <row r="3138" spans="1:8" x14ac:dyDescent="0.3">
      <c r="A3138" s="58"/>
      <c r="G3138" s="78"/>
      <c r="H3138" s="78"/>
    </row>
    <row r="3139" spans="1:8" x14ac:dyDescent="0.3">
      <c r="A3139" s="58"/>
      <c r="G3139" s="78"/>
      <c r="H3139" s="78"/>
    </row>
    <row r="3140" spans="1:8" x14ac:dyDescent="0.3">
      <c r="A3140" s="58"/>
      <c r="G3140" s="78"/>
      <c r="H3140" s="78"/>
    </row>
    <row r="3141" spans="1:8" x14ac:dyDescent="0.3">
      <c r="A3141" s="58"/>
      <c r="G3141" s="78"/>
      <c r="H3141" s="78"/>
    </row>
    <row r="3142" spans="1:8" x14ac:dyDescent="0.3">
      <c r="A3142" s="58"/>
      <c r="G3142" s="78"/>
      <c r="H3142" s="78"/>
    </row>
    <row r="3143" spans="1:8" x14ac:dyDescent="0.3">
      <c r="A3143" s="58"/>
      <c r="G3143" s="78"/>
      <c r="H3143" s="78"/>
    </row>
    <row r="3144" spans="1:8" x14ac:dyDescent="0.3">
      <c r="A3144" s="58"/>
      <c r="G3144" s="78"/>
      <c r="H3144" s="78"/>
    </row>
    <row r="3145" spans="1:8" x14ac:dyDescent="0.3">
      <c r="A3145" s="58"/>
      <c r="G3145" s="78"/>
      <c r="H3145" s="78"/>
    </row>
    <row r="3146" spans="1:8" x14ac:dyDescent="0.3">
      <c r="A3146" s="58"/>
      <c r="G3146" s="78"/>
      <c r="H3146" s="78"/>
    </row>
    <row r="3147" spans="1:8" x14ac:dyDescent="0.3">
      <c r="A3147" s="58"/>
      <c r="G3147" s="78"/>
      <c r="H3147" s="78"/>
    </row>
    <row r="3148" spans="1:8" x14ac:dyDescent="0.3">
      <c r="A3148" s="58"/>
      <c r="G3148" s="78"/>
      <c r="H3148" s="78"/>
    </row>
    <row r="3149" spans="1:8" x14ac:dyDescent="0.3">
      <c r="A3149" s="58"/>
      <c r="G3149" s="78"/>
      <c r="H3149" s="78"/>
    </row>
    <row r="3150" spans="1:8" x14ac:dyDescent="0.3">
      <c r="A3150" s="58"/>
      <c r="G3150" s="78"/>
      <c r="H3150" s="78"/>
    </row>
    <row r="3151" spans="1:8" x14ac:dyDescent="0.3">
      <c r="A3151" s="58"/>
      <c r="G3151" s="78"/>
      <c r="H3151" s="78"/>
    </row>
    <row r="3152" spans="1:8" x14ac:dyDescent="0.3">
      <c r="A3152" s="58"/>
      <c r="G3152" s="78"/>
      <c r="H3152" s="78"/>
    </row>
    <row r="3153" spans="1:8" x14ac:dyDescent="0.3">
      <c r="A3153" s="58"/>
      <c r="G3153" s="78"/>
      <c r="H3153" s="78"/>
    </row>
    <row r="3154" spans="1:8" x14ac:dyDescent="0.3">
      <c r="A3154" s="58"/>
      <c r="G3154" s="78"/>
      <c r="H3154" s="78"/>
    </row>
    <row r="3155" spans="1:8" x14ac:dyDescent="0.3">
      <c r="A3155" s="58"/>
      <c r="G3155" s="78"/>
      <c r="H3155" s="78"/>
    </row>
    <row r="3156" spans="1:8" x14ac:dyDescent="0.3">
      <c r="A3156" s="58"/>
      <c r="G3156" s="78"/>
      <c r="H3156" s="78"/>
    </row>
    <row r="3157" spans="1:8" x14ac:dyDescent="0.3">
      <c r="A3157" s="58"/>
      <c r="G3157" s="78"/>
      <c r="H3157" s="78"/>
    </row>
    <row r="3158" spans="1:8" x14ac:dyDescent="0.3">
      <c r="A3158" s="58"/>
      <c r="G3158" s="78"/>
      <c r="H3158" s="78"/>
    </row>
    <row r="3159" spans="1:8" x14ac:dyDescent="0.3">
      <c r="A3159" s="58"/>
      <c r="G3159" s="78"/>
      <c r="H3159" s="78"/>
    </row>
    <row r="3160" spans="1:8" x14ac:dyDescent="0.3">
      <c r="A3160" s="58"/>
      <c r="G3160" s="78"/>
      <c r="H3160" s="78"/>
    </row>
    <row r="3161" spans="1:8" x14ac:dyDescent="0.3">
      <c r="A3161" s="58"/>
      <c r="G3161" s="78"/>
      <c r="H3161" s="78"/>
    </row>
    <row r="3162" spans="1:8" x14ac:dyDescent="0.3">
      <c r="A3162" s="58"/>
      <c r="G3162" s="78"/>
      <c r="H3162" s="78"/>
    </row>
    <row r="3163" spans="1:8" x14ac:dyDescent="0.3">
      <c r="A3163" s="58"/>
      <c r="G3163" s="78"/>
      <c r="H3163" s="78"/>
    </row>
    <row r="3164" spans="1:8" x14ac:dyDescent="0.3">
      <c r="A3164" s="58"/>
      <c r="G3164" s="78"/>
      <c r="H3164" s="78"/>
    </row>
    <row r="3165" spans="1:8" x14ac:dyDescent="0.3">
      <c r="A3165" s="58"/>
      <c r="G3165" s="78"/>
      <c r="H3165" s="78"/>
    </row>
    <row r="3166" spans="1:8" x14ac:dyDescent="0.3">
      <c r="A3166" s="58"/>
      <c r="G3166" s="78"/>
      <c r="H3166" s="78"/>
    </row>
    <row r="3167" spans="1:8" x14ac:dyDescent="0.3">
      <c r="A3167" s="58"/>
      <c r="G3167" s="78"/>
      <c r="H3167" s="78"/>
    </row>
    <row r="3168" spans="1:8" x14ac:dyDescent="0.3">
      <c r="A3168" s="58"/>
      <c r="G3168" s="78"/>
      <c r="H3168" s="78"/>
    </row>
    <row r="3169" spans="1:8" x14ac:dyDescent="0.3">
      <c r="A3169" s="58"/>
      <c r="G3169" s="78"/>
      <c r="H3169" s="78"/>
    </row>
    <row r="3170" spans="1:8" x14ac:dyDescent="0.3">
      <c r="A3170" s="58"/>
      <c r="G3170" s="78"/>
      <c r="H3170" s="78"/>
    </row>
    <row r="3171" spans="1:8" x14ac:dyDescent="0.3">
      <c r="A3171" s="58"/>
      <c r="G3171" s="78"/>
      <c r="H3171" s="78"/>
    </row>
    <row r="3172" spans="1:8" x14ac:dyDescent="0.3">
      <c r="A3172" s="58"/>
      <c r="G3172" s="78"/>
      <c r="H3172" s="78"/>
    </row>
    <row r="3173" spans="1:8" x14ac:dyDescent="0.3">
      <c r="A3173" s="58"/>
      <c r="G3173" s="78"/>
      <c r="H3173" s="78"/>
    </row>
    <row r="3174" spans="1:8" x14ac:dyDescent="0.3">
      <c r="A3174" s="58"/>
      <c r="G3174" s="78"/>
      <c r="H3174" s="78"/>
    </row>
    <row r="3175" spans="1:8" x14ac:dyDescent="0.3">
      <c r="A3175" s="58"/>
      <c r="G3175" s="78"/>
      <c r="H3175" s="78"/>
    </row>
    <row r="3176" spans="1:8" x14ac:dyDescent="0.3">
      <c r="A3176" s="58"/>
      <c r="G3176" s="78"/>
      <c r="H3176" s="78"/>
    </row>
    <row r="3177" spans="1:8" x14ac:dyDescent="0.3">
      <c r="A3177" s="58"/>
      <c r="G3177" s="78"/>
      <c r="H3177" s="78"/>
    </row>
    <row r="3178" spans="1:8" x14ac:dyDescent="0.3">
      <c r="A3178" s="58"/>
      <c r="G3178" s="78"/>
      <c r="H3178" s="78"/>
    </row>
    <row r="3179" spans="1:8" x14ac:dyDescent="0.3">
      <c r="A3179" s="58"/>
      <c r="G3179" s="78"/>
      <c r="H3179" s="78"/>
    </row>
    <row r="3180" spans="1:8" x14ac:dyDescent="0.3">
      <c r="A3180" s="58"/>
      <c r="G3180" s="78"/>
      <c r="H3180" s="78"/>
    </row>
    <row r="3181" spans="1:8" x14ac:dyDescent="0.3">
      <c r="A3181" s="58"/>
      <c r="G3181" s="78"/>
      <c r="H3181" s="78"/>
    </row>
    <row r="3182" spans="1:8" x14ac:dyDescent="0.3">
      <c r="A3182" s="58"/>
      <c r="G3182" s="78"/>
      <c r="H3182" s="78"/>
    </row>
    <row r="3183" spans="1:8" x14ac:dyDescent="0.3">
      <c r="A3183" s="58"/>
      <c r="G3183" s="78"/>
      <c r="H3183" s="78"/>
    </row>
    <row r="3184" spans="1:8" x14ac:dyDescent="0.3">
      <c r="A3184" s="58"/>
      <c r="G3184" s="78"/>
      <c r="H3184" s="78"/>
    </row>
    <row r="3185" spans="1:8" x14ac:dyDescent="0.3">
      <c r="A3185" s="58"/>
      <c r="G3185" s="78"/>
      <c r="H3185" s="78"/>
    </row>
    <row r="3186" spans="1:8" x14ac:dyDescent="0.3">
      <c r="A3186" s="58"/>
      <c r="G3186" s="78"/>
      <c r="H3186" s="78"/>
    </row>
    <row r="3187" spans="1:8" x14ac:dyDescent="0.3">
      <c r="A3187" s="58"/>
      <c r="G3187" s="78"/>
      <c r="H3187" s="78"/>
    </row>
    <row r="3188" spans="1:8" x14ac:dyDescent="0.3">
      <c r="A3188" s="58"/>
      <c r="G3188" s="78"/>
      <c r="H3188" s="78"/>
    </row>
    <row r="3189" spans="1:8" x14ac:dyDescent="0.3">
      <c r="A3189" s="58"/>
      <c r="G3189" s="78"/>
      <c r="H3189" s="78"/>
    </row>
    <row r="3190" spans="1:8" x14ac:dyDescent="0.3">
      <c r="A3190" s="58"/>
      <c r="G3190" s="78"/>
      <c r="H3190" s="78"/>
    </row>
    <row r="3191" spans="1:8" x14ac:dyDescent="0.3">
      <c r="A3191" s="58"/>
      <c r="G3191" s="78"/>
      <c r="H3191" s="78"/>
    </row>
    <row r="3192" spans="1:8" x14ac:dyDescent="0.3">
      <c r="A3192" s="58"/>
      <c r="G3192" s="78"/>
      <c r="H3192" s="78"/>
    </row>
    <row r="3193" spans="1:8" x14ac:dyDescent="0.3">
      <c r="A3193" s="58"/>
      <c r="G3193" s="78"/>
      <c r="H3193" s="78"/>
    </row>
    <row r="3194" spans="1:8" x14ac:dyDescent="0.3">
      <c r="A3194" s="58"/>
      <c r="G3194" s="78"/>
      <c r="H3194" s="78"/>
    </row>
    <row r="3195" spans="1:8" x14ac:dyDescent="0.3">
      <c r="A3195" s="58"/>
      <c r="G3195" s="78"/>
      <c r="H3195" s="78"/>
    </row>
    <row r="3196" spans="1:8" x14ac:dyDescent="0.3">
      <c r="A3196" s="58"/>
      <c r="G3196" s="78"/>
      <c r="H3196" s="78"/>
    </row>
    <row r="3197" spans="1:8" x14ac:dyDescent="0.3">
      <c r="A3197" s="58"/>
      <c r="G3197" s="78"/>
      <c r="H3197" s="78"/>
    </row>
    <row r="3198" spans="1:8" x14ac:dyDescent="0.3">
      <c r="A3198" s="58"/>
      <c r="G3198" s="78"/>
      <c r="H3198" s="78"/>
    </row>
    <row r="3199" spans="1:8" x14ac:dyDescent="0.3">
      <c r="A3199" s="58"/>
      <c r="G3199" s="78"/>
      <c r="H3199" s="78"/>
    </row>
    <row r="3200" spans="1:8" x14ac:dyDescent="0.3">
      <c r="A3200" s="58"/>
      <c r="G3200" s="78"/>
      <c r="H3200" s="78"/>
    </row>
    <row r="3201" spans="1:8" x14ac:dyDescent="0.3">
      <c r="A3201" s="58"/>
      <c r="G3201" s="78"/>
      <c r="H3201" s="78"/>
    </row>
    <row r="3202" spans="1:8" x14ac:dyDescent="0.3">
      <c r="A3202" s="58"/>
      <c r="G3202" s="78"/>
      <c r="H3202" s="78"/>
    </row>
    <row r="3203" spans="1:8" x14ac:dyDescent="0.3">
      <c r="A3203" s="58"/>
      <c r="G3203" s="78"/>
      <c r="H3203" s="78"/>
    </row>
    <row r="3204" spans="1:8" x14ac:dyDescent="0.3">
      <c r="A3204" s="58"/>
      <c r="G3204" s="78"/>
      <c r="H3204" s="78"/>
    </row>
    <row r="3205" spans="1:8" x14ac:dyDescent="0.3">
      <c r="A3205" s="58"/>
      <c r="G3205" s="78"/>
      <c r="H3205" s="78"/>
    </row>
    <row r="3206" spans="1:8" x14ac:dyDescent="0.3">
      <c r="A3206" s="58"/>
      <c r="G3206" s="78"/>
      <c r="H3206" s="78"/>
    </row>
    <row r="3207" spans="1:8" x14ac:dyDescent="0.3">
      <c r="A3207" s="58"/>
      <c r="G3207" s="78"/>
      <c r="H3207" s="78"/>
    </row>
    <row r="3208" spans="1:8" x14ac:dyDescent="0.3">
      <c r="A3208" s="58"/>
      <c r="G3208" s="78"/>
      <c r="H3208" s="78"/>
    </row>
    <row r="3209" spans="1:8" x14ac:dyDescent="0.3">
      <c r="A3209" s="58"/>
      <c r="G3209" s="78"/>
      <c r="H3209" s="78"/>
    </row>
    <row r="3210" spans="1:8" x14ac:dyDescent="0.3">
      <c r="A3210" s="58"/>
      <c r="G3210" s="78"/>
      <c r="H3210" s="78"/>
    </row>
    <row r="3211" spans="1:8" x14ac:dyDescent="0.3">
      <c r="A3211" s="58"/>
      <c r="G3211" s="78"/>
      <c r="H3211" s="78"/>
    </row>
    <row r="3212" spans="1:8" x14ac:dyDescent="0.3">
      <c r="A3212" s="58"/>
      <c r="G3212" s="78"/>
      <c r="H3212" s="78"/>
    </row>
    <row r="3213" spans="1:8" x14ac:dyDescent="0.3">
      <c r="A3213" s="58"/>
      <c r="G3213" s="78"/>
      <c r="H3213" s="78"/>
    </row>
    <row r="3214" spans="1:8" x14ac:dyDescent="0.3">
      <c r="A3214" s="58"/>
      <c r="G3214" s="78"/>
      <c r="H3214" s="78"/>
    </row>
    <row r="3215" spans="1:8" x14ac:dyDescent="0.3">
      <c r="A3215" s="58"/>
      <c r="G3215" s="78"/>
      <c r="H3215" s="78"/>
    </row>
    <row r="3216" spans="1:8" x14ac:dyDescent="0.3">
      <c r="A3216" s="58"/>
      <c r="G3216" s="78"/>
      <c r="H3216" s="78"/>
    </row>
    <row r="3217" spans="1:8" x14ac:dyDescent="0.3">
      <c r="A3217" s="58"/>
      <c r="G3217" s="78"/>
      <c r="H3217" s="78"/>
    </row>
    <row r="3218" spans="1:8" x14ac:dyDescent="0.3">
      <c r="A3218" s="58"/>
      <c r="G3218" s="78"/>
      <c r="H3218" s="78"/>
    </row>
    <row r="3219" spans="1:8" x14ac:dyDescent="0.3">
      <c r="A3219" s="58"/>
      <c r="G3219" s="78"/>
      <c r="H3219" s="78"/>
    </row>
    <row r="3220" spans="1:8" x14ac:dyDescent="0.3">
      <c r="A3220" s="58"/>
      <c r="G3220" s="78"/>
      <c r="H3220" s="78"/>
    </row>
    <row r="3221" spans="1:8" x14ac:dyDescent="0.3">
      <c r="A3221" s="58"/>
      <c r="G3221" s="78"/>
      <c r="H3221" s="78"/>
    </row>
    <row r="3222" spans="1:8" x14ac:dyDescent="0.3">
      <c r="A3222" s="58"/>
      <c r="G3222" s="78"/>
      <c r="H3222" s="78"/>
    </row>
    <row r="3223" spans="1:8" x14ac:dyDescent="0.3">
      <c r="A3223" s="58"/>
      <c r="G3223" s="78"/>
      <c r="H3223" s="78"/>
    </row>
    <row r="3224" spans="1:8" x14ac:dyDescent="0.3">
      <c r="A3224" s="58"/>
      <c r="G3224" s="78"/>
      <c r="H3224" s="78"/>
    </row>
    <row r="3225" spans="1:8" x14ac:dyDescent="0.3">
      <c r="A3225" s="58"/>
      <c r="G3225" s="78"/>
      <c r="H3225" s="78"/>
    </row>
    <row r="3226" spans="1:8" x14ac:dyDescent="0.3">
      <c r="A3226" s="58"/>
      <c r="G3226" s="78"/>
      <c r="H3226" s="78"/>
    </row>
    <row r="3227" spans="1:8" x14ac:dyDescent="0.3">
      <c r="A3227" s="58"/>
      <c r="G3227" s="78"/>
      <c r="H3227" s="78"/>
    </row>
    <row r="3228" spans="1:8" x14ac:dyDescent="0.3">
      <c r="A3228" s="58"/>
      <c r="G3228" s="78"/>
      <c r="H3228" s="78"/>
    </row>
    <row r="3229" spans="1:8" x14ac:dyDescent="0.3">
      <c r="A3229" s="58"/>
      <c r="G3229" s="78"/>
      <c r="H3229" s="78"/>
    </row>
    <row r="3230" spans="1:8" x14ac:dyDescent="0.3">
      <c r="A3230" s="58"/>
      <c r="G3230" s="78"/>
      <c r="H3230" s="78"/>
    </row>
    <row r="3231" spans="1:8" x14ac:dyDescent="0.3">
      <c r="A3231" s="58"/>
      <c r="G3231" s="78"/>
      <c r="H3231" s="78"/>
    </row>
    <row r="3232" spans="1:8" x14ac:dyDescent="0.3">
      <c r="A3232" s="58"/>
      <c r="G3232" s="78"/>
      <c r="H3232" s="78"/>
    </row>
    <row r="3233" spans="1:8" x14ac:dyDescent="0.3">
      <c r="A3233" s="58"/>
      <c r="G3233" s="78"/>
      <c r="H3233" s="78"/>
    </row>
    <row r="3234" spans="1:8" x14ac:dyDescent="0.3">
      <c r="A3234" s="58"/>
      <c r="G3234" s="78"/>
      <c r="H3234" s="78"/>
    </row>
    <row r="3235" spans="1:8" x14ac:dyDescent="0.3">
      <c r="A3235" s="58"/>
      <c r="G3235" s="78"/>
      <c r="H3235" s="78"/>
    </row>
    <row r="3236" spans="1:8" x14ac:dyDescent="0.3">
      <c r="A3236" s="58"/>
      <c r="G3236" s="78"/>
      <c r="H3236" s="78"/>
    </row>
    <row r="3237" spans="1:8" x14ac:dyDescent="0.3">
      <c r="A3237" s="58"/>
      <c r="G3237" s="78"/>
      <c r="H3237" s="78"/>
    </row>
    <row r="3238" spans="1:8" x14ac:dyDescent="0.3">
      <c r="A3238" s="58"/>
      <c r="G3238" s="78"/>
      <c r="H3238" s="78"/>
    </row>
    <row r="3239" spans="1:8" x14ac:dyDescent="0.3">
      <c r="A3239" s="58"/>
      <c r="G3239" s="78"/>
      <c r="H3239" s="78"/>
    </row>
    <row r="3240" spans="1:8" x14ac:dyDescent="0.3">
      <c r="A3240" s="58"/>
      <c r="G3240" s="78"/>
      <c r="H3240" s="78"/>
    </row>
    <row r="3241" spans="1:8" x14ac:dyDescent="0.3">
      <c r="A3241" s="58"/>
      <c r="G3241" s="78"/>
      <c r="H3241" s="78"/>
    </row>
    <row r="3242" spans="1:8" x14ac:dyDescent="0.3">
      <c r="A3242" s="58"/>
      <c r="G3242" s="78"/>
      <c r="H3242" s="78"/>
    </row>
    <row r="3243" spans="1:8" x14ac:dyDescent="0.3">
      <c r="A3243" s="58"/>
      <c r="G3243" s="78"/>
      <c r="H3243" s="78"/>
    </row>
    <row r="3244" spans="1:8" x14ac:dyDescent="0.3">
      <c r="A3244" s="58"/>
      <c r="G3244" s="78"/>
      <c r="H3244" s="78"/>
    </row>
    <row r="3245" spans="1:8" x14ac:dyDescent="0.3">
      <c r="A3245" s="58"/>
      <c r="G3245" s="78"/>
      <c r="H3245" s="78"/>
    </row>
    <row r="3246" spans="1:8" x14ac:dyDescent="0.3">
      <c r="A3246" s="58"/>
      <c r="G3246" s="78"/>
      <c r="H3246" s="78"/>
    </row>
    <row r="3247" spans="1:8" x14ac:dyDescent="0.3">
      <c r="A3247" s="58"/>
      <c r="G3247" s="78"/>
      <c r="H3247" s="78"/>
    </row>
    <row r="3248" spans="1:8" x14ac:dyDescent="0.3">
      <c r="A3248" s="58"/>
      <c r="G3248" s="78"/>
      <c r="H3248" s="78"/>
    </row>
    <row r="3249" spans="1:8" x14ac:dyDescent="0.3">
      <c r="A3249" s="58"/>
      <c r="G3249" s="78"/>
      <c r="H3249" s="78"/>
    </row>
    <row r="3250" spans="1:8" x14ac:dyDescent="0.3">
      <c r="A3250" s="58"/>
      <c r="G3250" s="78"/>
      <c r="H3250" s="78"/>
    </row>
    <row r="3251" spans="1:8" x14ac:dyDescent="0.3">
      <c r="A3251" s="58"/>
      <c r="G3251" s="78"/>
      <c r="H3251" s="78"/>
    </row>
    <row r="3252" spans="1:8" x14ac:dyDescent="0.3">
      <c r="A3252" s="58"/>
      <c r="G3252" s="78"/>
      <c r="H3252" s="78"/>
    </row>
    <row r="3253" spans="1:8" x14ac:dyDescent="0.3">
      <c r="A3253" s="58"/>
      <c r="G3253" s="78"/>
      <c r="H3253" s="78"/>
    </row>
    <row r="3254" spans="1:8" x14ac:dyDescent="0.3">
      <c r="A3254" s="58"/>
      <c r="G3254" s="78"/>
      <c r="H3254" s="78"/>
    </row>
    <row r="3255" spans="1:8" x14ac:dyDescent="0.3">
      <c r="A3255" s="58"/>
      <c r="G3255" s="78"/>
      <c r="H3255" s="78"/>
    </row>
    <row r="3256" spans="1:8" x14ac:dyDescent="0.3">
      <c r="A3256" s="58"/>
      <c r="G3256" s="78"/>
      <c r="H3256" s="78"/>
    </row>
    <row r="3257" spans="1:8" x14ac:dyDescent="0.3">
      <c r="A3257" s="58"/>
      <c r="G3257" s="78"/>
      <c r="H3257" s="78"/>
    </row>
    <row r="3258" spans="1:8" x14ac:dyDescent="0.3">
      <c r="A3258" s="58"/>
      <c r="G3258" s="78"/>
      <c r="H3258" s="78"/>
    </row>
    <row r="3259" spans="1:8" x14ac:dyDescent="0.3">
      <c r="A3259" s="58"/>
      <c r="G3259" s="78"/>
      <c r="H3259" s="78"/>
    </row>
    <row r="3260" spans="1:8" x14ac:dyDescent="0.3">
      <c r="A3260" s="58"/>
      <c r="G3260" s="78"/>
      <c r="H3260" s="78"/>
    </row>
    <row r="3261" spans="1:8" x14ac:dyDescent="0.3">
      <c r="A3261" s="58"/>
      <c r="G3261" s="78"/>
      <c r="H3261" s="78"/>
    </row>
    <row r="3262" spans="1:8" x14ac:dyDescent="0.3">
      <c r="A3262" s="58"/>
      <c r="G3262" s="78"/>
      <c r="H3262" s="78"/>
    </row>
    <row r="3263" spans="1:8" x14ac:dyDescent="0.3">
      <c r="A3263" s="58"/>
      <c r="G3263" s="78"/>
      <c r="H3263" s="78"/>
    </row>
    <row r="3264" spans="1:8" x14ac:dyDescent="0.3">
      <c r="A3264" s="58"/>
      <c r="G3264" s="78"/>
      <c r="H3264" s="78"/>
    </row>
    <row r="3265" spans="1:8" x14ac:dyDescent="0.3">
      <c r="A3265" s="58"/>
      <c r="G3265" s="78"/>
      <c r="H3265" s="78"/>
    </row>
    <row r="3266" spans="1:8" x14ac:dyDescent="0.3">
      <c r="A3266" s="58"/>
      <c r="G3266" s="78"/>
      <c r="H3266" s="78"/>
    </row>
    <row r="3267" spans="1:8" x14ac:dyDescent="0.3">
      <c r="A3267" s="58"/>
      <c r="G3267" s="78"/>
      <c r="H3267" s="78"/>
    </row>
    <row r="3268" spans="1:8" x14ac:dyDescent="0.3">
      <c r="A3268" s="58"/>
      <c r="G3268" s="78"/>
      <c r="H3268" s="78"/>
    </row>
    <row r="3269" spans="1:8" x14ac:dyDescent="0.3">
      <c r="A3269" s="58"/>
      <c r="G3269" s="78"/>
      <c r="H3269" s="78"/>
    </row>
    <row r="3270" spans="1:8" x14ac:dyDescent="0.3">
      <c r="A3270" s="58"/>
      <c r="G3270" s="78"/>
      <c r="H3270" s="78"/>
    </row>
    <row r="3271" spans="1:8" x14ac:dyDescent="0.3">
      <c r="A3271" s="58"/>
      <c r="G3271" s="78"/>
      <c r="H3271" s="78"/>
    </row>
    <row r="3272" spans="1:8" x14ac:dyDescent="0.3">
      <c r="A3272" s="58"/>
      <c r="G3272" s="78"/>
      <c r="H3272" s="78"/>
    </row>
    <row r="3273" spans="1:8" x14ac:dyDescent="0.3">
      <c r="A3273" s="58"/>
      <c r="G3273" s="78"/>
      <c r="H3273" s="78"/>
    </row>
    <row r="3274" spans="1:8" x14ac:dyDescent="0.3">
      <c r="A3274" s="58"/>
      <c r="G3274" s="78"/>
      <c r="H3274" s="78"/>
    </row>
    <row r="3275" spans="1:8" x14ac:dyDescent="0.3">
      <c r="A3275" s="58"/>
      <c r="G3275" s="78"/>
      <c r="H3275" s="78"/>
    </row>
    <row r="3276" spans="1:8" x14ac:dyDescent="0.3">
      <c r="A3276" s="58"/>
      <c r="G3276" s="78"/>
      <c r="H3276" s="78"/>
    </row>
    <row r="3277" spans="1:8" x14ac:dyDescent="0.3">
      <c r="A3277" s="58"/>
      <c r="G3277" s="78"/>
      <c r="H3277" s="78"/>
    </row>
    <row r="3278" spans="1:8" x14ac:dyDescent="0.3">
      <c r="A3278" s="58"/>
      <c r="G3278" s="78"/>
      <c r="H3278" s="78"/>
    </row>
    <row r="3279" spans="1:8" x14ac:dyDescent="0.3">
      <c r="A3279" s="58"/>
      <c r="G3279" s="78"/>
      <c r="H3279" s="78"/>
    </row>
    <row r="3280" spans="1:8" x14ac:dyDescent="0.3">
      <c r="A3280" s="58"/>
      <c r="G3280" s="78"/>
      <c r="H3280" s="78"/>
    </row>
    <row r="3281" spans="1:8" x14ac:dyDescent="0.3">
      <c r="A3281" s="58"/>
      <c r="G3281" s="78"/>
      <c r="H3281" s="78"/>
    </row>
    <row r="3282" spans="1:8" x14ac:dyDescent="0.3">
      <c r="A3282" s="58"/>
      <c r="G3282" s="78"/>
      <c r="H3282" s="78"/>
    </row>
    <row r="3283" spans="1:8" x14ac:dyDescent="0.3">
      <c r="A3283" s="58"/>
      <c r="G3283" s="78"/>
      <c r="H3283" s="78"/>
    </row>
    <row r="3284" spans="1:8" x14ac:dyDescent="0.3">
      <c r="A3284" s="58"/>
      <c r="G3284" s="78"/>
      <c r="H3284" s="78"/>
    </row>
    <row r="3285" spans="1:8" x14ac:dyDescent="0.3">
      <c r="A3285" s="58"/>
      <c r="G3285" s="78"/>
      <c r="H3285" s="78"/>
    </row>
    <row r="3286" spans="1:8" x14ac:dyDescent="0.3">
      <c r="A3286" s="58"/>
      <c r="G3286" s="78"/>
      <c r="H3286" s="78"/>
    </row>
    <row r="3287" spans="1:8" x14ac:dyDescent="0.3">
      <c r="A3287" s="58"/>
      <c r="G3287" s="78"/>
      <c r="H3287" s="78"/>
    </row>
    <row r="3288" spans="1:8" x14ac:dyDescent="0.3">
      <c r="A3288" s="58"/>
      <c r="G3288" s="78"/>
      <c r="H3288" s="78"/>
    </row>
    <row r="3289" spans="1:8" x14ac:dyDescent="0.3">
      <c r="A3289" s="58"/>
      <c r="G3289" s="78"/>
      <c r="H3289" s="78"/>
    </row>
    <row r="3290" spans="1:8" x14ac:dyDescent="0.3">
      <c r="A3290" s="58"/>
      <c r="G3290" s="78"/>
      <c r="H3290" s="78"/>
    </row>
    <row r="3291" spans="1:8" x14ac:dyDescent="0.3">
      <c r="A3291" s="58"/>
      <c r="G3291" s="78"/>
      <c r="H3291" s="78"/>
    </row>
    <row r="3292" spans="1:8" x14ac:dyDescent="0.3">
      <c r="A3292" s="58"/>
      <c r="G3292" s="78"/>
      <c r="H3292" s="78"/>
    </row>
    <row r="3293" spans="1:8" x14ac:dyDescent="0.3">
      <c r="A3293" s="58"/>
      <c r="G3293" s="78"/>
      <c r="H3293" s="78"/>
    </row>
    <row r="3294" spans="1:8" x14ac:dyDescent="0.3">
      <c r="A3294" s="58"/>
      <c r="G3294" s="78"/>
      <c r="H3294" s="78"/>
    </row>
    <row r="3295" spans="1:8" x14ac:dyDescent="0.3">
      <c r="A3295" s="58"/>
      <c r="G3295" s="78"/>
      <c r="H3295" s="78"/>
    </row>
    <row r="3296" spans="1:8" x14ac:dyDescent="0.3">
      <c r="A3296" s="58"/>
      <c r="G3296" s="78"/>
      <c r="H3296" s="78"/>
    </row>
    <row r="3297" spans="1:8" x14ac:dyDescent="0.3">
      <c r="A3297" s="58"/>
      <c r="G3297" s="78"/>
      <c r="H3297" s="78"/>
    </row>
    <row r="3298" spans="1:8" x14ac:dyDescent="0.3">
      <c r="A3298" s="58"/>
      <c r="G3298" s="78"/>
      <c r="H3298" s="78"/>
    </row>
    <row r="3299" spans="1:8" x14ac:dyDescent="0.3">
      <c r="A3299" s="58"/>
      <c r="G3299" s="78"/>
      <c r="H3299" s="78"/>
    </row>
    <row r="3300" spans="1:8" x14ac:dyDescent="0.3">
      <c r="A3300" s="58"/>
      <c r="G3300" s="78"/>
      <c r="H3300" s="78"/>
    </row>
    <row r="3301" spans="1:8" x14ac:dyDescent="0.3">
      <c r="A3301" s="58"/>
      <c r="G3301" s="78"/>
      <c r="H3301" s="78"/>
    </row>
    <row r="3302" spans="1:8" x14ac:dyDescent="0.3">
      <c r="A3302" s="58"/>
      <c r="G3302" s="78"/>
      <c r="H3302" s="78"/>
    </row>
    <row r="3303" spans="1:8" x14ac:dyDescent="0.3">
      <c r="A3303" s="58"/>
      <c r="G3303" s="78"/>
      <c r="H3303" s="78"/>
    </row>
    <row r="3304" spans="1:8" x14ac:dyDescent="0.3">
      <c r="A3304" s="58"/>
      <c r="G3304" s="78"/>
      <c r="H3304" s="78"/>
    </row>
    <row r="3305" spans="1:8" x14ac:dyDescent="0.3">
      <c r="A3305" s="58"/>
      <c r="G3305" s="78"/>
      <c r="H3305" s="78"/>
    </row>
    <row r="3306" spans="1:8" x14ac:dyDescent="0.3">
      <c r="A3306" s="58"/>
      <c r="G3306" s="78"/>
      <c r="H3306" s="78"/>
    </row>
    <row r="3307" spans="1:8" x14ac:dyDescent="0.3">
      <c r="A3307" s="58"/>
      <c r="G3307" s="78"/>
      <c r="H3307" s="78"/>
    </row>
    <row r="3308" spans="1:8" x14ac:dyDescent="0.3">
      <c r="A3308" s="58"/>
      <c r="G3308" s="78"/>
      <c r="H3308" s="78"/>
    </row>
    <row r="3309" spans="1:8" x14ac:dyDescent="0.3">
      <c r="A3309" s="58"/>
      <c r="G3309" s="78"/>
      <c r="H3309" s="78"/>
    </row>
    <row r="3310" spans="1:8" x14ac:dyDescent="0.3">
      <c r="A3310" s="58"/>
      <c r="G3310" s="78"/>
      <c r="H3310" s="78"/>
    </row>
    <row r="3311" spans="1:8" x14ac:dyDescent="0.3">
      <c r="A3311" s="58"/>
      <c r="G3311" s="78"/>
      <c r="H3311" s="78"/>
    </row>
    <row r="3312" spans="1:8" x14ac:dyDescent="0.3">
      <c r="A3312" s="58"/>
      <c r="G3312" s="78"/>
      <c r="H3312" s="78"/>
    </row>
    <row r="3313" spans="1:8" x14ac:dyDescent="0.3">
      <c r="A3313" s="58"/>
      <c r="G3313" s="78"/>
      <c r="H3313" s="78"/>
    </row>
    <row r="3314" spans="1:8" x14ac:dyDescent="0.3">
      <c r="A3314" s="58"/>
      <c r="G3314" s="78"/>
      <c r="H3314" s="78"/>
    </row>
    <row r="3315" spans="1:8" x14ac:dyDescent="0.3">
      <c r="A3315" s="58"/>
      <c r="G3315" s="78"/>
      <c r="H3315" s="78"/>
    </row>
    <row r="3316" spans="1:8" x14ac:dyDescent="0.3">
      <c r="A3316" s="58"/>
      <c r="G3316" s="78"/>
      <c r="H3316" s="78"/>
    </row>
    <row r="3317" spans="1:8" x14ac:dyDescent="0.3">
      <c r="A3317" s="58"/>
      <c r="G3317" s="78"/>
      <c r="H3317" s="78"/>
    </row>
    <row r="3318" spans="1:8" x14ac:dyDescent="0.3">
      <c r="A3318" s="58"/>
      <c r="G3318" s="78"/>
      <c r="H3318" s="78"/>
    </row>
    <row r="3319" spans="1:8" x14ac:dyDescent="0.3">
      <c r="A3319" s="58"/>
      <c r="G3319" s="78"/>
      <c r="H3319" s="78"/>
    </row>
    <row r="3320" spans="1:8" x14ac:dyDescent="0.3">
      <c r="A3320" s="58"/>
      <c r="G3320" s="78"/>
      <c r="H3320" s="78"/>
    </row>
    <row r="3321" spans="1:8" x14ac:dyDescent="0.3">
      <c r="A3321" s="58"/>
      <c r="G3321" s="78"/>
      <c r="H3321" s="78"/>
    </row>
    <row r="3322" spans="1:8" x14ac:dyDescent="0.3">
      <c r="A3322" s="58"/>
      <c r="G3322" s="78"/>
      <c r="H3322" s="78"/>
    </row>
    <row r="3323" spans="1:8" x14ac:dyDescent="0.3">
      <c r="A3323" s="58"/>
      <c r="G3323" s="78"/>
      <c r="H3323" s="78"/>
    </row>
    <row r="3324" spans="1:8" x14ac:dyDescent="0.3">
      <c r="A3324" s="58"/>
      <c r="G3324" s="78"/>
      <c r="H3324" s="78"/>
    </row>
    <row r="3325" spans="1:8" x14ac:dyDescent="0.3">
      <c r="A3325" s="58"/>
      <c r="G3325" s="78"/>
      <c r="H3325" s="78"/>
    </row>
    <row r="3326" spans="1:8" x14ac:dyDescent="0.3">
      <c r="A3326" s="58"/>
      <c r="G3326" s="78"/>
      <c r="H3326" s="78"/>
    </row>
    <row r="3327" spans="1:8" x14ac:dyDescent="0.3">
      <c r="A3327" s="58"/>
      <c r="G3327" s="78"/>
      <c r="H3327" s="78"/>
    </row>
    <row r="3328" spans="1:8" x14ac:dyDescent="0.3">
      <c r="A3328" s="58"/>
      <c r="G3328" s="78"/>
      <c r="H3328" s="78"/>
    </row>
    <row r="3329" spans="1:8" x14ac:dyDescent="0.3">
      <c r="A3329" s="58"/>
      <c r="G3329" s="78"/>
      <c r="H3329" s="78"/>
    </row>
    <row r="3330" spans="1:8" x14ac:dyDescent="0.3">
      <c r="A3330" s="58"/>
      <c r="G3330" s="78"/>
      <c r="H3330" s="78"/>
    </row>
    <row r="3331" spans="1:8" x14ac:dyDescent="0.3">
      <c r="A3331" s="58"/>
      <c r="G3331" s="78"/>
      <c r="H3331" s="78"/>
    </row>
    <row r="3332" spans="1:8" x14ac:dyDescent="0.3">
      <c r="A3332" s="58"/>
      <c r="G3332" s="78"/>
      <c r="H3332" s="78"/>
    </row>
    <row r="3333" spans="1:8" x14ac:dyDescent="0.3">
      <c r="A3333" s="58"/>
      <c r="G3333" s="78"/>
      <c r="H3333" s="78"/>
    </row>
    <row r="3334" spans="1:8" x14ac:dyDescent="0.3">
      <c r="A3334" s="58"/>
      <c r="G3334" s="78"/>
      <c r="H3334" s="78"/>
    </row>
    <row r="3335" spans="1:8" x14ac:dyDescent="0.3">
      <c r="A3335" s="58"/>
      <c r="G3335" s="78"/>
      <c r="H3335" s="78"/>
    </row>
    <row r="3336" spans="1:8" x14ac:dyDescent="0.3">
      <c r="A3336" s="58"/>
      <c r="G3336" s="78"/>
      <c r="H3336" s="78"/>
    </row>
    <row r="3337" spans="1:8" x14ac:dyDescent="0.3">
      <c r="A3337" s="58"/>
      <c r="G3337" s="78"/>
      <c r="H3337" s="78"/>
    </row>
    <row r="3338" spans="1:8" x14ac:dyDescent="0.3">
      <c r="A3338" s="58"/>
      <c r="G3338" s="78"/>
      <c r="H3338" s="78"/>
    </row>
    <row r="3339" spans="1:8" x14ac:dyDescent="0.3">
      <c r="A3339" s="58"/>
      <c r="G3339" s="78"/>
      <c r="H3339" s="78"/>
    </row>
    <row r="3340" spans="1:8" x14ac:dyDescent="0.3">
      <c r="A3340" s="58"/>
      <c r="G3340" s="78"/>
      <c r="H3340" s="78"/>
    </row>
    <row r="3341" spans="1:8" x14ac:dyDescent="0.3">
      <c r="A3341" s="58"/>
      <c r="G3341" s="78"/>
      <c r="H3341" s="78"/>
    </row>
    <row r="3342" spans="1:8" x14ac:dyDescent="0.3">
      <c r="A3342" s="58"/>
      <c r="G3342" s="78"/>
      <c r="H3342" s="78"/>
    </row>
    <row r="3343" spans="1:8" x14ac:dyDescent="0.3">
      <c r="A3343" s="58"/>
      <c r="G3343" s="78"/>
      <c r="H3343" s="78"/>
    </row>
    <row r="3344" spans="1:8" x14ac:dyDescent="0.3">
      <c r="A3344" s="58"/>
      <c r="G3344" s="78"/>
      <c r="H3344" s="78"/>
    </row>
    <row r="3345" spans="1:8" x14ac:dyDescent="0.3">
      <c r="A3345" s="58"/>
      <c r="G3345" s="78"/>
      <c r="H3345" s="78"/>
    </row>
    <row r="3346" spans="1:8" x14ac:dyDescent="0.3">
      <c r="A3346" s="58"/>
      <c r="G3346" s="78"/>
      <c r="H3346" s="78"/>
    </row>
    <row r="3347" spans="1:8" x14ac:dyDescent="0.3">
      <c r="A3347" s="58"/>
      <c r="G3347" s="78"/>
      <c r="H3347" s="78"/>
    </row>
    <row r="3348" spans="1:8" x14ac:dyDescent="0.3">
      <c r="A3348" s="58"/>
      <c r="G3348" s="78"/>
      <c r="H3348" s="78"/>
    </row>
    <row r="3349" spans="1:8" x14ac:dyDescent="0.3">
      <c r="A3349" s="58"/>
      <c r="G3349" s="78"/>
      <c r="H3349" s="78"/>
    </row>
    <row r="3350" spans="1:8" x14ac:dyDescent="0.3">
      <c r="A3350" s="58"/>
      <c r="G3350" s="78"/>
      <c r="H3350" s="78"/>
    </row>
    <row r="3351" spans="1:8" x14ac:dyDescent="0.3">
      <c r="A3351" s="58"/>
      <c r="G3351" s="78"/>
      <c r="H3351" s="78"/>
    </row>
    <row r="3352" spans="1:8" x14ac:dyDescent="0.3">
      <c r="A3352" s="58"/>
      <c r="G3352" s="78"/>
      <c r="H3352" s="78"/>
    </row>
    <row r="3353" spans="1:8" x14ac:dyDescent="0.3">
      <c r="A3353" s="58"/>
      <c r="G3353" s="78"/>
      <c r="H3353" s="78"/>
    </row>
    <row r="3354" spans="1:8" x14ac:dyDescent="0.3">
      <c r="A3354" s="58"/>
      <c r="G3354" s="78"/>
      <c r="H3354" s="78"/>
    </row>
    <row r="3355" spans="1:8" x14ac:dyDescent="0.3">
      <c r="A3355" s="58"/>
      <c r="G3355" s="78"/>
      <c r="H3355" s="78"/>
    </row>
    <row r="3356" spans="1:8" x14ac:dyDescent="0.3">
      <c r="A3356" s="58"/>
      <c r="G3356" s="78"/>
      <c r="H3356" s="78"/>
    </row>
    <row r="3357" spans="1:8" x14ac:dyDescent="0.3">
      <c r="A3357" s="58"/>
      <c r="G3357" s="78"/>
      <c r="H3357" s="78"/>
    </row>
    <row r="3358" spans="1:8" x14ac:dyDescent="0.3">
      <c r="A3358" s="58"/>
      <c r="G3358" s="78"/>
      <c r="H3358" s="78"/>
    </row>
    <row r="3359" spans="1:8" x14ac:dyDescent="0.3">
      <c r="A3359" s="58"/>
      <c r="G3359" s="78"/>
      <c r="H3359" s="78"/>
    </row>
    <row r="3360" spans="1:8" x14ac:dyDescent="0.3">
      <c r="A3360" s="58"/>
      <c r="G3360" s="78"/>
      <c r="H3360" s="78"/>
    </row>
    <row r="3361" spans="1:8" x14ac:dyDescent="0.3">
      <c r="A3361" s="58"/>
      <c r="G3361" s="78"/>
      <c r="H3361" s="78"/>
    </row>
    <row r="3362" spans="1:8" x14ac:dyDescent="0.3">
      <c r="A3362" s="58"/>
      <c r="G3362" s="78"/>
      <c r="H3362" s="78"/>
    </row>
    <row r="3363" spans="1:8" x14ac:dyDescent="0.3">
      <c r="A3363" s="58"/>
      <c r="G3363" s="78"/>
      <c r="H3363" s="78"/>
    </row>
    <row r="3364" spans="1:8" x14ac:dyDescent="0.3">
      <c r="A3364" s="58"/>
      <c r="G3364" s="78"/>
      <c r="H3364" s="78"/>
    </row>
    <row r="3365" spans="1:8" x14ac:dyDescent="0.3">
      <c r="A3365" s="58"/>
      <c r="G3365" s="78"/>
      <c r="H3365" s="78"/>
    </row>
    <row r="3366" spans="1:8" x14ac:dyDescent="0.3">
      <c r="A3366" s="58"/>
      <c r="G3366" s="78"/>
      <c r="H3366" s="78"/>
    </row>
    <row r="3367" spans="1:8" x14ac:dyDescent="0.3">
      <c r="A3367" s="58"/>
      <c r="G3367" s="78"/>
      <c r="H3367" s="78"/>
    </row>
    <row r="3368" spans="1:8" x14ac:dyDescent="0.3">
      <c r="A3368" s="58"/>
      <c r="G3368" s="78"/>
      <c r="H3368" s="78"/>
    </row>
    <row r="3369" spans="1:8" x14ac:dyDescent="0.3">
      <c r="A3369" s="58"/>
      <c r="G3369" s="78"/>
      <c r="H3369" s="78"/>
    </row>
    <row r="3370" spans="1:8" x14ac:dyDescent="0.3">
      <c r="A3370" s="58"/>
      <c r="G3370" s="78"/>
      <c r="H3370" s="78"/>
    </row>
    <row r="3371" spans="1:8" x14ac:dyDescent="0.3">
      <c r="A3371" s="58"/>
      <c r="G3371" s="78"/>
      <c r="H3371" s="78"/>
    </row>
    <row r="3372" spans="1:8" x14ac:dyDescent="0.3">
      <c r="A3372" s="58"/>
      <c r="G3372" s="78"/>
      <c r="H3372" s="78"/>
    </row>
    <row r="3373" spans="1:8" x14ac:dyDescent="0.3">
      <c r="A3373" s="58"/>
      <c r="G3373" s="78"/>
      <c r="H3373" s="78"/>
    </row>
    <row r="3374" spans="1:8" x14ac:dyDescent="0.3">
      <c r="A3374" s="58"/>
      <c r="G3374" s="78"/>
      <c r="H3374" s="78"/>
    </row>
    <row r="3375" spans="1:8" x14ac:dyDescent="0.3">
      <c r="A3375" s="58"/>
      <c r="G3375" s="78"/>
      <c r="H3375" s="78"/>
    </row>
    <row r="3376" spans="1:8" x14ac:dyDescent="0.3">
      <c r="A3376" s="58"/>
      <c r="G3376" s="78"/>
      <c r="H3376" s="78"/>
    </row>
    <row r="3377" spans="1:8" x14ac:dyDescent="0.3">
      <c r="A3377" s="58"/>
      <c r="G3377" s="78"/>
      <c r="H3377" s="78"/>
    </row>
    <row r="3378" spans="1:8" x14ac:dyDescent="0.3">
      <c r="A3378" s="58"/>
      <c r="G3378" s="78"/>
      <c r="H3378" s="78"/>
    </row>
    <row r="3379" spans="1:8" x14ac:dyDescent="0.3">
      <c r="A3379" s="58"/>
      <c r="G3379" s="78"/>
      <c r="H3379" s="78"/>
    </row>
    <row r="3380" spans="1:8" x14ac:dyDescent="0.3">
      <c r="A3380" s="58"/>
      <c r="G3380" s="78"/>
      <c r="H3380" s="78"/>
    </row>
    <row r="3381" spans="1:8" x14ac:dyDescent="0.3">
      <c r="A3381" s="58"/>
      <c r="G3381" s="78"/>
      <c r="H3381" s="78"/>
    </row>
    <row r="3382" spans="1:8" x14ac:dyDescent="0.3">
      <c r="A3382" s="58"/>
      <c r="G3382" s="78"/>
      <c r="H3382" s="78"/>
    </row>
    <row r="3383" spans="1:8" x14ac:dyDescent="0.3">
      <c r="A3383" s="58"/>
      <c r="G3383" s="78"/>
      <c r="H3383" s="78"/>
    </row>
    <row r="3384" spans="1:8" x14ac:dyDescent="0.3">
      <c r="A3384" s="58"/>
      <c r="G3384" s="78"/>
      <c r="H3384" s="78"/>
    </row>
    <row r="3385" spans="1:8" x14ac:dyDescent="0.3">
      <c r="A3385" s="58"/>
      <c r="G3385" s="78"/>
      <c r="H3385" s="78"/>
    </row>
    <row r="3386" spans="1:8" x14ac:dyDescent="0.3">
      <c r="A3386" s="58"/>
      <c r="G3386" s="78"/>
      <c r="H3386" s="78"/>
    </row>
    <row r="3387" spans="1:8" x14ac:dyDescent="0.3">
      <c r="A3387" s="58"/>
      <c r="G3387" s="78"/>
      <c r="H3387" s="78"/>
    </row>
    <row r="3388" spans="1:8" x14ac:dyDescent="0.3">
      <c r="A3388" s="58"/>
      <c r="G3388" s="78"/>
      <c r="H3388" s="78"/>
    </row>
    <row r="3389" spans="1:8" x14ac:dyDescent="0.3">
      <c r="A3389" s="58"/>
      <c r="G3389" s="78"/>
      <c r="H3389" s="78"/>
    </row>
    <row r="3390" spans="1:8" x14ac:dyDescent="0.3">
      <c r="A3390" s="58"/>
      <c r="G3390" s="78"/>
      <c r="H3390" s="78"/>
    </row>
    <row r="3391" spans="1:8" x14ac:dyDescent="0.3">
      <c r="A3391" s="58"/>
      <c r="G3391" s="78"/>
      <c r="H3391" s="78"/>
    </row>
    <row r="3392" spans="1:8" x14ac:dyDescent="0.3">
      <c r="A3392" s="58"/>
      <c r="G3392" s="78"/>
      <c r="H3392" s="78"/>
    </row>
    <row r="3393" spans="1:8" x14ac:dyDescent="0.3">
      <c r="A3393" s="58"/>
      <c r="G3393" s="78"/>
      <c r="H3393" s="78"/>
    </row>
    <row r="3394" spans="1:8" x14ac:dyDescent="0.3">
      <c r="A3394" s="58"/>
      <c r="G3394" s="78"/>
      <c r="H3394" s="78"/>
    </row>
    <row r="3395" spans="1:8" x14ac:dyDescent="0.3">
      <c r="A3395" s="58"/>
      <c r="G3395" s="78"/>
      <c r="H3395" s="78"/>
    </row>
    <row r="3396" spans="1:8" x14ac:dyDescent="0.3">
      <c r="A3396" s="58"/>
      <c r="G3396" s="78"/>
      <c r="H3396" s="78"/>
    </row>
    <row r="3397" spans="1:8" x14ac:dyDescent="0.3">
      <c r="A3397" s="58"/>
      <c r="G3397" s="78"/>
      <c r="H3397" s="78"/>
    </row>
    <row r="3398" spans="1:8" x14ac:dyDescent="0.3">
      <c r="A3398" s="58"/>
      <c r="G3398" s="78"/>
      <c r="H3398" s="78"/>
    </row>
    <row r="3399" spans="1:8" x14ac:dyDescent="0.3">
      <c r="A3399" s="58"/>
      <c r="G3399" s="78"/>
      <c r="H3399" s="78"/>
    </row>
    <row r="3400" spans="1:8" x14ac:dyDescent="0.3">
      <c r="A3400" s="58"/>
      <c r="G3400" s="78"/>
      <c r="H3400" s="78"/>
    </row>
    <row r="3401" spans="1:8" x14ac:dyDescent="0.3">
      <c r="A3401" s="58"/>
      <c r="G3401" s="78"/>
      <c r="H3401" s="78"/>
    </row>
    <row r="3402" spans="1:8" x14ac:dyDescent="0.3">
      <c r="A3402" s="58"/>
      <c r="G3402" s="78"/>
      <c r="H3402" s="78"/>
    </row>
    <row r="3403" spans="1:8" x14ac:dyDescent="0.3">
      <c r="A3403" s="58"/>
      <c r="G3403" s="78"/>
      <c r="H3403" s="78"/>
    </row>
    <row r="3404" spans="1:8" x14ac:dyDescent="0.3">
      <c r="A3404" s="58"/>
      <c r="G3404" s="78"/>
      <c r="H3404" s="78"/>
    </row>
    <row r="3405" spans="1:8" x14ac:dyDescent="0.3">
      <c r="A3405" s="58"/>
      <c r="G3405" s="78"/>
      <c r="H3405" s="78"/>
    </row>
    <row r="3406" spans="1:8" x14ac:dyDescent="0.3">
      <c r="A3406" s="58"/>
      <c r="G3406" s="78"/>
      <c r="H3406" s="78"/>
    </row>
    <row r="3407" spans="1:8" x14ac:dyDescent="0.3">
      <c r="A3407" s="58"/>
      <c r="G3407" s="78"/>
      <c r="H3407" s="78"/>
    </row>
    <row r="3408" spans="1:8" x14ac:dyDescent="0.3">
      <c r="A3408" s="58"/>
      <c r="G3408" s="78"/>
      <c r="H3408" s="78"/>
    </row>
    <row r="3409" spans="1:8" x14ac:dyDescent="0.3">
      <c r="A3409" s="58"/>
      <c r="G3409" s="78"/>
      <c r="H3409" s="78"/>
    </row>
    <row r="3410" spans="1:8" x14ac:dyDescent="0.3">
      <c r="A3410" s="58"/>
      <c r="G3410" s="78"/>
      <c r="H3410" s="78"/>
    </row>
    <row r="3411" spans="1:8" x14ac:dyDescent="0.3">
      <c r="A3411" s="58"/>
      <c r="G3411" s="78"/>
      <c r="H3411" s="78"/>
    </row>
    <row r="3412" spans="1:8" x14ac:dyDescent="0.3">
      <c r="A3412" s="58"/>
      <c r="G3412" s="78"/>
      <c r="H3412" s="78"/>
    </row>
    <row r="3413" spans="1:8" x14ac:dyDescent="0.3">
      <c r="A3413" s="58"/>
      <c r="G3413" s="78"/>
      <c r="H3413" s="78"/>
    </row>
    <row r="3414" spans="1:8" x14ac:dyDescent="0.3">
      <c r="A3414" s="58"/>
      <c r="G3414" s="78"/>
      <c r="H3414" s="78"/>
    </row>
    <row r="3415" spans="1:8" x14ac:dyDescent="0.3">
      <c r="A3415" s="58"/>
      <c r="G3415" s="78"/>
      <c r="H3415" s="78"/>
    </row>
    <row r="3416" spans="1:8" x14ac:dyDescent="0.3">
      <c r="A3416" s="58"/>
      <c r="G3416" s="78"/>
      <c r="H3416" s="78"/>
    </row>
    <row r="3417" spans="1:8" x14ac:dyDescent="0.3">
      <c r="A3417" s="58"/>
      <c r="G3417" s="78"/>
      <c r="H3417" s="78"/>
    </row>
    <row r="3418" spans="1:8" x14ac:dyDescent="0.3">
      <c r="A3418" s="58"/>
      <c r="G3418" s="78"/>
      <c r="H3418" s="78"/>
    </row>
    <row r="3419" spans="1:8" x14ac:dyDescent="0.3">
      <c r="A3419" s="58"/>
      <c r="G3419" s="78"/>
      <c r="H3419" s="78"/>
    </row>
    <row r="3420" spans="1:8" x14ac:dyDescent="0.3">
      <c r="A3420" s="58"/>
      <c r="G3420" s="78"/>
      <c r="H3420" s="78"/>
    </row>
    <row r="3421" spans="1:8" x14ac:dyDescent="0.3">
      <c r="A3421" s="58"/>
      <c r="G3421" s="78"/>
      <c r="H3421" s="78"/>
    </row>
    <row r="3422" spans="1:8" x14ac:dyDescent="0.3">
      <c r="A3422" s="58"/>
      <c r="G3422" s="78"/>
      <c r="H3422" s="78"/>
    </row>
    <row r="3423" spans="1:8" x14ac:dyDescent="0.3">
      <c r="A3423" s="58"/>
      <c r="G3423" s="78"/>
      <c r="H3423" s="78"/>
    </row>
    <row r="3424" spans="1:8" x14ac:dyDescent="0.3">
      <c r="A3424" s="58"/>
      <c r="G3424" s="78"/>
      <c r="H3424" s="78"/>
    </row>
    <row r="3425" spans="1:8" x14ac:dyDescent="0.3">
      <c r="A3425" s="58"/>
      <c r="G3425" s="78"/>
      <c r="H3425" s="78"/>
    </row>
    <row r="3426" spans="1:8" x14ac:dyDescent="0.3">
      <c r="A3426" s="58"/>
      <c r="G3426" s="78"/>
      <c r="H3426" s="78"/>
    </row>
    <row r="3427" spans="1:8" x14ac:dyDescent="0.3">
      <c r="A3427" s="58"/>
      <c r="G3427" s="78"/>
      <c r="H3427" s="78"/>
    </row>
    <row r="3428" spans="1:8" x14ac:dyDescent="0.3">
      <c r="A3428" s="58"/>
      <c r="G3428" s="78"/>
      <c r="H3428" s="78"/>
    </row>
    <row r="3429" spans="1:8" x14ac:dyDescent="0.3">
      <c r="A3429" s="58"/>
      <c r="G3429" s="78"/>
      <c r="H3429" s="78"/>
    </row>
    <row r="3430" spans="1:8" x14ac:dyDescent="0.3">
      <c r="A3430" s="58"/>
      <c r="G3430" s="78"/>
      <c r="H3430" s="78"/>
    </row>
    <row r="3431" spans="1:8" x14ac:dyDescent="0.3">
      <c r="A3431" s="58"/>
      <c r="G3431" s="78"/>
      <c r="H3431" s="78"/>
    </row>
    <row r="3432" spans="1:8" x14ac:dyDescent="0.3">
      <c r="A3432" s="58"/>
      <c r="G3432" s="78"/>
      <c r="H3432" s="78"/>
    </row>
    <row r="3433" spans="1:8" x14ac:dyDescent="0.3">
      <c r="A3433" s="58"/>
      <c r="G3433" s="78"/>
      <c r="H3433" s="78"/>
    </row>
    <row r="3434" spans="1:8" x14ac:dyDescent="0.3">
      <c r="A3434" s="58"/>
      <c r="G3434" s="78"/>
      <c r="H3434" s="78"/>
    </row>
    <row r="3435" spans="1:8" x14ac:dyDescent="0.3">
      <c r="A3435" s="58"/>
      <c r="G3435" s="78"/>
      <c r="H3435" s="78"/>
    </row>
    <row r="3436" spans="1:8" x14ac:dyDescent="0.3">
      <c r="A3436" s="58"/>
      <c r="G3436" s="78"/>
      <c r="H3436" s="78"/>
    </row>
    <row r="3437" spans="1:8" x14ac:dyDescent="0.3">
      <c r="A3437" s="58"/>
      <c r="G3437" s="78"/>
      <c r="H3437" s="78"/>
    </row>
    <row r="3438" spans="1:8" x14ac:dyDescent="0.3">
      <c r="A3438" s="58"/>
      <c r="G3438" s="78"/>
      <c r="H3438" s="78"/>
    </row>
    <row r="3439" spans="1:8" x14ac:dyDescent="0.3">
      <c r="A3439" s="58"/>
      <c r="G3439" s="78"/>
      <c r="H3439" s="78"/>
    </row>
    <row r="3440" spans="1:8" x14ac:dyDescent="0.3">
      <c r="A3440" s="58"/>
      <c r="G3440" s="78"/>
      <c r="H3440" s="78"/>
    </row>
    <row r="3441" spans="1:8" x14ac:dyDescent="0.3">
      <c r="A3441" s="58"/>
      <c r="G3441" s="78"/>
      <c r="H3441" s="78"/>
    </row>
    <row r="3442" spans="1:8" x14ac:dyDescent="0.3">
      <c r="A3442" s="58"/>
      <c r="G3442" s="78"/>
      <c r="H3442" s="78"/>
    </row>
    <row r="3443" spans="1:8" x14ac:dyDescent="0.3">
      <c r="A3443" s="58"/>
      <c r="G3443" s="78"/>
      <c r="H3443" s="78"/>
    </row>
    <row r="3444" spans="1:8" x14ac:dyDescent="0.3">
      <c r="A3444" s="58"/>
      <c r="G3444" s="78"/>
      <c r="H3444" s="78"/>
    </row>
    <row r="3445" spans="1:8" x14ac:dyDescent="0.3">
      <c r="A3445" s="58"/>
      <c r="G3445" s="78"/>
      <c r="H3445" s="78"/>
    </row>
    <row r="3446" spans="1:8" x14ac:dyDescent="0.3">
      <c r="A3446" s="58"/>
      <c r="G3446" s="78"/>
      <c r="H3446" s="78"/>
    </row>
    <row r="3447" spans="1:8" x14ac:dyDescent="0.3">
      <c r="A3447" s="58"/>
      <c r="G3447" s="78"/>
      <c r="H3447" s="78"/>
    </row>
    <row r="3448" spans="1:8" x14ac:dyDescent="0.3">
      <c r="A3448" s="58"/>
      <c r="G3448" s="78"/>
      <c r="H3448" s="78"/>
    </row>
    <row r="3449" spans="1:8" x14ac:dyDescent="0.3">
      <c r="A3449" s="58"/>
      <c r="G3449" s="78"/>
      <c r="H3449" s="78"/>
    </row>
    <row r="3450" spans="1:8" x14ac:dyDescent="0.3">
      <c r="A3450" s="58"/>
      <c r="G3450" s="78"/>
      <c r="H3450" s="78"/>
    </row>
    <row r="3451" spans="1:8" x14ac:dyDescent="0.3">
      <c r="A3451" s="58"/>
      <c r="G3451" s="78"/>
      <c r="H3451" s="78"/>
    </row>
    <row r="3452" spans="1:8" x14ac:dyDescent="0.3">
      <c r="A3452" s="58"/>
      <c r="G3452" s="78"/>
      <c r="H3452" s="78"/>
    </row>
    <row r="3453" spans="1:8" x14ac:dyDescent="0.3">
      <c r="A3453" s="58"/>
      <c r="G3453" s="78"/>
      <c r="H3453" s="78"/>
    </row>
    <row r="3454" spans="1:8" x14ac:dyDescent="0.3">
      <c r="A3454" s="58"/>
      <c r="G3454" s="78"/>
      <c r="H3454" s="78"/>
    </row>
    <row r="3455" spans="1:8" x14ac:dyDescent="0.3">
      <c r="A3455" s="58"/>
      <c r="G3455" s="78"/>
      <c r="H3455" s="78"/>
    </row>
    <row r="3456" spans="1:8" x14ac:dyDescent="0.3">
      <c r="A3456" s="58"/>
      <c r="G3456" s="78"/>
      <c r="H3456" s="78"/>
    </row>
    <row r="3457" spans="1:8" x14ac:dyDescent="0.3">
      <c r="A3457" s="58"/>
      <c r="G3457" s="78"/>
      <c r="H3457" s="78"/>
    </row>
    <row r="3458" spans="1:8" x14ac:dyDescent="0.3">
      <c r="A3458" s="58"/>
      <c r="G3458" s="78"/>
      <c r="H3458" s="78"/>
    </row>
    <row r="3459" spans="1:8" x14ac:dyDescent="0.3">
      <c r="A3459" s="58"/>
      <c r="G3459" s="78"/>
      <c r="H3459" s="78"/>
    </row>
    <row r="3460" spans="1:8" x14ac:dyDescent="0.3">
      <c r="A3460" s="58"/>
      <c r="G3460" s="78"/>
      <c r="H3460" s="78"/>
    </row>
    <row r="3461" spans="1:8" x14ac:dyDescent="0.3">
      <c r="A3461" s="58"/>
      <c r="G3461" s="78"/>
      <c r="H3461" s="78"/>
    </row>
    <row r="3462" spans="1:8" x14ac:dyDescent="0.3">
      <c r="A3462" s="58"/>
      <c r="G3462" s="78"/>
      <c r="H3462" s="78"/>
    </row>
    <row r="3463" spans="1:8" x14ac:dyDescent="0.3">
      <c r="A3463" s="58"/>
      <c r="G3463" s="78"/>
      <c r="H3463" s="78"/>
    </row>
    <row r="3464" spans="1:8" x14ac:dyDescent="0.3">
      <c r="A3464" s="58"/>
      <c r="G3464" s="78"/>
      <c r="H3464" s="78"/>
    </row>
    <row r="3465" spans="1:8" x14ac:dyDescent="0.3">
      <c r="A3465" s="58"/>
      <c r="G3465" s="78"/>
      <c r="H3465" s="78"/>
    </row>
    <row r="3466" spans="1:8" x14ac:dyDescent="0.3">
      <c r="A3466" s="58"/>
      <c r="G3466" s="78"/>
      <c r="H3466" s="78"/>
    </row>
    <row r="3467" spans="1:8" x14ac:dyDescent="0.3">
      <c r="A3467" s="58"/>
      <c r="G3467" s="78"/>
      <c r="H3467" s="78"/>
    </row>
    <row r="3468" spans="1:8" x14ac:dyDescent="0.3">
      <c r="A3468" s="58"/>
      <c r="G3468" s="78"/>
      <c r="H3468" s="78"/>
    </row>
    <row r="3469" spans="1:8" x14ac:dyDescent="0.3">
      <c r="A3469" s="58"/>
      <c r="G3469" s="78"/>
      <c r="H3469" s="78"/>
    </row>
    <row r="3470" spans="1:8" x14ac:dyDescent="0.3">
      <c r="A3470" s="58"/>
      <c r="G3470" s="78"/>
      <c r="H3470" s="78"/>
    </row>
    <row r="3471" spans="1:8" x14ac:dyDescent="0.3">
      <c r="A3471" s="58"/>
      <c r="G3471" s="78"/>
      <c r="H3471" s="78"/>
    </row>
    <row r="3472" spans="1:8" x14ac:dyDescent="0.3">
      <c r="A3472" s="58"/>
      <c r="G3472" s="78"/>
      <c r="H3472" s="78"/>
    </row>
    <row r="3473" spans="1:8" x14ac:dyDescent="0.3">
      <c r="A3473" s="58"/>
      <c r="G3473" s="78"/>
      <c r="H3473" s="78"/>
    </row>
    <row r="3474" spans="1:8" x14ac:dyDescent="0.3">
      <c r="A3474" s="58"/>
      <c r="G3474" s="78"/>
      <c r="H3474" s="78"/>
    </row>
    <row r="3475" spans="1:8" x14ac:dyDescent="0.3">
      <c r="A3475" s="58"/>
      <c r="G3475" s="78"/>
      <c r="H3475" s="78"/>
    </row>
    <row r="3476" spans="1:8" x14ac:dyDescent="0.3">
      <c r="A3476" s="58"/>
      <c r="G3476" s="78"/>
      <c r="H3476" s="78"/>
    </row>
    <row r="3477" spans="1:8" x14ac:dyDescent="0.3">
      <c r="A3477" s="58"/>
      <c r="G3477" s="78"/>
      <c r="H3477" s="78"/>
    </row>
    <row r="3478" spans="1:8" x14ac:dyDescent="0.3">
      <c r="A3478" s="58"/>
      <c r="G3478" s="78"/>
      <c r="H3478" s="78"/>
    </row>
    <row r="3479" spans="1:8" x14ac:dyDescent="0.3">
      <c r="A3479" s="58"/>
      <c r="G3479" s="78"/>
      <c r="H3479" s="78"/>
    </row>
    <row r="3480" spans="1:8" x14ac:dyDescent="0.3">
      <c r="A3480" s="58"/>
      <c r="G3480" s="78"/>
      <c r="H3480" s="78"/>
    </row>
    <row r="3481" spans="1:8" x14ac:dyDescent="0.3">
      <c r="A3481" s="58"/>
      <c r="G3481" s="78"/>
      <c r="H3481" s="78"/>
    </row>
    <row r="3482" spans="1:8" x14ac:dyDescent="0.3">
      <c r="A3482" s="58"/>
      <c r="G3482" s="78"/>
      <c r="H3482" s="78"/>
    </row>
    <row r="3483" spans="1:8" x14ac:dyDescent="0.3">
      <c r="A3483" s="58"/>
      <c r="G3483" s="78"/>
      <c r="H3483" s="78"/>
    </row>
    <row r="3484" spans="1:8" x14ac:dyDescent="0.3">
      <c r="A3484" s="58"/>
      <c r="G3484" s="78"/>
      <c r="H3484" s="78"/>
    </row>
    <row r="3485" spans="1:8" x14ac:dyDescent="0.3">
      <c r="A3485" s="58"/>
      <c r="G3485" s="78"/>
      <c r="H3485" s="78"/>
    </row>
    <row r="3486" spans="1:8" x14ac:dyDescent="0.3">
      <c r="A3486" s="58"/>
      <c r="G3486" s="78"/>
      <c r="H3486" s="78"/>
    </row>
    <row r="3487" spans="1:8" x14ac:dyDescent="0.3">
      <c r="A3487" s="58"/>
      <c r="G3487" s="78"/>
      <c r="H3487" s="78"/>
    </row>
    <row r="3488" spans="1:8" x14ac:dyDescent="0.3">
      <c r="A3488" s="58"/>
      <c r="G3488" s="78"/>
      <c r="H3488" s="78"/>
    </row>
    <row r="3489" spans="1:8" x14ac:dyDescent="0.3">
      <c r="A3489" s="58"/>
      <c r="G3489" s="78"/>
      <c r="H3489" s="78"/>
    </row>
    <row r="3490" spans="1:8" x14ac:dyDescent="0.3">
      <c r="A3490" s="58"/>
      <c r="G3490" s="78"/>
      <c r="H3490" s="78"/>
    </row>
    <row r="3491" spans="1:8" x14ac:dyDescent="0.3">
      <c r="A3491" s="58"/>
      <c r="G3491" s="78"/>
      <c r="H3491" s="78"/>
    </row>
    <row r="3492" spans="1:8" x14ac:dyDescent="0.3">
      <c r="A3492" s="58"/>
      <c r="G3492" s="78"/>
      <c r="H3492" s="78"/>
    </row>
    <row r="3493" spans="1:8" x14ac:dyDescent="0.3">
      <c r="A3493" s="58"/>
      <c r="G3493" s="78"/>
      <c r="H3493" s="78"/>
    </row>
    <row r="3494" spans="1:8" x14ac:dyDescent="0.3">
      <c r="A3494" s="58"/>
      <c r="G3494" s="78"/>
      <c r="H3494" s="78"/>
    </row>
    <row r="3495" spans="1:8" x14ac:dyDescent="0.3">
      <c r="A3495" s="58"/>
      <c r="G3495" s="78"/>
      <c r="H3495" s="78"/>
    </row>
    <row r="3496" spans="1:8" x14ac:dyDescent="0.3">
      <c r="A3496" s="58"/>
      <c r="G3496" s="78"/>
      <c r="H3496" s="78"/>
    </row>
    <row r="3497" spans="1:8" x14ac:dyDescent="0.3">
      <c r="A3497" s="58"/>
      <c r="G3497" s="78"/>
      <c r="H3497" s="78"/>
    </row>
    <row r="3498" spans="1:8" x14ac:dyDescent="0.3">
      <c r="A3498" s="58"/>
      <c r="G3498" s="78"/>
      <c r="H3498" s="78"/>
    </row>
    <row r="3499" spans="1:8" x14ac:dyDescent="0.3">
      <c r="A3499" s="58"/>
      <c r="G3499" s="78"/>
      <c r="H3499" s="78"/>
    </row>
    <row r="3500" spans="1:8" x14ac:dyDescent="0.3">
      <c r="A3500" s="58"/>
      <c r="G3500" s="78"/>
      <c r="H3500" s="78"/>
    </row>
    <row r="3501" spans="1:8" x14ac:dyDescent="0.3">
      <c r="A3501" s="58"/>
      <c r="G3501" s="78"/>
      <c r="H3501" s="78"/>
    </row>
    <row r="3502" spans="1:8" x14ac:dyDescent="0.3">
      <c r="A3502" s="58"/>
      <c r="G3502" s="78"/>
      <c r="H3502" s="78"/>
    </row>
    <row r="3503" spans="1:8" x14ac:dyDescent="0.3">
      <c r="A3503" s="58"/>
      <c r="G3503" s="78"/>
      <c r="H3503" s="78"/>
    </row>
    <row r="3504" spans="1:8" x14ac:dyDescent="0.3">
      <c r="A3504" s="58"/>
      <c r="G3504" s="78"/>
      <c r="H3504" s="78"/>
    </row>
    <row r="3505" spans="1:8" x14ac:dyDescent="0.3">
      <c r="A3505" s="58"/>
      <c r="G3505" s="78"/>
      <c r="H3505" s="78"/>
    </row>
    <row r="3506" spans="1:8" x14ac:dyDescent="0.3">
      <c r="A3506" s="58"/>
      <c r="G3506" s="78"/>
      <c r="H3506" s="78"/>
    </row>
    <row r="3507" spans="1:8" x14ac:dyDescent="0.3">
      <c r="A3507" s="58"/>
      <c r="G3507" s="78"/>
      <c r="H3507" s="78"/>
    </row>
    <row r="3508" spans="1:8" x14ac:dyDescent="0.3">
      <c r="A3508" s="58"/>
      <c r="G3508" s="78"/>
      <c r="H3508" s="78"/>
    </row>
    <row r="3509" spans="1:8" x14ac:dyDescent="0.3">
      <c r="A3509" s="58"/>
      <c r="G3509" s="78"/>
      <c r="H3509" s="78"/>
    </row>
    <row r="3510" spans="1:8" x14ac:dyDescent="0.3">
      <c r="A3510" s="58"/>
      <c r="G3510" s="78"/>
      <c r="H3510" s="78"/>
    </row>
    <row r="3511" spans="1:8" x14ac:dyDescent="0.3">
      <c r="A3511" s="58"/>
      <c r="G3511" s="78"/>
      <c r="H3511" s="78"/>
    </row>
    <row r="3512" spans="1:8" x14ac:dyDescent="0.3">
      <c r="A3512" s="58"/>
      <c r="G3512" s="78"/>
      <c r="H3512" s="78"/>
    </row>
    <row r="3513" spans="1:8" x14ac:dyDescent="0.3">
      <c r="A3513" s="58"/>
      <c r="G3513" s="78"/>
      <c r="H3513" s="78"/>
    </row>
    <row r="3514" spans="1:8" x14ac:dyDescent="0.3">
      <c r="A3514" s="58"/>
      <c r="G3514" s="78"/>
      <c r="H3514" s="78"/>
    </row>
    <row r="3515" spans="1:8" x14ac:dyDescent="0.3">
      <c r="A3515" s="58"/>
      <c r="G3515" s="78"/>
      <c r="H3515" s="78"/>
    </row>
    <row r="3516" spans="1:8" x14ac:dyDescent="0.3">
      <c r="A3516" s="58"/>
      <c r="G3516" s="78"/>
      <c r="H3516" s="78"/>
    </row>
    <row r="3517" spans="1:8" x14ac:dyDescent="0.3">
      <c r="A3517" s="58"/>
      <c r="G3517" s="78"/>
      <c r="H3517" s="78"/>
    </row>
    <row r="3518" spans="1:8" x14ac:dyDescent="0.3">
      <c r="A3518" s="58"/>
      <c r="G3518" s="78"/>
      <c r="H3518" s="78"/>
    </row>
    <row r="3519" spans="1:8" x14ac:dyDescent="0.3">
      <c r="A3519" s="58"/>
      <c r="G3519" s="78"/>
      <c r="H3519" s="78"/>
    </row>
    <row r="3520" spans="1:8" x14ac:dyDescent="0.3">
      <c r="A3520" s="58"/>
      <c r="G3520" s="78"/>
      <c r="H3520" s="78"/>
    </row>
    <row r="3521" spans="1:8" x14ac:dyDescent="0.3">
      <c r="A3521" s="58"/>
      <c r="G3521" s="78"/>
      <c r="H3521" s="78"/>
    </row>
    <row r="3522" spans="1:8" x14ac:dyDescent="0.3">
      <c r="A3522" s="58"/>
      <c r="G3522" s="78"/>
      <c r="H3522" s="78"/>
    </row>
    <row r="3523" spans="1:8" x14ac:dyDescent="0.3">
      <c r="A3523" s="58"/>
      <c r="G3523" s="78"/>
      <c r="H3523" s="78"/>
    </row>
    <row r="3524" spans="1:8" x14ac:dyDescent="0.3">
      <c r="A3524" s="58"/>
      <c r="G3524" s="78"/>
      <c r="H3524" s="78"/>
    </row>
    <row r="3525" spans="1:8" x14ac:dyDescent="0.3">
      <c r="A3525" s="58"/>
      <c r="G3525" s="78"/>
      <c r="H3525" s="78"/>
    </row>
    <row r="3526" spans="1:8" x14ac:dyDescent="0.3">
      <c r="A3526" s="58"/>
      <c r="G3526" s="78"/>
      <c r="H3526" s="78"/>
    </row>
    <row r="3527" spans="1:8" x14ac:dyDescent="0.3">
      <c r="A3527" s="58"/>
      <c r="G3527" s="78"/>
      <c r="H3527" s="78"/>
    </row>
    <row r="3528" spans="1:8" x14ac:dyDescent="0.3">
      <c r="A3528" s="58"/>
      <c r="G3528" s="78"/>
      <c r="H3528" s="78"/>
    </row>
    <row r="3529" spans="1:8" x14ac:dyDescent="0.3">
      <c r="A3529" s="58"/>
      <c r="G3529" s="78"/>
      <c r="H3529" s="78"/>
    </row>
    <row r="3530" spans="1:8" x14ac:dyDescent="0.3">
      <c r="A3530" s="58"/>
      <c r="G3530" s="78"/>
      <c r="H3530" s="78"/>
    </row>
    <row r="3531" spans="1:8" x14ac:dyDescent="0.3">
      <c r="A3531" s="58"/>
      <c r="G3531" s="78"/>
      <c r="H3531" s="78"/>
    </row>
    <row r="3532" spans="1:8" x14ac:dyDescent="0.3">
      <c r="A3532" s="58"/>
      <c r="G3532" s="78"/>
      <c r="H3532" s="78"/>
    </row>
    <row r="3533" spans="1:8" x14ac:dyDescent="0.3">
      <c r="A3533" s="58"/>
      <c r="G3533" s="78"/>
      <c r="H3533" s="78"/>
    </row>
    <row r="3534" spans="1:8" x14ac:dyDescent="0.3">
      <c r="A3534" s="58"/>
      <c r="G3534" s="78"/>
      <c r="H3534" s="78"/>
    </row>
    <row r="3535" spans="1:8" x14ac:dyDescent="0.3">
      <c r="A3535" s="58"/>
      <c r="G3535" s="78"/>
      <c r="H3535" s="78"/>
    </row>
    <row r="3536" spans="1:8" x14ac:dyDescent="0.3">
      <c r="A3536" s="58"/>
      <c r="G3536" s="78"/>
      <c r="H3536" s="78"/>
    </row>
    <row r="3537" spans="1:8" x14ac:dyDescent="0.3">
      <c r="A3537" s="58"/>
      <c r="G3537" s="78"/>
      <c r="H3537" s="78"/>
    </row>
    <row r="3538" spans="1:8" x14ac:dyDescent="0.3">
      <c r="A3538" s="58"/>
      <c r="G3538" s="78"/>
      <c r="H3538" s="78"/>
    </row>
    <row r="3539" spans="1:8" x14ac:dyDescent="0.3">
      <c r="A3539" s="58"/>
      <c r="G3539" s="78"/>
      <c r="H3539" s="78"/>
    </row>
    <row r="3540" spans="1:8" x14ac:dyDescent="0.3">
      <c r="A3540" s="58"/>
      <c r="G3540" s="78"/>
      <c r="H3540" s="78"/>
    </row>
    <row r="3541" spans="1:8" x14ac:dyDescent="0.3">
      <c r="A3541" s="58"/>
      <c r="G3541" s="78"/>
      <c r="H3541" s="78"/>
    </row>
    <row r="3542" spans="1:8" x14ac:dyDescent="0.3">
      <c r="A3542" s="58"/>
      <c r="G3542" s="78"/>
      <c r="H3542" s="78"/>
    </row>
    <row r="3543" spans="1:8" x14ac:dyDescent="0.3">
      <c r="A3543" s="58"/>
      <c r="G3543" s="78"/>
      <c r="H3543" s="78"/>
    </row>
    <row r="3544" spans="1:8" x14ac:dyDescent="0.3">
      <c r="A3544" s="58"/>
      <c r="G3544" s="78"/>
      <c r="H3544" s="78"/>
    </row>
    <row r="3545" spans="1:8" x14ac:dyDescent="0.3">
      <c r="A3545" s="58"/>
      <c r="G3545" s="78"/>
      <c r="H3545" s="78"/>
    </row>
    <row r="3546" spans="1:8" x14ac:dyDescent="0.3">
      <c r="A3546" s="58"/>
      <c r="G3546" s="78"/>
      <c r="H3546" s="78"/>
    </row>
    <row r="3547" spans="1:8" x14ac:dyDescent="0.3">
      <c r="A3547" s="58"/>
      <c r="G3547" s="78"/>
      <c r="H3547" s="78"/>
    </row>
    <row r="3548" spans="1:8" x14ac:dyDescent="0.3">
      <c r="A3548" s="58"/>
      <c r="G3548" s="78"/>
      <c r="H3548" s="78"/>
    </row>
    <row r="3549" spans="1:8" x14ac:dyDescent="0.3">
      <c r="A3549" s="58"/>
      <c r="G3549" s="78"/>
      <c r="H3549" s="78"/>
    </row>
    <row r="3550" spans="1:8" x14ac:dyDescent="0.3">
      <c r="A3550" s="58"/>
      <c r="G3550" s="78"/>
      <c r="H3550" s="78"/>
    </row>
    <row r="3551" spans="1:8" x14ac:dyDescent="0.3">
      <c r="A3551" s="58"/>
      <c r="G3551" s="78"/>
      <c r="H3551" s="78"/>
    </row>
    <row r="3552" spans="1:8" x14ac:dyDescent="0.3">
      <c r="A3552" s="58"/>
      <c r="G3552" s="78"/>
      <c r="H3552" s="78"/>
    </row>
    <row r="3553" spans="1:8" x14ac:dyDescent="0.3">
      <c r="A3553" s="58"/>
      <c r="G3553" s="78"/>
      <c r="H3553" s="78"/>
    </row>
    <row r="3554" spans="1:8" x14ac:dyDescent="0.3">
      <c r="A3554" s="58"/>
      <c r="G3554" s="78"/>
      <c r="H3554" s="78"/>
    </row>
    <row r="3555" spans="1:8" x14ac:dyDescent="0.3">
      <c r="A3555" s="58"/>
      <c r="G3555" s="78"/>
      <c r="H3555" s="78"/>
    </row>
    <row r="3556" spans="1:8" x14ac:dyDescent="0.3">
      <c r="A3556" s="58"/>
      <c r="G3556" s="78"/>
      <c r="H3556" s="78"/>
    </row>
    <row r="3557" spans="1:8" x14ac:dyDescent="0.3">
      <c r="A3557" s="58"/>
      <c r="G3557" s="78"/>
      <c r="H3557" s="78"/>
    </row>
    <row r="3558" spans="1:8" x14ac:dyDescent="0.3">
      <c r="A3558" s="58"/>
      <c r="G3558" s="78"/>
      <c r="H3558" s="78"/>
    </row>
    <row r="3559" spans="1:8" x14ac:dyDescent="0.3">
      <c r="A3559" s="58"/>
      <c r="G3559" s="78"/>
      <c r="H3559" s="78"/>
    </row>
    <row r="3560" spans="1:8" x14ac:dyDescent="0.3">
      <c r="A3560" s="58"/>
      <c r="G3560" s="78"/>
      <c r="H3560" s="78"/>
    </row>
    <row r="3561" spans="1:8" x14ac:dyDescent="0.3">
      <c r="A3561" s="58"/>
      <c r="G3561" s="78"/>
      <c r="H3561" s="78"/>
    </row>
    <row r="3562" spans="1:8" x14ac:dyDescent="0.3">
      <c r="A3562" s="58"/>
      <c r="G3562" s="78"/>
      <c r="H3562" s="78"/>
    </row>
    <row r="3563" spans="1:8" x14ac:dyDescent="0.3">
      <c r="A3563" s="58"/>
      <c r="G3563" s="78"/>
      <c r="H3563" s="78"/>
    </row>
    <row r="3564" spans="1:8" x14ac:dyDescent="0.3">
      <c r="A3564" s="58"/>
      <c r="G3564" s="78"/>
      <c r="H3564" s="78"/>
    </row>
    <row r="3565" spans="1:8" x14ac:dyDescent="0.3">
      <c r="A3565" s="58"/>
      <c r="G3565" s="78"/>
      <c r="H3565" s="78"/>
    </row>
    <row r="3566" spans="1:8" x14ac:dyDescent="0.3">
      <c r="A3566" s="58"/>
      <c r="G3566" s="78"/>
      <c r="H3566" s="78"/>
    </row>
    <row r="3567" spans="1:8" x14ac:dyDescent="0.3">
      <c r="A3567" s="58"/>
      <c r="G3567" s="78"/>
      <c r="H3567" s="78"/>
    </row>
    <row r="3568" spans="1:8" x14ac:dyDescent="0.3">
      <c r="A3568" s="58"/>
      <c r="G3568" s="78"/>
      <c r="H3568" s="78"/>
    </row>
    <row r="3569" spans="1:8" x14ac:dyDescent="0.3">
      <c r="A3569" s="58"/>
      <c r="G3569" s="78"/>
      <c r="H3569" s="78"/>
    </row>
    <row r="3570" spans="1:8" x14ac:dyDescent="0.3">
      <c r="A3570" s="58"/>
      <c r="G3570" s="78"/>
      <c r="H3570" s="78"/>
    </row>
    <row r="3571" spans="1:8" x14ac:dyDescent="0.3">
      <c r="A3571" s="58"/>
      <c r="G3571" s="78"/>
      <c r="H3571" s="78"/>
    </row>
    <row r="3572" spans="1:8" x14ac:dyDescent="0.3">
      <c r="A3572" s="58"/>
      <c r="G3572" s="78"/>
      <c r="H3572" s="78"/>
    </row>
    <row r="3573" spans="1:8" x14ac:dyDescent="0.3">
      <c r="A3573" s="58"/>
      <c r="G3573" s="78"/>
      <c r="H3573" s="78"/>
    </row>
    <row r="3574" spans="1:8" x14ac:dyDescent="0.3">
      <c r="A3574" s="58"/>
      <c r="G3574" s="78"/>
      <c r="H3574" s="78"/>
    </row>
    <row r="3575" spans="1:8" x14ac:dyDescent="0.3">
      <c r="A3575" s="58"/>
      <c r="G3575" s="78"/>
      <c r="H3575" s="78"/>
    </row>
    <row r="3576" spans="1:8" x14ac:dyDescent="0.3">
      <c r="A3576" s="58"/>
      <c r="G3576" s="78"/>
      <c r="H3576" s="78"/>
    </row>
    <row r="3577" spans="1:8" x14ac:dyDescent="0.3">
      <c r="A3577" s="58"/>
      <c r="G3577" s="78"/>
      <c r="H3577" s="78"/>
    </row>
    <row r="3578" spans="1:8" x14ac:dyDescent="0.3">
      <c r="A3578" s="58"/>
      <c r="G3578" s="78"/>
      <c r="H3578" s="78"/>
    </row>
    <row r="3579" spans="1:8" x14ac:dyDescent="0.3">
      <c r="A3579" s="58"/>
      <c r="G3579" s="78"/>
      <c r="H3579" s="78"/>
    </row>
    <row r="3580" spans="1:8" x14ac:dyDescent="0.3">
      <c r="A3580" s="58"/>
      <c r="G3580" s="78"/>
      <c r="H3580" s="78"/>
    </row>
    <row r="3581" spans="1:8" x14ac:dyDescent="0.3">
      <c r="A3581" s="58"/>
      <c r="G3581" s="78"/>
      <c r="H3581" s="78"/>
    </row>
    <row r="3582" spans="1:8" x14ac:dyDescent="0.3">
      <c r="A3582" s="58"/>
      <c r="G3582" s="78"/>
      <c r="H3582" s="78"/>
    </row>
    <row r="3583" spans="1:8" x14ac:dyDescent="0.3">
      <c r="A3583" s="58"/>
      <c r="G3583" s="78"/>
      <c r="H3583" s="78"/>
    </row>
    <row r="3584" spans="1:8" x14ac:dyDescent="0.3">
      <c r="A3584" s="58"/>
      <c r="G3584" s="78"/>
      <c r="H3584" s="78"/>
    </row>
    <row r="3585" spans="1:8" x14ac:dyDescent="0.3">
      <c r="A3585" s="58"/>
      <c r="G3585" s="78"/>
      <c r="H3585" s="78"/>
    </row>
    <row r="3586" spans="1:8" x14ac:dyDescent="0.3">
      <c r="A3586" s="58"/>
      <c r="G3586" s="78"/>
      <c r="H3586" s="78"/>
    </row>
    <row r="3587" spans="1:8" x14ac:dyDescent="0.3">
      <c r="A3587" s="58"/>
      <c r="G3587" s="78"/>
      <c r="H3587" s="78"/>
    </row>
    <row r="3588" spans="1:8" x14ac:dyDescent="0.3">
      <c r="A3588" s="58"/>
      <c r="G3588" s="78"/>
      <c r="H3588" s="78"/>
    </row>
    <row r="3589" spans="1:8" x14ac:dyDescent="0.3">
      <c r="A3589" s="58"/>
      <c r="G3589" s="78"/>
      <c r="H3589" s="78"/>
    </row>
    <row r="3590" spans="1:8" x14ac:dyDescent="0.3">
      <c r="A3590" s="58"/>
      <c r="G3590" s="78"/>
      <c r="H3590" s="78"/>
    </row>
    <row r="3591" spans="1:8" x14ac:dyDescent="0.3">
      <c r="A3591" s="58"/>
      <c r="G3591" s="78"/>
      <c r="H3591" s="78"/>
    </row>
    <row r="3592" spans="1:8" x14ac:dyDescent="0.3">
      <c r="A3592" s="58"/>
      <c r="G3592" s="78"/>
      <c r="H3592" s="78"/>
    </row>
    <row r="3593" spans="1:8" x14ac:dyDescent="0.3">
      <c r="A3593" s="58"/>
      <c r="G3593" s="78"/>
      <c r="H3593" s="78"/>
    </row>
    <row r="3594" spans="1:8" x14ac:dyDescent="0.3">
      <c r="A3594" s="58"/>
      <c r="G3594" s="78"/>
      <c r="H3594" s="78"/>
    </row>
    <row r="3595" spans="1:8" x14ac:dyDescent="0.3">
      <c r="A3595" s="58"/>
      <c r="G3595" s="78"/>
      <c r="H3595" s="78"/>
    </row>
    <row r="3596" spans="1:8" x14ac:dyDescent="0.3">
      <c r="A3596" s="58"/>
      <c r="G3596" s="78"/>
      <c r="H3596" s="78"/>
    </row>
    <row r="3597" spans="1:8" x14ac:dyDescent="0.3">
      <c r="A3597" s="58"/>
      <c r="G3597" s="78"/>
      <c r="H3597" s="78"/>
    </row>
    <row r="3598" spans="1:8" x14ac:dyDescent="0.3">
      <c r="A3598" s="58"/>
      <c r="G3598" s="78"/>
      <c r="H3598" s="78"/>
    </row>
    <row r="3599" spans="1:8" x14ac:dyDescent="0.3">
      <c r="A3599" s="58"/>
      <c r="G3599" s="78"/>
      <c r="H3599" s="78"/>
    </row>
    <row r="3600" spans="1:8" x14ac:dyDescent="0.3">
      <c r="A3600" s="58"/>
      <c r="G3600" s="78"/>
      <c r="H3600" s="78"/>
    </row>
    <row r="3601" spans="1:8" x14ac:dyDescent="0.3">
      <c r="A3601" s="58"/>
      <c r="G3601" s="78"/>
      <c r="H3601" s="78"/>
    </row>
    <row r="3602" spans="1:8" x14ac:dyDescent="0.3">
      <c r="A3602" s="58"/>
      <c r="G3602" s="78"/>
      <c r="H3602" s="78"/>
    </row>
    <row r="3603" spans="1:8" x14ac:dyDescent="0.3">
      <c r="A3603" s="58"/>
      <c r="G3603" s="78"/>
      <c r="H3603" s="78"/>
    </row>
    <row r="3604" spans="1:8" x14ac:dyDescent="0.3">
      <c r="A3604" s="58"/>
      <c r="G3604" s="78"/>
      <c r="H3604" s="78"/>
    </row>
    <row r="3605" spans="1:8" x14ac:dyDescent="0.3">
      <c r="A3605" s="58"/>
      <c r="G3605" s="78"/>
      <c r="H3605" s="78"/>
    </row>
    <row r="3606" spans="1:8" x14ac:dyDescent="0.3">
      <c r="A3606" s="58"/>
      <c r="G3606" s="78"/>
      <c r="H3606" s="78"/>
    </row>
    <row r="3607" spans="1:8" x14ac:dyDescent="0.3">
      <c r="A3607" s="58"/>
      <c r="G3607" s="78"/>
      <c r="H3607" s="78"/>
    </row>
    <row r="3608" spans="1:8" x14ac:dyDescent="0.3">
      <c r="A3608" s="58"/>
      <c r="G3608" s="78"/>
      <c r="H3608" s="78"/>
    </row>
    <row r="3609" spans="1:8" x14ac:dyDescent="0.3">
      <c r="A3609" s="58"/>
      <c r="G3609" s="78"/>
      <c r="H3609" s="78"/>
    </row>
    <row r="3610" spans="1:8" x14ac:dyDescent="0.3">
      <c r="A3610" s="58"/>
      <c r="G3610" s="78"/>
      <c r="H3610" s="78"/>
    </row>
    <row r="3611" spans="1:8" x14ac:dyDescent="0.3">
      <c r="A3611" s="58"/>
      <c r="G3611" s="78"/>
      <c r="H3611" s="78"/>
    </row>
    <row r="3612" spans="1:8" x14ac:dyDescent="0.3">
      <c r="A3612" s="58"/>
      <c r="G3612" s="78"/>
      <c r="H3612" s="78"/>
    </row>
    <row r="3613" spans="1:8" x14ac:dyDescent="0.3">
      <c r="A3613" s="58"/>
      <c r="G3613" s="78"/>
      <c r="H3613" s="78"/>
    </row>
    <row r="3614" spans="1:8" x14ac:dyDescent="0.3">
      <c r="A3614" s="58"/>
      <c r="G3614" s="78"/>
      <c r="H3614" s="78"/>
    </row>
    <row r="3615" spans="1:8" x14ac:dyDescent="0.3">
      <c r="A3615" s="58"/>
      <c r="G3615" s="78"/>
      <c r="H3615" s="78"/>
    </row>
    <row r="3616" spans="1:8" x14ac:dyDescent="0.3">
      <c r="A3616" s="58"/>
      <c r="G3616" s="78"/>
      <c r="H3616" s="78"/>
    </row>
    <row r="3617" spans="1:8" x14ac:dyDescent="0.3">
      <c r="A3617" s="58"/>
      <c r="G3617" s="78"/>
      <c r="H3617" s="78"/>
    </row>
    <row r="3618" spans="1:8" x14ac:dyDescent="0.3">
      <c r="A3618" s="58"/>
      <c r="G3618" s="78"/>
      <c r="H3618" s="78"/>
    </row>
    <row r="3619" spans="1:8" x14ac:dyDescent="0.3">
      <c r="A3619" s="58"/>
      <c r="G3619" s="78"/>
      <c r="H3619" s="78"/>
    </row>
    <row r="3620" spans="1:8" x14ac:dyDescent="0.3">
      <c r="A3620" s="58"/>
      <c r="G3620" s="78"/>
      <c r="H3620" s="78"/>
    </row>
    <row r="3621" spans="1:8" x14ac:dyDescent="0.3">
      <c r="A3621" s="58"/>
      <c r="G3621" s="78"/>
      <c r="H3621" s="78"/>
    </row>
    <row r="3622" spans="1:8" x14ac:dyDescent="0.3">
      <c r="A3622" s="58"/>
      <c r="G3622" s="78"/>
      <c r="H3622" s="78"/>
    </row>
    <row r="3623" spans="1:8" x14ac:dyDescent="0.3">
      <c r="A3623" s="58"/>
      <c r="G3623" s="78"/>
      <c r="H3623" s="78"/>
    </row>
    <row r="3624" spans="1:8" x14ac:dyDescent="0.3">
      <c r="A3624" s="58"/>
      <c r="G3624" s="78"/>
      <c r="H3624" s="78"/>
    </row>
    <row r="3625" spans="1:8" x14ac:dyDescent="0.3">
      <c r="A3625" s="58"/>
      <c r="G3625" s="78"/>
      <c r="H3625" s="78"/>
    </row>
    <row r="3626" spans="1:8" x14ac:dyDescent="0.3">
      <c r="A3626" s="58"/>
      <c r="G3626" s="78"/>
      <c r="H3626" s="78"/>
    </row>
    <row r="3627" spans="1:8" x14ac:dyDescent="0.3">
      <c r="A3627" s="58"/>
      <c r="G3627" s="78"/>
      <c r="H3627" s="78"/>
    </row>
    <row r="3628" spans="1:8" x14ac:dyDescent="0.3">
      <c r="A3628" s="58"/>
      <c r="G3628" s="78"/>
      <c r="H3628" s="78"/>
    </row>
    <row r="3629" spans="1:8" x14ac:dyDescent="0.3">
      <c r="A3629" s="58"/>
      <c r="G3629" s="78"/>
      <c r="H3629" s="78"/>
    </row>
    <row r="3630" spans="1:8" x14ac:dyDescent="0.3">
      <c r="A3630" s="58"/>
      <c r="G3630" s="78"/>
      <c r="H3630" s="78"/>
    </row>
    <row r="3631" spans="1:8" x14ac:dyDescent="0.3">
      <c r="A3631" s="58"/>
      <c r="G3631" s="78"/>
      <c r="H3631" s="78"/>
    </row>
    <row r="3632" spans="1:8" x14ac:dyDescent="0.3">
      <c r="A3632" s="58"/>
      <c r="G3632" s="78"/>
      <c r="H3632" s="78"/>
    </row>
    <row r="3633" spans="1:8" x14ac:dyDescent="0.3">
      <c r="A3633" s="58"/>
      <c r="G3633" s="78"/>
      <c r="H3633" s="78"/>
    </row>
    <row r="3634" spans="1:8" x14ac:dyDescent="0.3">
      <c r="A3634" s="58"/>
      <c r="G3634" s="78"/>
      <c r="H3634" s="78"/>
    </row>
    <row r="3635" spans="1:8" x14ac:dyDescent="0.3">
      <c r="A3635" s="58"/>
      <c r="G3635" s="78"/>
      <c r="H3635" s="78"/>
    </row>
    <row r="3636" spans="1:8" x14ac:dyDescent="0.3">
      <c r="A3636" s="58"/>
      <c r="G3636" s="78"/>
      <c r="H3636" s="78"/>
    </row>
    <row r="3637" spans="1:8" x14ac:dyDescent="0.3">
      <c r="A3637" s="58"/>
      <c r="G3637" s="78"/>
      <c r="H3637" s="78"/>
    </row>
    <row r="3638" spans="1:8" x14ac:dyDescent="0.3">
      <c r="A3638" s="58"/>
      <c r="G3638" s="78"/>
      <c r="H3638" s="78"/>
    </row>
    <row r="3639" spans="1:8" x14ac:dyDescent="0.3">
      <c r="A3639" s="58"/>
      <c r="G3639" s="78"/>
      <c r="H3639" s="78"/>
    </row>
    <row r="3640" spans="1:8" x14ac:dyDescent="0.3">
      <c r="A3640" s="58"/>
      <c r="G3640" s="78"/>
      <c r="H3640" s="78"/>
    </row>
    <row r="3641" spans="1:8" x14ac:dyDescent="0.3">
      <c r="A3641" s="58"/>
      <c r="G3641" s="78"/>
      <c r="H3641" s="78"/>
    </row>
    <row r="3642" spans="1:8" x14ac:dyDescent="0.3">
      <c r="A3642" s="58"/>
      <c r="G3642" s="78"/>
      <c r="H3642" s="78"/>
    </row>
    <row r="3643" spans="1:8" x14ac:dyDescent="0.3">
      <c r="A3643" s="58"/>
      <c r="G3643" s="78"/>
      <c r="H3643" s="78"/>
    </row>
    <row r="3644" spans="1:8" x14ac:dyDescent="0.3">
      <c r="A3644" s="58"/>
      <c r="G3644" s="78"/>
      <c r="H3644" s="78"/>
    </row>
    <row r="3645" spans="1:8" x14ac:dyDescent="0.3">
      <c r="A3645" s="58"/>
      <c r="G3645" s="78"/>
      <c r="H3645" s="78"/>
    </row>
    <row r="3646" spans="1:8" x14ac:dyDescent="0.3">
      <c r="A3646" s="58"/>
      <c r="G3646" s="78"/>
      <c r="H3646" s="78"/>
    </row>
    <row r="3647" spans="1:8" x14ac:dyDescent="0.3">
      <c r="A3647" s="58"/>
      <c r="G3647" s="78"/>
      <c r="H3647" s="78"/>
    </row>
    <row r="3648" spans="1:8" x14ac:dyDescent="0.3">
      <c r="A3648" s="58"/>
      <c r="G3648" s="78"/>
      <c r="H3648" s="78"/>
    </row>
    <row r="3649" spans="1:8" x14ac:dyDescent="0.3">
      <c r="A3649" s="58"/>
      <c r="G3649" s="78"/>
      <c r="H3649" s="78"/>
    </row>
    <row r="3650" spans="1:8" x14ac:dyDescent="0.3">
      <c r="A3650" s="58"/>
      <c r="G3650" s="78"/>
      <c r="H3650" s="78"/>
    </row>
    <row r="3651" spans="1:8" x14ac:dyDescent="0.3">
      <c r="A3651" s="58"/>
      <c r="G3651" s="78"/>
      <c r="H3651" s="78"/>
    </row>
    <row r="3652" spans="1:8" x14ac:dyDescent="0.3">
      <c r="A3652" s="58"/>
      <c r="G3652" s="78"/>
      <c r="H3652" s="78"/>
    </row>
    <row r="3653" spans="1:8" x14ac:dyDescent="0.3">
      <c r="A3653" s="58"/>
      <c r="G3653" s="78"/>
      <c r="H3653" s="78"/>
    </row>
    <row r="3654" spans="1:8" x14ac:dyDescent="0.3">
      <c r="A3654" s="58"/>
      <c r="G3654" s="78"/>
      <c r="H3654" s="78"/>
    </row>
    <row r="3655" spans="1:8" x14ac:dyDescent="0.3">
      <c r="A3655" s="58"/>
      <c r="G3655" s="78"/>
      <c r="H3655" s="78"/>
    </row>
    <row r="3656" spans="1:8" x14ac:dyDescent="0.3">
      <c r="A3656" s="58"/>
      <c r="G3656" s="78"/>
      <c r="H3656" s="78"/>
    </row>
    <row r="3657" spans="1:8" x14ac:dyDescent="0.3">
      <c r="A3657" s="58"/>
      <c r="G3657" s="78"/>
      <c r="H3657" s="78"/>
    </row>
    <row r="3658" spans="1:8" x14ac:dyDescent="0.3">
      <c r="A3658" s="58"/>
      <c r="G3658" s="78"/>
      <c r="H3658" s="78"/>
    </row>
    <row r="3659" spans="1:8" x14ac:dyDescent="0.3">
      <c r="A3659" s="58"/>
      <c r="G3659" s="78"/>
      <c r="H3659" s="78"/>
    </row>
    <row r="3660" spans="1:8" x14ac:dyDescent="0.3">
      <c r="A3660" s="58"/>
      <c r="G3660" s="78"/>
      <c r="H3660" s="78"/>
    </row>
    <row r="3661" spans="1:8" x14ac:dyDescent="0.3">
      <c r="A3661" s="58"/>
      <c r="G3661" s="78"/>
      <c r="H3661" s="78"/>
    </row>
    <row r="3662" spans="1:8" x14ac:dyDescent="0.3">
      <c r="A3662" s="58"/>
      <c r="G3662" s="78"/>
      <c r="H3662" s="78"/>
    </row>
    <row r="3663" spans="1:8" x14ac:dyDescent="0.3">
      <c r="A3663" s="58"/>
      <c r="G3663" s="78"/>
      <c r="H3663" s="78"/>
    </row>
    <row r="3664" spans="1:8" x14ac:dyDescent="0.3">
      <c r="A3664" s="58"/>
      <c r="G3664" s="78"/>
      <c r="H3664" s="78"/>
    </row>
    <row r="3665" spans="1:8" x14ac:dyDescent="0.3">
      <c r="A3665" s="58"/>
      <c r="G3665" s="78"/>
      <c r="H3665" s="78"/>
    </row>
    <row r="3666" spans="1:8" x14ac:dyDescent="0.3">
      <c r="A3666" s="58"/>
      <c r="G3666" s="78"/>
      <c r="H3666" s="78"/>
    </row>
    <row r="3667" spans="1:8" x14ac:dyDescent="0.3">
      <c r="A3667" s="58"/>
      <c r="G3667" s="78"/>
      <c r="H3667" s="78"/>
    </row>
    <row r="3668" spans="1:8" x14ac:dyDescent="0.3">
      <c r="A3668" s="58"/>
      <c r="G3668" s="78"/>
      <c r="H3668" s="78"/>
    </row>
    <row r="3669" spans="1:8" x14ac:dyDescent="0.3">
      <c r="A3669" s="58"/>
      <c r="G3669" s="78"/>
      <c r="H3669" s="78"/>
    </row>
    <row r="3670" spans="1:8" x14ac:dyDescent="0.3">
      <c r="A3670" s="58"/>
      <c r="G3670" s="78"/>
      <c r="H3670" s="78"/>
    </row>
    <row r="3671" spans="1:8" x14ac:dyDescent="0.3">
      <c r="A3671" s="58"/>
      <c r="G3671" s="78"/>
      <c r="H3671" s="78"/>
    </row>
    <row r="3672" spans="1:8" x14ac:dyDescent="0.3">
      <c r="A3672" s="58"/>
      <c r="G3672" s="78"/>
      <c r="H3672" s="78"/>
    </row>
    <row r="3673" spans="1:8" x14ac:dyDescent="0.3">
      <c r="A3673" s="58"/>
      <c r="G3673" s="78"/>
      <c r="H3673" s="78"/>
    </row>
    <row r="3674" spans="1:8" x14ac:dyDescent="0.3">
      <c r="A3674" s="58"/>
      <c r="G3674" s="78"/>
      <c r="H3674" s="78"/>
    </row>
    <row r="3675" spans="1:8" x14ac:dyDescent="0.3">
      <c r="A3675" s="58"/>
      <c r="G3675" s="78"/>
      <c r="H3675" s="78"/>
    </row>
    <row r="3676" spans="1:8" x14ac:dyDescent="0.3">
      <c r="A3676" s="58"/>
      <c r="G3676" s="78"/>
      <c r="H3676" s="78"/>
    </row>
    <row r="3677" spans="1:8" x14ac:dyDescent="0.3">
      <c r="A3677" s="58"/>
      <c r="G3677" s="78"/>
      <c r="H3677" s="78"/>
    </row>
    <row r="3678" spans="1:8" x14ac:dyDescent="0.3">
      <c r="A3678" s="58"/>
      <c r="G3678" s="78"/>
      <c r="H3678" s="78"/>
    </row>
    <row r="3679" spans="1:8" x14ac:dyDescent="0.3">
      <c r="A3679" s="58"/>
      <c r="G3679" s="78"/>
      <c r="H3679" s="78"/>
    </row>
    <row r="3680" spans="1:8" x14ac:dyDescent="0.3">
      <c r="A3680" s="58"/>
      <c r="G3680" s="78"/>
      <c r="H3680" s="78"/>
    </row>
    <row r="3681" spans="1:8" x14ac:dyDescent="0.3">
      <c r="A3681" s="58"/>
      <c r="G3681" s="78"/>
      <c r="H3681" s="78"/>
    </row>
    <row r="3682" spans="1:8" x14ac:dyDescent="0.3">
      <c r="A3682" s="58"/>
      <c r="G3682" s="78"/>
      <c r="H3682" s="78"/>
    </row>
    <row r="3683" spans="1:8" x14ac:dyDescent="0.3">
      <c r="A3683" s="58"/>
      <c r="G3683" s="78"/>
      <c r="H3683" s="78"/>
    </row>
    <row r="3684" spans="1:8" x14ac:dyDescent="0.3">
      <c r="A3684" s="58"/>
      <c r="G3684" s="78"/>
      <c r="H3684" s="78"/>
    </row>
    <row r="3685" spans="1:8" x14ac:dyDescent="0.3">
      <c r="A3685" s="58"/>
      <c r="G3685" s="78"/>
      <c r="H3685" s="78"/>
    </row>
    <row r="3686" spans="1:8" x14ac:dyDescent="0.3">
      <c r="A3686" s="58"/>
      <c r="G3686" s="78"/>
      <c r="H3686" s="78"/>
    </row>
    <row r="3687" spans="1:8" x14ac:dyDescent="0.3">
      <c r="A3687" s="58"/>
      <c r="G3687" s="78"/>
      <c r="H3687" s="78"/>
    </row>
    <row r="3688" spans="1:8" x14ac:dyDescent="0.3">
      <c r="A3688" s="58"/>
      <c r="G3688" s="78"/>
      <c r="H3688" s="78"/>
    </row>
    <row r="3689" spans="1:8" x14ac:dyDescent="0.3">
      <c r="A3689" s="58"/>
      <c r="G3689" s="78"/>
      <c r="H3689" s="78"/>
    </row>
    <row r="3690" spans="1:8" x14ac:dyDescent="0.3">
      <c r="A3690" s="58"/>
      <c r="G3690" s="78"/>
      <c r="H3690" s="78"/>
    </row>
    <row r="3691" spans="1:8" x14ac:dyDescent="0.3">
      <c r="A3691" s="58"/>
      <c r="G3691" s="78"/>
      <c r="H3691" s="78"/>
    </row>
    <row r="3692" spans="1:8" x14ac:dyDescent="0.3">
      <c r="A3692" s="58"/>
      <c r="G3692" s="78"/>
      <c r="H3692" s="78"/>
    </row>
    <row r="3693" spans="1:8" x14ac:dyDescent="0.3">
      <c r="A3693" s="58"/>
      <c r="G3693" s="78"/>
      <c r="H3693" s="78"/>
    </row>
    <row r="3694" spans="1:8" x14ac:dyDescent="0.3">
      <c r="A3694" s="58"/>
      <c r="G3694" s="78"/>
      <c r="H3694" s="78"/>
    </row>
    <row r="3695" spans="1:8" x14ac:dyDescent="0.3">
      <c r="A3695" s="58"/>
      <c r="G3695" s="78"/>
      <c r="H3695" s="78"/>
    </row>
    <row r="3696" spans="1:8" x14ac:dyDescent="0.3">
      <c r="A3696" s="58"/>
      <c r="G3696" s="78"/>
      <c r="H3696" s="78"/>
    </row>
    <row r="3697" spans="1:8" x14ac:dyDescent="0.3">
      <c r="A3697" s="58"/>
      <c r="G3697" s="78"/>
      <c r="H3697" s="78"/>
    </row>
    <row r="3698" spans="1:8" x14ac:dyDescent="0.3">
      <c r="A3698" s="58"/>
      <c r="G3698" s="78"/>
      <c r="H3698" s="78"/>
    </row>
    <row r="3699" spans="1:8" x14ac:dyDescent="0.3">
      <c r="A3699" s="58"/>
      <c r="G3699" s="78"/>
      <c r="H3699" s="78"/>
    </row>
    <row r="3700" spans="1:8" x14ac:dyDescent="0.3">
      <c r="A3700" s="58"/>
      <c r="G3700" s="78"/>
      <c r="H3700" s="78"/>
    </row>
    <row r="3701" spans="1:8" x14ac:dyDescent="0.3">
      <c r="A3701" s="58"/>
      <c r="G3701" s="78"/>
      <c r="H3701" s="78"/>
    </row>
    <row r="3702" spans="1:8" x14ac:dyDescent="0.3">
      <c r="A3702" s="58"/>
      <c r="G3702" s="78"/>
      <c r="H3702" s="78"/>
    </row>
    <row r="3703" spans="1:8" x14ac:dyDescent="0.3">
      <c r="A3703" s="58"/>
      <c r="G3703" s="78"/>
      <c r="H3703" s="78"/>
    </row>
    <row r="3704" spans="1:8" x14ac:dyDescent="0.3">
      <c r="A3704" s="58"/>
      <c r="G3704" s="78"/>
      <c r="H3704" s="78"/>
    </row>
    <row r="3705" spans="1:8" x14ac:dyDescent="0.3">
      <c r="A3705" s="58"/>
      <c r="G3705" s="78"/>
      <c r="H3705" s="78"/>
    </row>
    <row r="3706" spans="1:8" x14ac:dyDescent="0.3">
      <c r="A3706" s="58"/>
      <c r="G3706" s="78"/>
      <c r="H3706" s="78"/>
    </row>
    <row r="3707" spans="1:8" x14ac:dyDescent="0.3">
      <c r="A3707" s="58"/>
      <c r="G3707" s="78"/>
      <c r="H3707" s="78"/>
    </row>
    <row r="3708" spans="1:8" x14ac:dyDescent="0.3">
      <c r="A3708" s="58"/>
      <c r="G3708" s="78"/>
      <c r="H3708" s="78"/>
    </row>
    <row r="3709" spans="1:8" x14ac:dyDescent="0.3">
      <c r="A3709" s="58"/>
      <c r="G3709" s="78"/>
      <c r="H3709" s="78"/>
    </row>
    <row r="3710" spans="1:8" x14ac:dyDescent="0.3">
      <c r="A3710" s="58"/>
      <c r="G3710" s="78"/>
      <c r="H3710" s="78"/>
    </row>
    <row r="3711" spans="1:8" x14ac:dyDescent="0.3">
      <c r="A3711" s="58"/>
      <c r="G3711" s="78"/>
      <c r="H3711" s="78"/>
    </row>
    <row r="3712" spans="1:8" x14ac:dyDescent="0.3">
      <c r="A3712" s="58"/>
      <c r="G3712" s="78"/>
      <c r="H3712" s="78"/>
    </row>
    <row r="3713" spans="1:8" x14ac:dyDescent="0.3">
      <c r="A3713" s="58"/>
      <c r="G3713" s="78"/>
      <c r="H3713" s="78"/>
    </row>
    <row r="3714" spans="1:8" x14ac:dyDescent="0.3">
      <c r="A3714" s="58"/>
      <c r="G3714" s="78"/>
      <c r="H3714" s="78"/>
    </row>
    <row r="3715" spans="1:8" x14ac:dyDescent="0.3">
      <c r="A3715" s="58"/>
      <c r="G3715" s="78"/>
      <c r="H3715" s="78"/>
    </row>
    <row r="3716" spans="1:8" x14ac:dyDescent="0.3">
      <c r="A3716" s="58"/>
      <c r="G3716" s="78"/>
      <c r="H3716" s="78"/>
    </row>
    <row r="3717" spans="1:8" x14ac:dyDescent="0.3">
      <c r="A3717" s="58"/>
      <c r="G3717" s="78"/>
      <c r="H3717" s="78"/>
    </row>
    <row r="3718" spans="1:8" x14ac:dyDescent="0.3">
      <c r="A3718" s="58"/>
      <c r="G3718" s="78"/>
      <c r="H3718" s="78"/>
    </row>
    <row r="3719" spans="1:8" x14ac:dyDescent="0.3">
      <c r="A3719" s="58"/>
      <c r="G3719" s="78"/>
      <c r="H3719" s="78"/>
    </row>
    <row r="3720" spans="1:8" x14ac:dyDescent="0.3">
      <c r="A3720" s="58"/>
      <c r="G3720" s="78"/>
      <c r="H3720" s="78"/>
    </row>
    <row r="3721" spans="1:8" x14ac:dyDescent="0.3">
      <c r="A3721" s="58"/>
      <c r="G3721" s="78"/>
      <c r="H3721" s="78"/>
    </row>
    <row r="3722" spans="1:8" x14ac:dyDescent="0.3">
      <c r="A3722" s="58"/>
      <c r="G3722" s="78"/>
      <c r="H3722" s="78"/>
    </row>
    <row r="3723" spans="1:8" x14ac:dyDescent="0.3">
      <c r="A3723" s="58"/>
      <c r="G3723" s="78"/>
      <c r="H3723" s="78"/>
    </row>
    <row r="3724" spans="1:8" x14ac:dyDescent="0.3">
      <c r="A3724" s="58"/>
      <c r="G3724" s="78"/>
      <c r="H3724" s="78"/>
    </row>
    <row r="3725" spans="1:8" x14ac:dyDescent="0.3">
      <c r="A3725" s="58"/>
      <c r="G3725" s="78"/>
      <c r="H3725" s="78"/>
    </row>
    <row r="3726" spans="1:8" x14ac:dyDescent="0.3">
      <c r="A3726" s="58"/>
      <c r="G3726" s="78"/>
      <c r="H3726" s="78"/>
    </row>
    <row r="3727" spans="1:8" x14ac:dyDescent="0.3">
      <c r="A3727" s="58"/>
      <c r="G3727" s="78"/>
      <c r="H3727" s="78"/>
    </row>
    <row r="3728" spans="1:8" x14ac:dyDescent="0.3">
      <c r="A3728" s="58"/>
      <c r="G3728" s="78"/>
      <c r="H3728" s="78"/>
    </row>
    <row r="3729" spans="1:8" x14ac:dyDescent="0.3">
      <c r="A3729" s="58"/>
      <c r="G3729" s="78"/>
      <c r="H3729" s="78"/>
    </row>
    <row r="3730" spans="1:8" x14ac:dyDescent="0.3">
      <c r="A3730" s="58"/>
      <c r="G3730" s="78"/>
      <c r="H3730" s="78"/>
    </row>
    <row r="3731" spans="1:8" x14ac:dyDescent="0.3">
      <c r="A3731" s="58"/>
      <c r="G3731" s="78"/>
      <c r="H3731" s="78"/>
    </row>
    <row r="3732" spans="1:8" x14ac:dyDescent="0.3">
      <c r="A3732" s="58"/>
      <c r="G3732" s="78"/>
      <c r="H3732" s="78"/>
    </row>
    <row r="3733" spans="1:8" x14ac:dyDescent="0.3">
      <c r="A3733" s="58"/>
      <c r="G3733" s="78"/>
      <c r="H3733" s="78"/>
    </row>
    <row r="3734" spans="1:8" x14ac:dyDescent="0.3">
      <c r="A3734" s="58"/>
      <c r="G3734" s="78"/>
      <c r="H3734" s="78"/>
    </row>
    <row r="3735" spans="1:8" x14ac:dyDescent="0.3">
      <c r="A3735" s="58"/>
      <c r="G3735" s="78"/>
      <c r="H3735" s="78"/>
    </row>
    <row r="3736" spans="1:8" x14ac:dyDescent="0.3">
      <c r="A3736" s="58"/>
      <c r="G3736" s="78"/>
      <c r="H3736" s="78"/>
    </row>
    <row r="3737" spans="1:8" x14ac:dyDescent="0.3">
      <c r="A3737" s="58"/>
      <c r="G3737" s="78"/>
      <c r="H3737" s="78"/>
    </row>
    <row r="3738" spans="1:8" x14ac:dyDescent="0.3">
      <c r="A3738" s="58"/>
      <c r="G3738" s="78"/>
      <c r="H3738" s="78"/>
    </row>
    <row r="3739" spans="1:8" x14ac:dyDescent="0.3">
      <c r="A3739" s="58"/>
      <c r="G3739" s="78"/>
      <c r="H3739" s="78"/>
    </row>
    <row r="3740" spans="1:8" x14ac:dyDescent="0.3">
      <c r="A3740" s="58"/>
      <c r="G3740" s="78"/>
      <c r="H3740" s="78"/>
    </row>
    <row r="3741" spans="1:8" x14ac:dyDescent="0.3">
      <c r="A3741" s="58"/>
      <c r="G3741" s="78"/>
      <c r="H3741" s="78"/>
    </row>
    <row r="3742" spans="1:8" x14ac:dyDescent="0.3">
      <c r="A3742" s="58"/>
      <c r="G3742" s="78"/>
      <c r="H3742" s="78"/>
    </row>
    <row r="3743" spans="1:8" x14ac:dyDescent="0.3">
      <c r="A3743" s="58"/>
      <c r="G3743" s="78"/>
      <c r="H3743" s="78"/>
    </row>
    <row r="3744" spans="1:8" x14ac:dyDescent="0.3">
      <c r="A3744" s="58"/>
      <c r="G3744" s="78"/>
      <c r="H3744" s="78"/>
    </row>
    <row r="3745" spans="1:8" x14ac:dyDescent="0.3">
      <c r="A3745" s="58"/>
      <c r="G3745" s="78"/>
      <c r="H3745" s="78"/>
    </row>
    <row r="3746" spans="1:8" x14ac:dyDescent="0.3">
      <c r="A3746" s="58"/>
      <c r="G3746" s="78"/>
      <c r="H3746" s="78"/>
    </row>
    <row r="3747" spans="1:8" x14ac:dyDescent="0.3">
      <c r="A3747" s="58"/>
      <c r="G3747" s="78"/>
      <c r="H3747" s="78"/>
    </row>
    <row r="3748" spans="1:8" x14ac:dyDescent="0.3">
      <c r="A3748" s="58"/>
      <c r="G3748" s="78"/>
      <c r="H3748" s="78"/>
    </row>
    <row r="3749" spans="1:8" x14ac:dyDescent="0.3">
      <c r="A3749" s="58"/>
      <c r="G3749" s="78"/>
      <c r="H3749" s="78"/>
    </row>
    <row r="3750" spans="1:8" x14ac:dyDescent="0.3">
      <c r="A3750" s="58"/>
      <c r="G3750" s="78"/>
      <c r="H3750" s="78"/>
    </row>
    <row r="3751" spans="1:8" x14ac:dyDescent="0.3">
      <c r="A3751" s="58"/>
      <c r="G3751" s="78"/>
      <c r="H3751" s="78"/>
    </row>
    <row r="3752" spans="1:8" x14ac:dyDescent="0.3">
      <c r="A3752" s="58"/>
      <c r="G3752" s="78"/>
      <c r="H3752" s="78"/>
    </row>
    <row r="3753" spans="1:8" x14ac:dyDescent="0.3">
      <c r="A3753" s="58"/>
      <c r="G3753" s="78"/>
      <c r="H3753" s="78"/>
    </row>
    <row r="3754" spans="1:8" x14ac:dyDescent="0.3">
      <c r="A3754" s="58"/>
      <c r="G3754" s="78"/>
      <c r="H3754" s="78"/>
    </row>
    <row r="3755" spans="1:8" x14ac:dyDescent="0.3">
      <c r="A3755" s="58"/>
      <c r="G3755" s="78"/>
      <c r="H3755" s="78"/>
    </row>
    <row r="3756" spans="1:8" x14ac:dyDescent="0.3">
      <c r="A3756" s="58"/>
      <c r="G3756" s="78"/>
      <c r="H3756" s="78"/>
    </row>
    <row r="3757" spans="1:8" x14ac:dyDescent="0.3">
      <c r="A3757" s="58"/>
      <c r="G3757" s="78"/>
      <c r="H3757" s="78"/>
    </row>
    <row r="3758" spans="1:8" x14ac:dyDescent="0.3">
      <c r="A3758" s="58"/>
      <c r="G3758" s="78"/>
      <c r="H3758" s="78"/>
    </row>
    <row r="3759" spans="1:8" x14ac:dyDescent="0.3">
      <c r="A3759" s="58"/>
      <c r="G3759" s="78"/>
      <c r="H3759" s="78"/>
    </row>
    <row r="3760" spans="1:8" x14ac:dyDescent="0.3">
      <c r="A3760" s="58"/>
      <c r="G3760" s="78"/>
      <c r="H3760" s="78"/>
    </row>
    <row r="3761" spans="1:8" x14ac:dyDescent="0.3">
      <c r="A3761" s="58"/>
      <c r="G3761" s="78"/>
      <c r="H3761" s="78"/>
    </row>
    <row r="3762" spans="1:8" x14ac:dyDescent="0.3">
      <c r="A3762" s="58"/>
      <c r="G3762" s="78"/>
      <c r="H3762" s="78"/>
    </row>
    <row r="3763" spans="1:8" x14ac:dyDescent="0.3">
      <c r="A3763" s="58"/>
      <c r="G3763" s="78"/>
      <c r="H3763" s="78"/>
    </row>
    <row r="3764" spans="1:8" x14ac:dyDescent="0.3">
      <c r="A3764" s="58"/>
      <c r="G3764" s="78"/>
      <c r="H3764" s="78"/>
    </row>
    <row r="3765" spans="1:8" x14ac:dyDescent="0.3">
      <c r="A3765" s="58"/>
      <c r="G3765" s="78"/>
      <c r="H3765" s="78"/>
    </row>
    <row r="3766" spans="1:8" x14ac:dyDescent="0.3">
      <c r="A3766" s="58"/>
      <c r="G3766" s="78"/>
      <c r="H3766" s="78"/>
    </row>
    <row r="3767" spans="1:8" x14ac:dyDescent="0.3">
      <c r="A3767" s="58"/>
      <c r="G3767" s="78"/>
      <c r="H3767" s="78"/>
    </row>
    <row r="3768" spans="1:8" x14ac:dyDescent="0.3">
      <c r="A3768" s="58"/>
      <c r="G3768" s="78"/>
      <c r="H3768" s="78"/>
    </row>
    <row r="3769" spans="1:8" x14ac:dyDescent="0.3">
      <c r="A3769" s="58"/>
      <c r="G3769" s="78"/>
      <c r="H3769" s="78"/>
    </row>
    <row r="3770" spans="1:8" x14ac:dyDescent="0.3">
      <c r="A3770" s="58"/>
      <c r="G3770" s="78"/>
      <c r="H3770" s="78"/>
    </row>
    <row r="3771" spans="1:8" x14ac:dyDescent="0.3">
      <c r="A3771" s="58"/>
      <c r="G3771" s="78"/>
      <c r="H3771" s="78"/>
    </row>
    <row r="3772" spans="1:8" x14ac:dyDescent="0.3">
      <c r="A3772" s="58"/>
      <c r="G3772" s="78"/>
      <c r="H3772" s="78"/>
    </row>
    <row r="3773" spans="1:8" x14ac:dyDescent="0.3">
      <c r="A3773" s="58"/>
      <c r="G3773" s="78"/>
      <c r="H3773" s="78"/>
    </row>
    <row r="3774" spans="1:8" x14ac:dyDescent="0.3">
      <c r="A3774" s="58"/>
      <c r="G3774" s="78"/>
      <c r="H3774" s="78"/>
    </row>
    <row r="3775" spans="1:8" x14ac:dyDescent="0.3">
      <c r="A3775" s="58"/>
      <c r="G3775" s="78"/>
      <c r="H3775" s="78"/>
    </row>
    <row r="3776" spans="1:8" x14ac:dyDescent="0.3">
      <c r="A3776" s="58"/>
      <c r="G3776" s="78"/>
      <c r="H3776" s="78"/>
    </row>
    <row r="3777" spans="1:8" x14ac:dyDescent="0.3">
      <c r="A3777" s="58"/>
      <c r="G3777" s="78"/>
      <c r="H3777" s="78"/>
    </row>
    <row r="3778" spans="1:8" x14ac:dyDescent="0.3">
      <c r="A3778" s="58"/>
      <c r="G3778" s="78"/>
      <c r="H3778" s="78"/>
    </row>
    <row r="3779" spans="1:8" x14ac:dyDescent="0.3">
      <c r="A3779" s="58"/>
      <c r="G3779" s="78"/>
      <c r="H3779" s="78"/>
    </row>
    <row r="3780" spans="1:8" x14ac:dyDescent="0.3">
      <c r="A3780" s="58"/>
      <c r="G3780" s="78"/>
      <c r="H3780" s="78"/>
    </row>
    <row r="3781" spans="1:8" x14ac:dyDescent="0.3">
      <c r="A3781" s="58"/>
      <c r="G3781" s="78"/>
      <c r="H3781" s="78"/>
    </row>
    <row r="3782" spans="1:8" x14ac:dyDescent="0.3">
      <c r="A3782" s="58"/>
      <c r="G3782" s="78"/>
      <c r="H3782" s="78"/>
    </row>
    <row r="3783" spans="1:8" x14ac:dyDescent="0.3">
      <c r="A3783" s="58"/>
      <c r="G3783" s="78"/>
      <c r="H3783" s="78"/>
    </row>
    <row r="3784" spans="1:8" x14ac:dyDescent="0.3">
      <c r="A3784" s="58"/>
      <c r="G3784" s="78"/>
      <c r="H3784" s="78"/>
    </row>
    <row r="3785" spans="1:8" x14ac:dyDescent="0.3">
      <c r="A3785" s="58"/>
      <c r="G3785" s="78"/>
      <c r="H3785" s="78"/>
    </row>
    <row r="3786" spans="1:8" x14ac:dyDescent="0.3">
      <c r="A3786" s="58"/>
      <c r="G3786" s="78"/>
      <c r="H3786" s="78"/>
    </row>
    <row r="3787" spans="1:8" x14ac:dyDescent="0.3">
      <c r="A3787" s="58"/>
      <c r="G3787" s="78"/>
      <c r="H3787" s="78"/>
    </row>
    <row r="3788" spans="1:8" x14ac:dyDescent="0.3">
      <c r="A3788" s="58"/>
      <c r="G3788" s="78"/>
      <c r="H3788" s="78"/>
    </row>
    <row r="3789" spans="1:8" x14ac:dyDescent="0.3">
      <c r="A3789" s="58"/>
      <c r="G3789" s="78"/>
      <c r="H3789" s="78"/>
    </row>
    <row r="3790" spans="1:8" x14ac:dyDescent="0.3">
      <c r="A3790" s="58"/>
      <c r="G3790" s="78"/>
      <c r="H3790" s="78"/>
    </row>
    <row r="3791" spans="1:8" x14ac:dyDescent="0.3">
      <c r="A3791" s="58"/>
      <c r="G3791" s="78"/>
      <c r="H3791" s="78"/>
    </row>
    <row r="3792" spans="1:8" x14ac:dyDescent="0.3">
      <c r="A3792" s="58"/>
      <c r="G3792" s="78"/>
      <c r="H3792" s="78"/>
    </row>
    <row r="3793" spans="1:8" x14ac:dyDescent="0.3">
      <c r="A3793" s="58"/>
      <c r="G3793" s="78"/>
      <c r="H3793" s="78"/>
    </row>
    <row r="3794" spans="1:8" x14ac:dyDescent="0.3">
      <c r="A3794" s="58"/>
      <c r="G3794" s="78"/>
      <c r="H3794" s="78"/>
    </row>
    <row r="3795" spans="1:8" x14ac:dyDescent="0.3">
      <c r="A3795" s="58"/>
      <c r="G3795" s="78"/>
      <c r="H3795" s="78"/>
    </row>
    <row r="3796" spans="1:8" x14ac:dyDescent="0.3">
      <c r="A3796" s="58"/>
      <c r="G3796" s="78"/>
      <c r="H3796" s="78"/>
    </row>
    <row r="3797" spans="1:8" x14ac:dyDescent="0.3">
      <c r="A3797" s="58"/>
      <c r="G3797" s="78"/>
      <c r="H3797" s="78"/>
    </row>
    <row r="3798" spans="1:8" x14ac:dyDescent="0.3">
      <c r="A3798" s="58"/>
      <c r="G3798" s="78"/>
      <c r="H3798" s="78"/>
    </row>
    <row r="3799" spans="1:8" x14ac:dyDescent="0.3">
      <c r="A3799" s="58"/>
      <c r="G3799" s="78"/>
      <c r="H3799" s="78"/>
    </row>
    <row r="3800" spans="1:8" x14ac:dyDescent="0.3">
      <c r="A3800" s="58"/>
      <c r="G3800" s="78"/>
      <c r="H3800" s="78"/>
    </row>
    <row r="3801" spans="1:8" x14ac:dyDescent="0.3">
      <c r="A3801" s="58"/>
      <c r="G3801" s="78"/>
      <c r="H3801" s="78"/>
    </row>
    <row r="3802" spans="1:8" x14ac:dyDescent="0.3">
      <c r="A3802" s="58"/>
      <c r="G3802" s="78"/>
      <c r="H3802" s="78"/>
    </row>
    <row r="3803" spans="1:8" x14ac:dyDescent="0.3">
      <c r="A3803" s="58"/>
      <c r="G3803" s="78"/>
      <c r="H3803" s="78"/>
    </row>
    <row r="3804" spans="1:8" x14ac:dyDescent="0.3">
      <c r="A3804" s="58"/>
      <c r="G3804" s="78"/>
      <c r="H3804" s="78"/>
    </row>
    <row r="3805" spans="1:8" x14ac:dyDescent="0.3">
      <c r="A3805" s="58"/>
      <c r="G3805" s="78"/>
      <c r="H3805" s="78"/>
    </row>
    <row r="3806" spans="1:8" x14ac:dyDescent="0.3">
      <c r="A3806" s="58"/>
      <c r="G3806" s="78"/>
      <c r="H3806" s="78"/>
    </row>
    <row r="3807" spans="1:8" x14ac:dyDescent="0.3">
      <c r="A3807" s="58"/>
      <c r="G3807" s="78"/>
      <c r="H3807" s="78"/>
    </row>
    <row r="3808" spans="1:8" x14ac:dyDescent="0.3">
      <c r="A3808" s="58"/>
      <c r="G3808" s="78"/>
      <c r="H3808" s="78"/>
    </row>
    <row r="3809" spans="1:8" x14ac:dyDescent="0.3">
      <c r="A3809" s="58"/>
      <c r="G3809" s="78"/>
      <c r="H3809" s="78"/>
    </row>
    <row r="3810" spans="1:8" x14ac:dyDescent="0.3">
      <c r="A3810" s="58"/>
      <c r="G3810" s="78"/>
      <c r="H3810" s="78"/>
    </row>
    <row r="3811" spans="1:8" x14ac:dyDescent="0.3">
      <c r="A3811" s="58"/>
      <c r="G3811" s="78"/>
      <c r="H3811" s="78"/>
    </row>
    <row r="3812" spans="1:8" x14ac:dyDescent="0.3">
      <c r="A3812" s="58"/>
      <c r="G3812" s="78"/>
      <c r="H3812" s="78"/>
    </row>
    <row r="3813" spans="1:8" x14ac:dyDescent="0.3">
      <c r="A3813" s="58"/>
      <c r="G3813" s="78"/>
      <c r="H3813" s="78"/>
    </row>
    <row r="3814" spans="1:8" x14ac:dyDescent="0.3">
      <c r="A3814" s="58"/>
      <c r="G3814" s="78"/>
      <c r="H3814" s="78"/>
    </row>
    <row r="3815" spans="1:8" x14ac:dyDescent="0.3">
      <c r="A3815" s="58"/>
      <c r="G3815" s="78"/>
      <c r="H3815" s="78"/>
    </row>
    <row r="3816" spans="1:8" x14ac:dyDescent="0.3">
      <c r="A3816" s="58"/>
      <c r="G3816" s="78"/>
      <c r="H3816" s="78"/>
    </row>
    <row r="3817" spans="1:8" x14ac:dyDescent="0.3">
      <c r="A3817" s="58"/>
      <c r="G3817" s="78"/>
      <c r="H3817" s="78"/>
    </row>
    <row r="3818" spans="1:8" x14ac:dyDescent="0.3">
      <c r="A3818" s="58"/>
      <c r="G3818" s="78"/>
      <c r="H3818" s="78"/>
    </row>
    <row r="3819" spans="1:8" x14ac:dyDescent="0.3">
      <c r="A3819" s="58"/>
      <c r="G3819" s="78"/>
      <c r="H3819" s="78"/>
    </row>
    <row r="3820" spans="1:8" x14ac:dyDescent="0.3">
      <c r="A3820" s="58"/>
      <c r="G3820" s="78"/>
      <c r="H3820" s="78"/>
    </row>
    <row r="3821" spans="1:8" x14ac:dyDescent="0.3">
      <c r="A3821" s="58"/>
      <c r="G3821" s="78"/>
      <c r="H3821" s="78"/>
    </row>
    <row r="3822" spans="1:8" x14ac:dyDescent="0.3">
      <c r="A3822" s="58"/>
      <c r="G3822" s="78"/>
      <c r="H3822" s="78"/>
    </row>
    <row r="3823" spans="1:8" x14ac:dyDescent="0.3">
      <c r="A3823" s="58"/>
      <c r="G3823" s="78"/>
      <c r="H3823" s="78"/>
    </row>
    <row r="3824" spans="1:8" x14ac:dyDescent="0.3">
      <c r="A3824" s="58"/>
      <c r="G3824" s="78"/>
      <c r="H3824" s="78"/>
    </row>
    <row r="3825" spans="1:8" x14ac:dyDescent="0.3">
      <c r="A3825" s="58"/>
      <c r="G3825" s="78"/>
      <c r="H3825" s="78"/>
    </row>
    <row r="3826" spans="1:8" x14ac:dyDescent="0.3">
      <c r="A3826" s="58"/>
      <c r="G3826" s="78"/>
      <c r="H3826" s="78"/>
    </row>
    <row r="3827" spans="1:8" x14ac:dyDescent="0.3">
      <c r="A3827" s="58"/>
      <c r="G3827" s="78"/>
      <c r="H3827" s="78"/>
    </row>
    <row r="3828" spans="1:8" x14ac:dyDescent="0.3">
      <c r="A3828" s="58"/>
      <c r="G3828" s="78"/>
      <c r="H3828" s="78"/>
    </row>
    <row r="3829" spans="1:8" x14ac:dyDescent="0.3">
      <c r="A3829" s="58"/>
      <c r="G3829" s="78"/>
      <c r="H3829" s="78"/>
    </row>
    <row r="3830" spans="1:8" x14ac:dyDescent="0.3">
      <c r="A3830" s="58"/>
      <c r="G3830" s="78"/>
      <c r="H3830" s="78"/>
    </row>
    <row r="3831" spans="1:8" x14ac:dyDescent="0.3">
      <c r="A3831" s="58"/>
      <c r="G3831" s="78"/>
      <c r="H3831" s="78"/>
    </row>
    <row r="3832" spans="1:8" x14ac:dyDescent="0.3">
      <c r="A3832" s="58"/>
      <c r="G3832" s="78"/>
      <c r="H3832" s="78"/>
    </row>
    <row r="3833" spans="1:8" x14ac:dyDescent="0.3">
      <c r="A3833" s="58"/>
      <c r="G3833" s="78"/>
      <c r="H3833" s="78"/>
    </row>
    <row r="3834" spans="1:8" x14ac:dyDescent="0.3">
      <c r="A3834" s="58"/>
      <c r="G3834" s="78"/>
      <c r="H3834" s="78"/>
    </row>
    <row r="3835" spans="1:8" x14ac:dyDescent="0.3">
      <c r="A3835" s="58"/>
      <c r="G3835" s="78"/>
      <c r="H3835" s="78"/>
    </row>
    <row r="3836" spans="1:8" x14ac:dyDescent="0.3">
      <c r="A3836" s="58"/>
      <c r="G3836" s="78"/>
      <c r="H3836" s="78"/>
    </row>
    <row r="3837" spans="1:8" x14ac:dyDescent="0.3">
      <c r="A3837" s="58"/>
      <c r="G3837" s="78"/>
      <c r="H3837" s="78"/>
    </row>
    <row r="3838" spans="1:8" x14ac:dyDescent="0.3">
      <c r="A3838" s="58"/>
      <c r="G3838" s="78"/>
      <c r="H3838" s="78"/>
    </row>
    <row r="3839" spans="1:8" x14ac:dyDescent="0.3">
      <c r="A3839" s="58"/>
      <c r="G3839" s="78"/>
      <c r="H3839" s="78"/>
    </row>
    <row r="3840" spans="1:8" x14ac:dyDescent="0.3">
      <c r="A3840" s="58"/>
      <c r="G3840" s="78"/>
      <c r="H3840" s="78"/>
    </row>
    <row r="3841" spans="1:8" x14ac:dyDescent="0.3">
      <c r="A3841" s="58"/>
      <c r="G3841" s="78"/>
      <c r="H3841" s="78"/>
    </row>
    <row r="3842" spans="1:8" x14ac:dyDescent="0.3">
      <c r="A3842" s="58"/>
      <c r="G3842" s="78"/>
      <c r="H3842" s="78"/>
    </row>
    <row r="3843" spans="1:8" x14ac:dyDescent="0.3">
      <c r="A3843" s="58"/>
      <c r="G3843" s="78"/>
      <c r="H3843" s="78"/>
    </row>
    <row r="3844" spans="1:8" x14ac:dyDescent="0.3">
      <c r="A3844" s="58"/>
      <c r="G3844" s="78"/>
      <c r="H3844" s="78"/>
    </row>
    <row r="3845" spans="1:8" x14ac:dyDescent="0.3">
      <c r="A3845" s="58"/>
      <c r="G3845" s="78"/>
      <c r="H3845" s="78"/>
    </row>
    <row r="3846" spans="1:8" x14ac:dyDescent="0.3">
      <c r="A3846" s="58"/>
      <c r="G3846" s="78"/>
      <c r="H3846" s="78"/>
    </row>
    <row r="3847" spans="1:8" x14ac:dyDescent="0.3">
      <c r="A3847" s="58"/>
      <c r="G3847" s="78"/>
      <c r="H3847" s="78"/>
    </row>
    <row r="3848" spans="1:8" x14ac:dyDescent="0.3">
      <c r="A3848" s="58"/>
      <c r="G3848" s="78"/>
      <c r="H3848" s="78"/>
    </row>
    <row r="3849" spans="1:8" x14ac:dyDescent="0.3">
      <c r="A3849" s="58"/>
      <c r="G3849" s="78"/>
      <c r="H3849" s="78"/>
    </row>
    <row r="3850" spans="1:8" x14ac:dyDescent="0.3">
      <c r="A3850" s="58"/>
      <c r="G3850" s="78"/>
      <c r="H3850" s="78"/>
    </row>
    <row r="3851" spans="1:8" x14ac:dyDescent="0.3">
      <c r="A3851" s="58"/>
      <c r="G3851" s="78"/>
      <c r="H3851" s="78"/>
    </row>
    <row r="3852" spans="1:8" x14ac:dyDescent="0.3">
      <c r="A3852" s="58"/>
      <c r="G3852" s="78"/>
      <c r="H3852" s="78"/>
    </row>
    <row r="3853" spans="1:8" x14ac:dyDescent="0.3">
      <c r="A3853" s="58"/>
      <c r="G3853" s="78"/>
      <c r="H3853" s="78"/>
    </row>
    <row r="3854" spans="1:8" x14ac:dyDescent="0.3">
      <c r="A3854" s="58"/>
      <c r="G3854" s="78"/>
      <c r="H3854" s="78"/>
    </row>
    <row r="3855" spans="1:8" x14ac:dyDescent="0.3">
      <c r="A3855" s="58"/>
      <c r="G3855" s="78"/>
      <c r="H3855" s="78"/>
    </row>
    <row r="3856" spans="1:8" x14ac:dyDescent="0.3">
      <c r="A3856" s="58"/>
      <c r="G3856" s="78"/>
      <c r="H3856" s="78"/>
    </row>
    <row r="3857" spans="1:8" x14ac:dyDescent="0.3">
      <c r="A3857" s="58"/>
      <c r="G3857" s="78"/>
      <c r="H3857" s="78"/>
    </row>
    <row r="3858" spans="1:8" x14ac:dyDescent="0.3">
      <c r="A3858" s="58"/>
      <c r="G3858" s="78"/>
      <c r="H3858" s="78"/>
    </row>
    <row r="3859" spans="1:8" x14ac:dyDescent="0.3">
      <c r="A3859" s="58"/>
      <c r="G3859" s="78"/>
      <c r="H3859" s="78"/>
    </row>
    <row r="3860" spans="1:8" x14ac:dyDescent="0.3">
      <c r="A3860" s="58"/>
      <c r="G3860" s="78"/>
      <c r="H3860" s="78"/>
    </row>
    <row r="3861" spans="1:8" x14ac:dyDescent="0.3">
      <c r="A3861" s="58"/>
      <c r="G3861" s="78"/>
      <c r="H3861" s="78"/>
    </row>
    <row r="3862" spans="1:8" x14ac:dyDescent="0.3">
      <c r="A3862" s="58"/>
      <c r="G3862" s="78"/>
      <c r="H3862" s="78"/>
    </row>
    <row r="3863" spans="1:8" x14ac:dyDescent="0.3">
      <c r="A3863" s="58"/>
      <c r="G3863" s="78"/>
      <c r="H3863" s="78"/>
    </row>
    <row r="3864" spans="1:8" x14ac:dyDescent="0.3">
      <c r="A3864" s="58"/>
      <c r="G3864" s="78"/>
      <c r="H3864" s="78"/>
    </row>
    <row r="3865" spans="1:8" x14ac:dyDescent="0.3">
      <c r="A3865" s="58"/>
      <c r="G3865" s="78"/>
      <c r="H3865" s="78"/>
    </row>
    <row r="3866" spans="1:8" x14ac:dyDescent="0.3">
      <c r="A3866" s="58"/>
      <c r="G3866" s="78"/>
      <c r="H3866" s="78"/>
    </row>
    <row r="3867" spans="1:8" x14ac:dyDescent="0.3">
      <c r="A3867" s="58"/>
      <c r="G3867" s="78"/>
      <c r="H3867" s="78"/>
    </row>
    <row r="3868" spans="1:8" x14ac:dyDescent="0.3">
      <c r="A3868" s="58"/>
      <c r="G3868" s="78"/>
      <c r="H3868" s="78"/>
    </row>
    <row r="3869" spans="1:8" x14ac:dyDescent="0.3">
      <c r="A3869" s="58"/>
      <c r="G3869" s="78"/>
      <c r="H3869" s="78"/>
    </row>
    <row r="3870" spans="1:8" x14ac:dyDescent="0.3">
      <c r="A3870" s="58"/>
      <c r="G3870" s="78"/>
      <c r="H3870" s="78"/>
    </row>
    <row r="3871" spans="1:8" x14ac:dyDescent="0.3">
      <c r="A3871" s="58"/>
      <c r="G3871" s="78"/>
      <c r="H3871" s="78"/>
    </row>
    <row r="3872" spans="1:8" x14ac:dyDescent="0.3">
      <c r="A3872" s="58"/>
      <c r="G3872" s="78"/>
      <c r="H3872" s="78"/>
    </row>
    <row r="3873" spans="1:8" x14ac:dyDescent="0.3">
      <c r="A3873" s="58"/>
      <c r="G3873" s="78"/>
      <c r="H3873" s="78"/>
    </row>
    <row r="3874" spans="1:8" x14ac:dyDescent="0.3">
      <c r="A3874" s="58"/>
      <c r="G3874" s="78"/>
      <c r="H3874" s="78"/>
    </row>
    <row r="3875" spans="1:8" x14ac:dyDescent="0.3">
      <c r="A3875" s="58"/>
      <c r="G3875" s="78"/>
      <c r="H3875" s="78"/>
    </row>
    <row r="3876" spans="1:8" x14ac:dyDescent="0.3">
      <c r="A3876" s="58"/>
      <c r="G3876" s="78"/>
      <c r="H3876" s="78"/>
    </row>
    <row r="3877" spans="1:8" x14ac:dyDescent="0.3">
      <c r="A3877" s="58"/>
      <c r="G3877" s="78"/>
      <c r="H3877" s="78"/>
    </row>
    <row r="3878" spans="1:8" x14ac:dyDescent="0.3">
      <c r="A3878" s="58"/>
      <c r="G3878" s="78"/>
      <c r="H3878" s="78"/>
    </row>
    <row r="3879" spans="1:8" x14ac:dyDescent="0.3">
      <c r="A3879" s="58"/>
      <c r="G3879" s="78"/>
      <c r="H3879" s="78"/>
    </row>
    <row r="3880" spans="1:8" x14ac:dyDescent="0.3">
      <c r="A3880" s="58"/>
      <c r="G3880" s="78"/>
      <c r="H3880" s="78"/>
    </row>
    <row r="3881" spans="1:8" x14ac:dyDescent="0.3">
      <c r="A3881" s="58"/>
      <c r="G3881" s="78"/>
      <c r="H3881" s="78"/>
    </row>
    <row r="3882" spans="1:8" x14ac:dyDescent="0.3">
      <c r="A3882" s="58"/>
      <c r="G3882" s="78"/>
      <c r="H3882" s="78"/>
    </row>
    <row r="3883" spans="1:8" x14ac:dyDescent="0.3">
      <c r="A3883" s="58"/>
      <c r="G3883" s="78"/>
      <c r="H3883" s="78"/>
    </row>
    <row r="3884" spans="1:8" x14ac:dyDescent="0.3">
      <c r="A3884" s="58"/>
      <c r="G3884" s="78"/>
      <c r="H3884" s="78"/>
    </row>
    <row r="3885" spans="1:8" x14ac:dyDescent="0.3">
      <c r="A3885" s="58"/>
      <c r="G3885" s="78"/>
      <c r="H3885" s="78"/>
    </row>
    <row r="3886" spans="1:8" x14ac:dyDescent="0.3">
      <c r="A3886" s="58"/>
      <c r="G3886" s="78"/>
      <c r="H3886" s="78"/>
    </row>
    <row r="3887" spans="1:8" x14ac:dyDescent="0.3">
      <c r="A3887" s="58"/>
      <c r="G3887" s="78"/>
      <c r="H3887" s="78"/>
    </row>
    <row r="3888" spans="1:8" x14ac:dyDescent="0.3">
      <c r="A3888" s="58"/>
      <c r="G3888" s="78"/>
      <c r="H3888" s="78"/>
    </row>
    <row r="3889" spans="1:8" x14ac:dyDescent="0.3">
      <c r="A3889" s="58"/>
      <c r="G3889" s="78"/>
      <c r="H3889" s="78"/>
    </row>
    <row r="3890" spans="1:8" x14ac:dyDescent="0.3">
      <c r="A3890" s="58"/>
      <c r="G3890" s="78"/>
      <c r="H3890" s="78"/>
    </row>
    <row r="3891" spans="1:8" x14ac:dyDescent="0.3">
      <c r="A3891" s="58"/>
      <c r="G3891" s="78"/>
      <c r="H3891" s="78"/>
    </row>
    <row r="3892" spans="1:8" x14ac:dyDescent="0.3">
      <c r="A3892" s="58"/>
      <c r="G3892" s="78"/>
      <c r="H3892" s="78"/>
    </row>
    <row r="3893" spans="1:8" x14ac:dyDescent="0.3">
      <c r="A3893" s="58"/>
      <c r="G3893" s="78"/>
      <c r="H3893" s="78"/>
    </row>
    <row r="3894" spans="1:8" x14ac:dyDescent="0.3">
      <c r="A3894" s="58"/>
      <c r="G3894" s="78"/>
      <c r="H3894" s="78"/>
    </row>
    <row r="3895" spans="1:8" x14ac:dyDescent="0.3">
      <c r="A3895" s="58"/>
      <c r="G3895" s="78"/>
      <c r="H3895" s="78"/>
    </row>
    <row r="3896" spans="1:8" x14ac:dyDescent="0.3">
      <c r="A3896" s="58"/>
      <c r="G3896" s="78"/>
      <c r="H3896" s="78"/>
    </row>
    <row r="3897" spans="1:8" x14ac:dyDescent="0.3">
      <c r="A3897" s="58"/>
      <c r="G3897" s="78"/>
      <c r="H3897" s="78"/>
    </row>
    <row r="3898" spans="1:8" x14ac:dyDescent="0.3">
      <c r="A3898" s="58"/>
      <c r="G3898" s="78"/>
      <c r="H3898" s="78"/>
    </row>
    <row r="3899" spans="1:8" x14ac:dyDescent="0.3">
      <c r="A3899" s="58"/>
      <c r="G3899" s="78"/>
      <c r="H3899" s="78"/>
    </row>
    <row r="3900" spans="1:8" x14ac:dyDescent="0.3">
      <c r="A3900" s="58"/>
      <c r="G3900" s="78"/>
      <c r="H3900" s="78"/>
    </row>
    <row r="3901" spans="1:8" x14ac:dyDescent="0.3">
      <c r="A3901" s="58"/>
      <c r="G3901" s="78"/>
      <c r="H3901" s="78"/>
    </row>
    <row r="3902" spans="1:8" x14ac:dyDescent="0.3">
      <c r="A3902" s="58"/>
      <c r="G3902" s="78"/>
      <c r="H3902" s="78"/>
    </row>
    <row r="3903" spans="1:8" x14ac:dyDescent="0.3">
      <c r="A3903" s="58"/>
      <c r="G3903" s="78"/>
      <c r="H3903" s="78"/>
    </row>
    <row r="3904" spans="1:8" x14ac:dyDescent="0.3">
      <c r="A3904" s="58"/>
      <c r="G3904" s="78"/>
      <c r="H3904" s="78"/>
    </row>
    <row r="3905" spans="1:8" x14ac:dyDescent="0.3">
      <c r="A3905" s="58"/>
      <c r="G3905" s="78"/>
      <c r="H3905" s="78"/>
    </row>
    <row r="3906" spans="1:8" x14ac:dyDescent="0.3">
      <c r="A3906" s="58"/>
      <c r="G3906" s="78"/>
      <c r="H3906" s="78"/>
    </row>
    <row r="3907" spans="1:8" x14ac:dyDescent="0.3">
      <c r="A3907" s="58"/>
      <c r="G3907" s="78"/>
      <c r="H3907" s="78"/>
    </row>
    <row r="3908" spans="1:8" x14ac:dyDescent="0.3">
      <c r="A3908" s="58"/>
      <c r="G3908" s="78"/>
      <c r="H3908" s="78"/>
    </row>
    <row r="3909" spans="1:8" x14ac:dyDescent="0.3">
      <c r="A3909" s="58"/>
      <c r="G3909" s="78"/>
      <c r="H3909" s="78"/>
    </row>
    <row r="3910" spans="1:8" x14ac:dyDescent="0.3">
      <c r="A3910" s="58"/>
      <c r="G3910" s="78"/>
      <c r="H3910" s="78"/>
    </row>
    <row r="3911" spans="1:8" x14ac:dyDescent="0.3">
      <c r="A3911" s="58"/>
      <c r="G3911" s="78"/>
      <c r="H3911" s="78"/>
    </row>
    <row r="3912" spans="1:8" x14ac:dyDescent="0.3">
      <c r="A3912" s="58"/>
      <c r="G3912" s="78"/>
      <c r="H3912" s="78"/>
    </row>
    <row r="3913" spans="1:8" x14ac:dyDescent="0.3">
      <c r="A3913" s="58"/>
      <c r="G3913" s="78"/>
      <c r="H3913" s="78"/>
    </row>
    <row r="3914" spans="1:8" x14ac:dyDescent="0.3">
      <c r="A3914" s="58"/>
      <c r="G3914" s="78"/>
      <c r="H3914" s="78"/>
    </row>
    <row r="3915" spans="1:8" x14ac:dyDescent="0.3">
      <c r="A3915" s="58"/>
      <c r="G3915" s="78"/>
      <c r="H3915" s="78"/>
    </row>
    <row r="3916" spans="1:8" x14ac:dyDescent="0.3">
      <c r="A3916" s="58"/>
      <c r="G3916" s="78"/>
      <c r="H3916" s="78"/>
    </row>
    <row r="3917" spans="1:8" x14ac:dyDescent="0.3">
      <c r="A3917" s="58"/>
      <c r="G3917" s="78"/>
      <c r="H3917" s="78"/>
    </row>
    <row r="3918" spans="1:8" x14ac:dyDescent="0.3">
      <c r="A3918" s="58"/>
      <c r="G3918" s="78"/>
      <c r="H3918" s="78"/>
    </row>
    <row r="3919" spans="1:8" x14ac:dyDescent="0.3">
      <c r="A3919" s="58"/>
      <c r="G3919" s="78"/>
      <c r="H3919" s="78"/>
    </row>
    <row r="3920" spans="1:8" x14ac:dyDescent="0.3">
      <c r="A3920" s="58"/>
      <c r="G3920" s="78"/>
      <c r="H3920" s="78"/>
    </row>
    <row r="3921" spans="1:8" x14ac:dyDescent="0.3">
      <c r="A3921" s="58"/>
      <c r="G3921" s="78"/>
      <c r="H3921" s="78"/>
    </row>
    <row r="3922" spans="1:8" x14ac:dyDescent="0.3">
      <c r="A3922" s="58"/>
      <c r="G3922" s="78"/>
      <c r="H3922" s="78"/>
    </row>
    <row r="3923" spans="1:8" x14ac:dyDescent="0.3">
      <c r="A3923" s="58"/>
      <c r="G3923" s="78"/>
      <c r="H3923" s="78"/>
    </row>
    <row r="3924" spans="1:8" x14ac:dyDescent="0.3">
      <c r="A3924" s="58"/>
      <c r="G3924" s="78"/>
      <c r="H3924" s="78"/>
    </row>
    <row r="3925" spans="1:8" x14ac:dyDescent="0.3">
      <c r="A3925" s="58"/>
      <c r="G3925" s="78"/>
      <c r="H3925" s="78"/>
    </row>
    <row r="3926" spans="1:8" x14ac:dyDescent="0.3">
      <c r="A3926" s="58"/>
      <c r="G3926" s="78"/>
      <c r="H3926" s="78"/>
    </row>
    <row r="3927" spans="1:8" x14ac:dyDescent="0.3">
      <c r="A3927" s="58"/>
      <c r="G3927" s="78"/>
      <c r="H3927" s="78"/>
    </row>
    <row r="3928" spans="1:8" x14ac:dyDescent="0.3">
      <c r="A3928" s="58"/>
      <c r="G3928" s="78"/>
      <c r="H3928" s="78"/>
    </row>
    <row r="3929" spans="1:8" x14ac:dyDescent="0.3">
      <c r="A3929" s="58"/>
      <c r="G3929" s="78"/>
      <c r="H3929" s="78"/>
    </row>
    <row r="3930" spans="1:8" x14ac:dyDescent="0.3">
      <c r="A3930" s="58"/>
      <c r="G3930" s="78"/>
      <c r="H3930" s="78"/>
    </row>
    <row r="3931" spans="1:8" x14ac:dyDescent="0.3">
      <c r="A3931" s="58"/>
      <c r="G3931" s="78"/>
      <c r="H3931" s="78"/>
    </row>
    <row r="3932" spans="1:8" x14ac:dyDescent="0.3">
      <c r="A3932" s="58"/>
      <c r="G3932" s="78"/>
      <c r="H3932" s="78"/>
    </row>
    <row r="3933" spans="1:8" x14ac:dyDescent="0.3">
      <c r="A3933" s="58"/>
      <c r="G3933" s="78"/>
      <c r="H3933" s="78"/>
    </row>
    <row r="3934" spans="1:8" x14ac:dyDescent="0.3">
      <c r="A3934" s="58"/>
      <c r="G3934" s="78"/>
      <c r="H3934" s="78"/>
    </row>
    <row r="3935" spans="1:8" x14ac:dyDescent="0.3">
      <c r="A3935" s="58"/>
      <c r="G3935" s="78"/>
      <c r="H3935" s="78"/>
    </row>
    <row r="3936" spans="1:8" x14ac:dyDescent="0.3">
      <c r="A3936" s="58"/>
      <c r="G3936" s="78"/>
      <c r="H3936" s="78"/>
    </row>
    <row r="3937" spans="1:8" x14ac:dyDescent="0.3">
      <c r="A3937" s="58"/>
      <c r="G3937" s="78"/>
      <c r="H3937" s="78"/>
    </row>
    <row r="3938" spans="1:8" x14ac:dyDescent="0.3">
      <c r="A3938" s="58"/>
      <c r="G3938" s="78"/>
      <c r="H3938" s="78"/>
    </row>
    <row r="3939" spans="1:8" x14ac:dyDescent="0.3">
      <c r="A3939" s="58"/>
      <c r="G3939" s="78"/>
      <c r="H3939" s="78"/>
    </row>
    <row r="3940" spans="1:8" x14ac:dyDescent="0.3">
      <c r="A3940" s="58"/>
      <c r="G3940" s="78"/>
      <c r="H3940" s="78"/>
    </row>
    <row r="3941" spans="1:8" x14ac:dyDescent="0.3">
      <c r="A3941" s="58"/>
      <c r="G3941" s="78"/>
      <c r="H3941" s="78"/>
    </row>
    <row r="3942" spans="1:8" x14ac:dyDescent="0.3">
      <c r="A3942" s="58"/>
      <c r="G3942" s="78"/>
      <c r="H3942" s="78"/>
    </row>
    <row r="3943" spans="1:8" x14ac:dyDescent="0.3">
      <c r="A3943" s="58"/>
      <c r="G3943" s="78"/>
      <c r="H3943" s="78"/>
    </row>
    <row r="3944" spans="1:8" x14ac:dyDescent="0.3">
      <c r="A3944" s="58"/>
      <c r="G3944" s="78"/>
      <c r="H3944" s="78"/>
    </row>
    <row r="3945" spans="1:8" x14ac:dyDescent="0.3">
      <c r="A3945" s="58"/>
      <c r="G3945" s="78"/>
      <c r="H3945" s="78"/>
    </row>
    <row r="3946" spans="1:8" x14ac:dyDescent="0.3">
      <c r="A3946" s="58"/>
      <c r="G3946" s="78"/>
      <c r="H3946" s="78"/>
    </row>
    <row r="3947" spans="1:8" x14ac:dyDescent="0.3">
      <c r="A3947" s="58"/>
      <c r="G3947" s="78"/>
      <c r="H3947" s="78"/>
    </row>
    <row r="3948" spans="1:8" x14ac:dyDescent="0.3">
      <c r="A3948" s="58"/>
      <c r="G3948" s="78"/>
      <c r="H3948" s="78"/>
    </row>
    <row r="3949" spans="1:8" x14ac:dyDescent="0.3">
      <c r="A3949" s="58"/>
      <c r="G3949" s="78"/>
      <c r="H3949" s="78"/>
    </row>
    <row r="3950" spans="1:8" x14ac:dyDescent="0.3">
      <c r="A3950" s="58"/>
      <c r="G3950" s="78"/>
      <c r="H3950" s="78"/>
    </row>
    <row r="3951" spans="1:8" x14ac:dyDescent="0.3">
      <c r="A3951" s="58"/>
      <c r="G3951" s="78"/>
      <c r="H3951" s="78"/>
    </row>
    <row r="3952" spans="1:8" x14ac:dyDescent="0.3">
      <c r="A3952" s="58"/>
      <c r="G3952" s="78"/>
      <c r="H3952" s="78"/>
    </row>
    <row r="3953" spans="1:8" x14ac:dyDescent="0.3">
      <c r="A3953" s="58"/>
      <c r="G3953" s="78"/>
      <c r="H3953" s="78"/>
    </row>
    <row r="3954" spans="1:8" x14ac:dyDescent="0.3">
      <c r="A3954" s="58"/>
      <c r="G3954" s="78"/>
      <c r="H3954" s="78"/>
    </row>
    <row r="3955" spans="1:8" x14ac:dyDescent="0.3">
      <c r="A3955" s="58"/>
      <c r="G3955" s="78"/>
      <c r="H3955" s="78"/>
    </row>
    <row r="3956" spans="1:8" x14ac:dyDescent="0.3">
      <c r="A3956" s="58"/>
      <c r="G3956" s="78"/>
      <c r="H3956" s="78"/>
    </row>
    <row r="3957" spans="1:8" x14ac:dyDescent="0.3">
      <c r="A3957" s="58"/>
      <c r="G3957" s="78"/>
      <c r="H3957" s="78"/>
    </row>
    <row r="3958" spans="1:8" x14ac:dyDescent="0.3">
      <c r="A3958" s="58"/>
      <c r="G3958" s="78"/>
      <c r="H3958" s="78"/>
    </row>
    <row r="3959" spans="1:8" x14ac:dyDescent="0.3">
      <c r="A3959" s="58"/>
      <c r="G3959" s="78"/>
      <c r="H3959" s="78"/>
    </row>
    <row r="3960" spans="1:8" x14ac:dyDescent="0.3">
      <c r="A3960" s="58"/>
      <c r="G3960" s="78"/>
      <c r="H3960" s="78"/>
    </row>
    <row r="3961" spans="1:8" x14ac:dyDescent="0.3">
      <c r="A3961" s="58"/>
      <c r="G3961" s="78"/>
      <c r="H3961" s="78"/>
    </row>
    <row r="3962" spans="1:8" x14ac:dyDescent="0.3">
      <c r="A3962" s="58"/>
      <c r="G3962" s="78"/>
      <c r="H3962" s="78"/>
    </row>
    <row r="3963" spans="1:8" x14ac:dyDescent="0.3">
      <c r="A3963" s="58"/>
      <c r="G3963" s="78"/>
      <c r="H3963" s="78"/>
    </row>
    <row r="3964" spans="1:8" x14ac:dyDescent="0.3">
      <c r="A3964" s="58"/>
      <c r="G3964" s="78"/>
      <c r="H3964" s="78"/>
    </row>
    <row r="3965" spans="1:8" x14ac:dyDescent="0.3">
      <c r="A3965" s="58"/>
      <c r="G3965" s="78"/>
      <c r="H3965" s="78"/>
    </row>
    <row r="3966" spans="1:8" x14ac:dyDescent="0.3">
      <c r="A3966" s="58"/>
      <c r="G3966" s="78"/>
      <c r="H3966" s="78"/>
    </row>
    <row r="3967" spans="1:8" x14ac:dyDescent="0.3">
      <c r="A3967" s="58"/>
      <c r="G3967" s="78"/>
      <c r="H3967" s="78"/>
    </row>
    <row r="3968" spans="1:8" x14ac:dyDescent="0.3">
      <c r="A3968" s="58"/>
      <c r="G3968" s="78"/>
      <c r="H3968" s="78"/>
    </row>
    <row r="3969" spans="1:8" x14ac:dyDescent="0.3">
      <c r="A3969" s="58"/>
      <c r="G3969" s="78"/>
      <c r="H3969" s="78"/>
    </row>
    <row r="3970" spans="1:8" x14ac:dyDescent="0.3">
      <c r="A3970" s="58"/>
      <c r="G3970" s="78"/>
      <c r="H3970" s="78"/>
    </row>
    <row r="3971" spans="1:8" x14ac:dyDescent="0.3">
      <c r="A3971" s="58"/>
      <c r="G3971" s="78"/>
      <c r="H3971" s="78"/>
    </row>
    <row r="3972" spans="1:8" x14ac:dyDescent="0.3">
      <c r="A3972" s="58"/>
      <c r="G3972" s="78"/>
      <c r="H3972" s="78"/>
    </row>
    <row r="3973" spans="1:8" x14ac:dyDescent="0.3">
      <c r="A3973" s="58"/>
      <c r="G3973" s="78"/>
      <c r="H3973" s="78"/>
    </row>
    <row r="3974" spans="1:8" x14ac:dyDescent="0.3">
      <c r="A3974" s="58"/>
      <c r="G3974" s="78"/>
      <c r="H3974" s="78"/>
    </row>
    <row r="3975" spans="1:8" x14ac:dyDescent="0.3">
      <c r="A3975" s="58"/>
      <c r="G3975" s="78"/>
      <c r="H3975" s="78"/>
    </row>
    <row r="3976" spans="1:8" x14ac:dyDescent="0.3">
      <c r="A3976" s="58"/>
      <c r="G3976" s="78"/>
      <c r="H3976" s="78"/>
    </row>
    <row r="3977" spans="1:8" x14ac:dyDescent="0.3">
      <c r="A3977" s="58"/>
      <c r="G3977" s="78"/>
      <c r="H3977" s="78"/>
    </row>
    <row r="3978" spans="1:8" x14ac:dyDescent="0.3">
      <c r="A3978" s="58"/>
      <c r="G3978" s="78"/>
      <c r="H3978" s="78"/>
    </row>
    <row r="3979" spans="1:8" x14ac:dyDescent="0.3">
      <c r="A3979" s="58"/>
      <c r="G3979" s="78"/>
      <c r="H3979" s="78"/>
    </row>
    <row r="3980" spans="1:8" x14ac:dyDescent="0.3">
      <c r="A3980" s="58"/>
      <c r="G3980" s="78"/>
      <c r="H3980" s="78"/>
    </row>
    <row r="3981" spans="1:8" x14ac:dyDescent="0.3">
      <c r="A3981" s="58"/>
      <c r="G3981" s="78"/>
      <c r="H3981" s="78"/>
    </row>
    <row r="3982" spans="1:8" x14ac:dyDescent="0.3">
      <c r="A3982" s="58"/>
      <c r="G3982" s="78"/>
      <c r="H3982" s="78"/>
    </row>
    <row r="3983" spans="1:8" x14ac:dyDescent="0.3">
      <c r="A3983" s="58"/>
      <c r="G3983" s="78"/>
      <c r="H3983" s="78"/>
    </row>
    <row r="3984" spans="1:8" x14ac:dyDescent="0.3">
      <c r="A3984" s="58"/>
      <c r="G3984" s="78"/>
      <c r="H3984" s="78"/>
    </row>
    <row r="3985" spans="1:8" x14ac:dyDescent="0.3">
      <c r="A3985" s="58"/>
      <c r="G3985" s="78"/>
      <c r="H3985" s="78"/>
    </row>
    <row r="3986" spans="1:8" x14ac:dyDescent="0.3">
      <c r="A3986" s="58"/>
      <c r="G3986" s="78"/>
      <c r="H3986" s="78"/>
    </row>
    <row r="3987" spans="1:8" x14ac:dyDescent="0.3">
      <c r="A3987" s="58"/>
      <c r="G3987" s="78"/>
      <c r="H3987" s="78"/>
    </row>
    <row r="3988" spans="1:8" x14ac:dyDescent="0.3">
      <c r="A3988" s="58"/>
      <c r="G3988" s="78"/>
      <c r="H3988" s="78"/>
    </row>
    <row r="3989" spans="1:8" x14ac:dyDescent="0.3">
      <c r="A3989" s="58"/>
      <c r="G3989" s="78"/>
      <c r="H3989" s="78"/>
    </row>
    <row r="3990" spans="1:8" x14ac:dyDescent="0.3">
      <c r="A3990" s="58"/>
      <c r="G3990" s="78"/>
      <c r="H3990" s="78"/>
    </row>
    <row r="3991" spans="1:8" x14ac:dyDescent="0.3">
      <c r="A3991" s="58"/>
      <c r="G3991" s="78"/>
      <c r="H3991" s="78"/>
    </row>
    <row r="3992" spans="1:8" x14ac:dyDescent="0.3">
      <c r="A3992" s="58"/>
      <c r="G3992" s="78"/>
      <c r="H3992" s="78"/>
    </row>
    <row r="3993" spans="1:8" x14ac:dyDescent="0.3">
      <c r="A3993" s="58"/>
      <c r="G3993" s="78"/>
      <c r="H3993" s="78"/>
    </row>
    <row r="3994" spans="1:8" x14ac:dyDescent="0.3">
      <c r="A3994" s="58"/>
      <c r="G3994" s="78"/>
      <c r="H3994" s="78"/>
    </row>
    <row r="3995" spans="1:8" x14ac:dyDescent="0.3">
      <c r="A3995" s="58"/>
      <c r="G3995" s="78"/>
      <c r="H3995" s="78"/>
    </row>
    <row r="3996" spans="1:8" x14ac:dyDescent="0.3">
      <c r="A3996" s="58"/>
      <c r="G3996" s="78"/>
      <c r="H3996" s="78"/>
    </row>
    <row r="3997" spans="1:8" x14ac:dyDescent="0.3">
      <c r="A3997" s="58"/>
      <c r="G3997" s="78"/>
      <c r="H3997" s="78"/>
    </row>
    <row r="3998" spans="1:8" x14ac:dyDescent="0.3">
      <c r="A3998" s="58"/>
      <c r="G3998" s="78"/>
      <c r="H3998" s="78"/>
    </row>
    <row r="3999" spans="1:8" x14ac:dyDescent="0.3">
      <c r="A3999" s="58"/>
      <c r="G3999" s="78"/>
      <c r="H3999" s="78"/>
    </row>
    <row r="4000" spans="1:8" x14ac:dyDescent="0.3">
      <c r="A4000" s="58"/>
      <c r="G4000" s="78"/>
      <c r="H4000" s="78"/>
    </row>
    <row r="4001" spans="1:8" x14ac:dyDescent="0.3">
      <c r="A4001" s="58"/>
      <c r="G4001" s="78"/>
      <c r="H4001" s="78"/>
    </row>
    <row r="4002" spans="1:8" x14ac:dyDescent="0.3">
      <c r="A4002" s="58"/>
      <c r="G4002" s="78"/>
      <c r="H4002" s="78"/>
    </row>
    <row r="4003" spans="1:8" x14ac:dyDescent="0.3">
      <c r="A4003" s="58"/>
      <c r="G4003" s="78"/>
      <c r="H4003" s="78"/>
    </row>
    <row r="4004" spans="1:8" x14ac:dyDescent="0.3">
      <c r="A4004" s="58"/>
      <c r="G4004" s="78"/>
      <c r="H4004" s="78"/>
    </row>
    <row r="4005" spans="1:8" x14ac:dyDescent="0.3">
      <c r="A4005" s="58"/>
      <c r="G4005" s="78"/>
      <c r="H4005" s="78"/>
    </row>
    <row r="4006" spans="1:8" x14ac:dyDescent="0.3">
      <c r="A4006" s="58"/>
      <c r="G4006" s="78"/>
      <c r="H4006" s="78"/>
    </row>
    <row r="4007" spans="1:8" x14ac:dyDescent="0.3">
      <c r="A4007" s="58"/>
      <c r="G4007" s="78"/>
      <c r="H4007" s="78"/>
    </row>
    <row r="4008" spans="1:8" x14ac:dyDescent="0.3">
      <c r="A4008" s="58"/>
      <c r="G4008" s="78"/>
      <c r="H4008" s="78"/>
    </row>
    <row r="4009" spans="1:8" x14ac:dyDescent="0.3">
      <c r="A4009" s="58"/>
      <c r="G4009" s="78"/>
      <c r="H4009" s="78"/>
    </row>
    <row r="4010" spans="1:8" x14ac:dyDescent="0.3">
      <c r="A4010" s="58"/>
      <c r="G4010" s="78"/>
      <c r="H4010" s="78"/>
    </row>
    <row r="4011" spans="1:8" x14ac:dyDescent="0.3">
      <c r="A4011" s="58"/>
      <c r="G4011" s="78"/>
      <c r="H4011" s="78"/>
    </row>
    <row r="4012" spans="1:8" x14ac:dyDescent="0.3">
      <c r="A4012" s="58"/>
      <c r="G4012" s="78"/>
      <c r="H4012" s="78"/>
    </row>
    <row r="4013" spans="1:8" x14ac:dyDescent="0.3">
      <c r="A4013" s="58"/>
      <c r="G4013" s="78"/>
      <c r="H4013" s="78"/>
    </row>
    <row r="4014" spans="1:8" x14ac:dyDescent="0.3">
      <c r="A4014" s="58"/>
      <c r="G4014" s="78"/>
      <c r="H4014" s="78"/>
    </row>
    <row r="4015" spans="1:8" x14ac:dyDescent="0.3">
      <c r="A4015" s="58"/>
      <c r="G4015" s="78"/>
      <c r="H4015" s="78"/>
    </row>
    <row r="4016" spans="1:8" x14ac:dyDescent="0.3">
      <c r="A4016" s="58"/>
      <c r="G4016" s="78"/>
      <c r="H4016" s="78"/>
    </row>
    <row r="4017" spans="1:8" x14ac:dyDescent="0.3">
      <c r="A4017" s="58"/>
      <c r="G4017" s="78"/>
      <c r="H4017" s="78"/>
    </row>
    <row r="4018" spans="1:8" x14ac:dyDescent="0.3">
      <c r="A4018" s="58"/>
      <c r="G4018" s="78"/>
      <c r="H4018" s="78"/>
    </row>
    <row r="4019" spans="1:8" x14ac:dyDescent="0.3">
      <c r="A4019" s="58"/>
      <c r="G4019" s="78"/>
      <c r="H4019" s="78"/>
    </row>
    <row r="4020" spans="1:8" x14ac:dyDescent="0.3">
      <c r="A4020" s="58"/>
      <c r="G4020" s="78"/>
      <c r="H4020" s="78"/>
    </row>
    <row r="4021" spans="1:8" x14ac:dyDescent="0.3">
      <c r="A4021" s="58"/>
      <c r="G4021" s="78"/>
      <c r="H4021" s="78"/>
    </row>
    <row r="4022" spans="1:8" x14ac:dyDescent="0.3">
      <c r="A4022" s="58"/>
      <c r="G4022" s="78"/>
      <c r="H4022" s="78"/>
    </row>
    <row r="4023" spans="1:8" x14ac:dyDescent="0.3">
      <c r="A4023" s="58"/>
      <c r="G4023" s="78"/>
      <c r="H4023" s="78"/>
    </row>
    <row r="4024" spans="1:8" x14ac:dyDescent="0.3">
      <c r="A4024" s="58"/>
      <c r="G4024" s="78"/>
      <c r="H4024" s="78"/>
    </row>
    <row r="4025" spans="1:8" x14ac:dyDescent="0.3">
      <c r="A4025" s="58"/>
      <c r="G4025" s="78"/>
      <c r="H4025" s="78"/>
    </row>
    <row r="4026" spans="1:8" x14ac:dyDescent="0.3">
      <c r="A4026" s="58"/>
      <c r="G4026" s="78"/>
      <c r="H4026" s="78"/>
    </row>
    <row r="4027" spans="1:8" x14ac:dyDescent="0.3">
      <c r="A4027" s="58"/>
      <c r="G4027" s="78"/>
      <c r="H4027" s="78"/>
    </row>
    <row r="4028" spans="1:8" x14ac:dyDescent="0.3">
      <c r="A4028" s="58"/>
      <c r="G4028" s="78"/>
      <c r="H4028" s="78"/>
    </row>
    <row r="4029" spans="1:8" x14ac:dyDescent="0.3">
      <c r="A4029" s="58"/>
      <c r="G4029" s="78"/>
      <c r="H4029" s="78"/>
    </row>
    <row r="4030" spans="1:8" x14ac:dyDescent="0.3">
      <c r="A4030" s="58"/>
      <c r="G4030" s="78"/>
      <c r="H4030" s="78"/>
    </row>
    <row r="4031" spans="1:8" x14ac:dyDescent="0.3">
      <c r="A4031" s="58"/>
      <c r="G4031" s="78"/>
      <c r="H4031" s="78"/>
    </row>
    <row r="4032" spans="1:8" x14ac:dyDescent="0.3">
      <c r="A4032" s="58"/>
      <c r="G4032" s="78"/>
      <c r="H4032" s="78"/>
    </row>
    <row r="4033" spans="1:8" x14ac:dyDescent="0.3">
      <c r="A4033" s="58"/>
      <c r="G4033" s="78"/>
      <c r="H4033" s="78"/>
    </row>
    <row r="4034" spans="1:8" x14ac:dyDescent="0.3">
      <c r="A4034" s="58"/>
      <c r="G4034" s="78"/>
      <c r="H4034" s="78"/>
    </row>
    <row r="4035" spans="1:8" x14ac:dyDescent="0.3">
      <c r="A4035" s="58"/>
      <c r="G4035" s="78"/>
      <c r="H4035" s="78"/>
    </row>
    <row r="4036" spans="1:8" x14ac:dyDescent="0.3">
      <c r="A4036" s="58"/>
      <c r="G4036" s="78"/>
      <c r="H4036" s="78"/>
    </row>
    <row r="4037" spans="1:8" x14ac:dyDescent="0.3">
      <c r="A4037" s="58"/>
      <c r="G4037" s="78"/>
      <c r="H4037" s="78"/>
    </row>
    <row r="4038" spans="1:8" x14ac:dyDescent="0.3">
      <c r="A4038" s="58"/>
      <c r="G4038" s="78"/>
      <c r="H4038" s="78"/>
    </row>
    <row r="4039" spans="1:8" x14ac:dyDescent="0.3">
      <c r="A4039" s="58"/>
      <c r="G4039" s="78"/>
      <c r="H4039" s="78"/>
    </row>
    <row r="4040" spans="1:8" x14ac:dyDescent="0.3">
      <c r="A4040" s="58"/>
      <c r="G4040" s="78"/>
      <c r="H4040" s="78"/>
    </row>
    <row r="4041" spans="1:8" x14ac:dyDescent="0.3">
      <c r="A4041" s="58"/>
      <c r="G4041" s="78"/>
      <c r="H4041" s="78"/>
    </row>
    <row r="4042" spans="1:8" x14ac:dyDescent="0.3">
      <c r="A4042" s="58"/>
      <c r="G4042" s="78"/>
      <c r="H4042" s="78"/>
    </row>
    <row r="4043" spans="1:8" x14ac:dyDescent="0.3">
      <c r="A4043" s="58"/>
      <c r="G4043" s="78"/>
      <c r="H4043" s="78"/>
    </row>
    <row r="4044" spans="1:8" x14ac:dyDescent="0.3">
      <c r="A4044" s="58"/>
      <c r="G4044" s="78"/>
      <c r="H4044" s="78"/>
    </row>
    <row r="4045" spans="1:8" x14ac:dyDescent="0.3">
      <c r="A4045" s="58"/>
      <c r="G4045" s="78"/>
      <c r="H4045" s="78"/>
    </row>
    <row r="4046" spans="1:8" x14ac:dyDescent="0.3">
      <c r="A4046" s="58"/>
      <c r="G4046" s="78"/>
      <c r="H4046" s="78"/>
    </row>
    <row r="4047" spans="1:8" x14ac:dyDescent="0.3">
      <c r="A4047" s="58"/>
      <c r="G4047" s="78"/>
      <c r="H4047" s="78"/>
    </row>
    <row r="4048" spans="1:8" x14ac:dyDescent="0.3">
      <c r="A4048" s="58"/>
      <c r="G4048" s="78"/>
      <c r="H4048" s="78"/>
    </row>
    <row r="4049" spans="1:8" x14ac:dyDescent="0.3">
      <c r="A4049" s="58"/>
      <c r="G4049" s="78"/>
      <c r="H4049" s="78"/>
    </row>
    <row r="4050" spans="1:8" x14ac:dyDescent="0.3">
      <c r="A4050" s="58"/>
      <c r="G4050" s="78"/>
      <c r="H4050" s="78"/>
    </row>
    <row r="4051" spans="1:8" x14ac:dyDescent="0.3">
      <c r="A4051" s="58"/>
      <c r="G4051" s="78"/>
      <c r="H4051" s="78"/>
    </row>
    <row r="4052" spans="1:8" x14ac:dyDescent="0.3">
      <c r="A4052" s="58"/>
      <c r="G4052" s="78"/>
      <c r="H4052" s="78"/>
    </row>
    <row r="4053" spans="1:8" x14ac:dyDescent="0.3">
      <c r="A4053" s="58"/>
      <c r="G4053" s="78"/>
      <c r="H4053" s="78"/>
    </row>
    <row r="4054" spans="1:8" x14ac:dyDescent="0.3">
      <c r="A4054" s="58"/>
      <c r="G4054" s="78"/>
      <c r="H4054" s="78"/>
    </row>
    <row r="4055" spans="1:8" x14ac:dyDescent="0.3">
      <c r="A4055" s="58"/>
      <c r="G4055" s="78"/>
      <c r="H4055" s="78"/>
    </row>
    <row r="4056" spans="1:8" x14ac:dyDescent="0.3">
      <c r="A4056" s="58"/>
      <c r="G4056" s="78"/>
      <c r="H4056" s="78"/>
    </row>
    <row r="4057" spans="1:8" x14ac:dyDescent="0.3">
      <c r="A4057" s="58"/>
      <c r="G4057" s="78"/>
      <c r="H4057" s="78"/>
    </row>
    <row r="4058" spans="1:8" x14ac:dyDescent="0.3">
      <c r="A4058" s="58"/>
      <c r="G4058" s="78"/>
      <c r="H4058" s="78"/>
    </row>
    <row r="4059" spans="1:8" x14ac:dyDescent="0.3">
      <c r="A4059" s="58"/>
      <c r="G4059" s="78"/>
      <c r="H4059" s="78"/>
    </row>
    <row r="4060" spans="1:8" x14ac:dyDescent="0.3">
      <c r="A4060" s="58"/>
      <c r="G4060" s="78"/>
      <c r="H4060" s="78"/>
    </row>
    <row r="4061" spans="1:8" x14ac:dyDescent="0.3">
      <c r="A4061" s="58"/>
      <c r="G4061" s="78"/>
      <c r="H4061" s="78"/>
    </row>
    <row r="4062" spans="1:8" x14ac:dyDescent="0.3">
      <c r="A4062" s="58"/>
      <c r="G4062" s="78"/>
      <c r="H4062" s="78"/>
    </row>
    <row r="4063" spans="1:8" x14ac:dyDescent="0.3">
      <c r="A4063" s="58"/>
      <c r="G4063" s="78"/>
      <c r="H4063" s="78"/>
    </row>
    <row r="4064" spans="1:8" x14ac:dyDescent="0.3">
      <c r="A4064" s="58"/>
      <c r="G4064" s="78"/>
      <c r="H4064" s="78"/>
    </row>
    <row r="4065" spans="1:8" x14ac:dyDescent="0.3">
      <c r="A4065" s="58"/>
      <c r="G4065" s="78"/>
      <c r="H4065" s="78"/>
    </row>
    <row r="4066" spans="1:8" x14ac:dyDescent="0.3">
      <c r="A4066" s="58"/>
      <c r="G4066" s="78"/>
      <c r="H4066" s="78"/>
    </row>
    <row r="4067" spans="1:8" x14ac:dyDescent="0.3">
      <c r="A4067" s="58"/>
      <c r="G4067" s="78"/>
      <c r="H4067" s="78"/>
    </row>
    <row r="4068" spans="1:8" x14ac:dyDescent="0.3">
      <c r="A4068" s="58"/>
      <c r="G4068" s="78"/>
      <c r="H4068" s="78"/>
    </row>
    <row r="4069" spans="1:8" x14ac:dyDescent="0.3">
      <c r="A4069" s="58"/>
      <c r="G4069" s="78"/>
      <c r="H4069" s="78"/>
    </row>
    <row r="4070" spans="1:8" x14ac:dyDescent="0.3">
      <c r="A4070" s="58"/>
      <c r="G4070" s="78"/>
      <c r="H4070" s="78"/>
    </row>
    <row r="4071" spans="1:8" x14ac:dyDescent="0.3">
      <c r="A4071" s="58"/>
      <c r="G4071" s="78"/>
      <c r="H4071" s="78"/>
    </row>
    <row r="4072" spans="1:8" x14ac:dyDescent="0.3">
      <c r="A4072" s="58"/>
      <c r="G4072" s="78"/>
      <c r="H4072" s="78"/>
    </row>
    <row r="4073" spans="1:8" x14ac:dyDescent="0.3">
      <c r="A4073" s="58"/>
      <c r="G4073" s="78"/>
      <c r="H4073" s="78"/>
    </row>
    <row r="4074" spans="1:8" x14ac:dyDescent="0.3">
      <c r="A4074" s="58"/>
      <c r="G4074" s="78"/>
      <c r="H4074" s="78"/>
    </row>
    <row r="4075" spans="1:8" x14ac:dyDescent="0.3">
      <c r="A4075" s="58"/>
      <c r="G4075" s="78"/>
      <c r="H4075" s="78"/>
    </row>
    <row r="4076" spans="1:8" x14ac:dyDescent="0.3">
      <c r="A4076" s="58"/>
      <c r="G4076" s="78"/>
      <c r="H4076" s="78"/>
    </row>
    <row r="4077" spans="1:8" x14ac:dyDescent="0.3">
      <c r="A4077" s="58"/>
      <c r="G4077" s="78"/>
      <c r="H4077" s="78"/>
    </row>
    <row r="4078" spans="1:8" x14ac:dyDescent="0.3">
      <c r="A4078" s="58"/>
      <c r="G4078" s="78"/>
      <c r="H4078" s="78"/>
    </row>
    <row r="4079" spans="1:8" x14ac:dyDescent="0.3">
      <c r="A4079" s="58"/>
      <c r="G4079" s="78"/>
      <c r="H4079" s="78"/>
    </row>
    <row r="4080" spans="1:8" x14ac:dyDescent="0.3">
      <c r="A4080" s="58"/>
      <c r="G4080" s="78"/>
      <c r="H4080" s="78"/>
    </row>
    <row r="4081" spans="1:8" x14ac:dyDescent="0.3">
      <c r="A4081" s="58"/>
      <c r="G4081" s="78"/>
      <c r="H4081" s="78"/>
    </row>
    <row r="4082" spans="1:8" x14ac:dyDescent="0.3">
      <c r="A4082" s="58"/>
      <c r="G4082" s="78"/>
      <c r="H4082" s="78"/>
    </row>
    <row r="4083" spans="1:8" x14ac:dyDescent="0.3">
      <c r="A4083" s="58"/>
      <c r="G4083" s="78"/>
      <c r="H4083" s="78"/>
    </row>
    <row r="4084" spans="1:8" x14ac:dyDescent="0.3">
      <c r="A4084" s="58"/>
      <c r="G4084" s="78"/>
      <c r="H4084" s="78"/>
    </row>
    <row r="4085" spans="1:8" x14ac:dyDescent="0.3">
      <c r="A4085" s="58"/>
      <c r="G4085" s="78"/>
      <c r="H4085" s="78"/>
    </row>
    <row r="4086" spans="1:8" x14ac:dyDescent="0.3">
      <c r="A4086" s="58"/>
      <c r="G4086" s="78"/>
      <c r="H4086" s="78"/>
    </row>
    <row r="4087" spans="1:8" x14ac:dyDescent="0.3">
      <c r="A4087" s="58"/>
      <c r="G4087" s="78"/>
      <c r="H4087" s="78"/>
    </row>
    <row r="4088" spans="1:8" x14ac:dyDescent="0.3">
      <c r="A4088" s="58"/>
      <c r="G4088" s="78"/>
      <c r="H4088" s="78"/>
    </row>
    <row r="4089" spans="1:8" x14ac:dyDescent="0.3">
      <c r="A4089" s="58"/>
      <c r="G4089" s="78"/>
      <c r="H4089" s="78"/>
    </row>
    <row r="4090" spans="1:8" x14ac:dyDescent="0.3">
      <c r="A4090" s="58"/>
      <c r="G4090" s="78"/>
      <c r="H4090" s="78"/>
    </row>
    <row r="4091" spans="1:8" x14ac:dyDescent="0.3">
      <c r="A4091" s="58"/>
      <c r="G4091" s="78"/>
      <c r="H4091" s="78"/>
    </row>
    <row r="4092" spans="1:8" x14ac:dyDescent="0.3">
      <c r="A4092" s="58"/>
      <c r="G4092" s="78"/>
      <c r="H4092" s="78"/>
    </row>
    <row r="4093" spans="1:8" x14ac:dyDescent="0.3">
      <c r="A4093" s="58"/>
      <c r="G4093" s="78"/>
      <c r="H4093" s="78"/>
    </row>
    <row r="4094" spans="1:8" x14ac:dyDescent="0.3">
      <c r="A4094" s="58"/>
      <c r="G4094" s="78"/>
      <c r="H4094" s="78"/>
    </row>
    <row r="4095" spans="1:8" x14ac:dyDescent="0.3">
      <c r="A4095" s="58"/>
      <c r="G4095" s="78"/>
      <c r="H4095" s="78"/>
    </row>
    <row r="4096" spans="1:8" x14ac:dyDescent="0.3">
      <c r="A4096" s="58"/>
      <c r="G4096" s="78"/>
      <c r="H4096" s="78"/>
    </row>
    <row r="4097" spans="1:8" x14ac:dyDescent="0.3">
      <c r="A4097" s="58"/>
      <c r="G4097" s="78"/>
      <c r="H4097" s="78"/>
    </row>
    <row r="4098" spans="1:8" x14ac:dyDescent="0.3">
      <c r="A4098" s="58"/>
      <c r="G4098" s="78"/>
      <c r="H4098" s="78"/>
    </row>
    <row r="4099" spans="1:8" x14ac:dyDescent="0.3">
      <c r="A4099" s="58"/>
      <c r="G4099" s="78"/>
      <c r="H4099" s="78"/>
    </row>
    <row r="4100" spans="1:8" x14ac:dyDescent="0.3">
      <c r="A4100" s="58"/>
      <c r="G4100" s="78"/>
      <c r="H4100" s="78"/>
    </row>
    <row r="4101" spans="1:8" x14ac:dyDescent="0.3">
      <c r="A4101" s="58"/>
      <c r="G4101" s="78"/>
      <c r="H4101" s="78"/>
    </row>
    <row r="4102" spans="1:8" x14ac:dyDescent="0.3">
      <c r="A4102" s="58"/>
      <c r="G4102" s="78"/>
      <c r="H4102" s="78"/>
    </row>
    <row r="4103" spans="1:8" x14ac:dyDescent="0.3">
      <c r="A4103" s="58"/>
      <c r="G4103" s="78"/>
      <c r="H4103" s="78"/>
    </row>
    <row r="4104" spans="1:8" x14ac:dyDescent="0.3">
      <c r="A4104" s="58"/>
      <c r="G4104" s="78"/>
      <c r="H4104" s="78"/>
    </row>
    <row r="4105" spans="1:8" x14ac:dyDescent="0.3">
      <c r="A4105" s="58"/>
      <c r="G4105" s="78"/>
      <c r="H4105" s="78"/>
    </row>
    <row r="4106" spans="1:8" x14ac:dyDescent="0.3">
      <c r="A4106" s="58"/>
      <c r="G4106" s="78"/>
      <c r="H4106" s="78"/>
    </row>
    <row r="4107" spans="1:8" x14ac:dyDescent="0.3">
      <c r="A4107" s="58"/>
      <c r="G4107" s="78"/>
      <c r="H4107" s="78"/>
    </row>
    <row r="4108" spans="1:8" x14ac:dyDescent="0.3">
      <c r="A4108" s="58"/>
      <c r="G4108" s="78"/>
      <c r="H4108" s="78"/>
    </row>
    <row r="4109" spans="1:8" x14ac:dyDescent="0.3">
      <c r="A4109" s="58"/>
      <c r="G4109" s="78"/>
      <c r="H4109" s="78"/>
    </row>
    <row r="4110" spans="1:8" x14ac:dyDescent="0.3">
      <c r="A4110" s="58"/>
      <c r="G4110" s="78"/>
      <c r="H4110" s="78"/>
    </row>
    <row r="4111" spans="1:8" x14ac:dyDescent="0.3">
      <c r="A4111" s="58"/>
      <c r="G4111" s="78"/>
      <c r="H4111" s="78"/>
    </row>
    <row r="4112" spans="1:8" x14ac:dyDescent="0.3">
      <c r="A4112" s="58"/>
      <c r="G4112" s="78"/>
      <c r="H4112" s="78"/>
    </row>
    <row r="4113" spans="1:8" x14ac:dyDescent="0.3">
      <c r="A4113" s="58"/>
      <c r="G4113" s="78"/>
      <c r="H4113" s="78"/>
    </row>
    <row r="4114" spans="1:8" x14ac:dyDescent="0.3">
      <c r="A4114" s="58"/>
      <c r="G4114" s="78"/>
      <c r="H4114" s="78"/>
    </row>
    <row r="4115" spans="1:8" x14ac:dyDescent="0.3">
      <c r="A4115" s="58"/>
      <c r="G4115" s="78"/>
      <c r="H4115" s="78"/>
    </row>
    <row r="4116" spans="1:8" x14ac:dyDescent="0.3">
      <c r="A4116" s="58"/>
      <c r="G4116" s="78"/>
      <c r="H4116" s="78"/>
    </row>
    <row r="4117" spans="1:8" x14ac:dyDescent="0.3">
      <c r="A4117" s="58"/>
      <c r="G4117" s="78"/>
      <c r="H4117" s="78"/>
    </row>
    <row r="4118" spans="1:8" x14ac:dyDescent="0.3">
      <c r="A4118" s="58"/>
      <c r="G4118" s="78"/>
      <c r="H4118" s="78"/>
    </row>
    <row r="4119" spans="1:8" x14ac:dyDescent="0.3">
      <c r="A4119" s="58"/>
      <c r="G4119" s="78"/>
      <c r="H4119" s="78"/>
    </row>
    <row r="4120" spans="1:8" x14ac:dyDescent="0.3">
      <c r="A4120" s="58"/>
      <c r="G4120" s="78"/>
      <c r="H4120" s="78"/>
    </row>
    <row r="4121" spans="1:8" x14ac:dyDescent="0.3">
      <c r="A4121" s="58"/>
      <c r="G4121" s="78"/>
      <c r="H4121" s="78"/>
    </row>
    <row r="4122" spans="1:8" x14ac:dyDescent="0.3">
      <c r="A4122" s="58"/>
      <c r="G4122" s="78"/>
      <c r="H4122" s="78"/>
    </row>
    <row r="4123" spans="1:8" x14ac:dyDescent="0.3">
      <c r="A4123" s="58"/>
      <c r="G4123" s="78"/>
      <c r="H4123" s="78"/>
    </row>
    <row r="4124" spans="1:8" x14ac:dyDescent="0.3">
      <c r="A4124" s="58"/>
      <c r="G4124" s="78"/>
      <c r="H4124" s="78"/>
    </row>
    <row r="4125" spans="1:8" x14ac:dyDescent="0.3">
      <c r="A4125" s="58"/>
      <c r="G4125" s="78"/>
      <c r="H4125" s="78"/>
    </row>
    <row r="4126" spans="1:8" x14ac:dyDescent="0.3">
      <c r="A4126" s="58"/>
      <c r="G4126" s="78"/>
      <c r="H4126" s="78"/>
    </row>
    <row r="4127" spans="1:8" x14ac:dyDescent="0.3">
      <c r="A4127" s="58"/>
      <c r="G4127" s="78"/>
      <c r="H4127" s="78"/>
    </row>
    <row r="4128" spans="1:8" x14ac:dyDescent="0.3">
      <c r="A4128" s="58"/>
      <c r="G4128" s="78"/>
      <c r="H4128" s="78"/>
    </row>
    <row r="4129" spans="1:8" x14ac:dyDescent="0.3">
      <c r="A4129" s="58"/>
      <c r="G4129" s="78"/>
      <c r="H4129" s="78"/>
    </row>
    <row r="4130" spans="1:8" x14ac:dyDescent="0.3">
      <c r="A4130" s="58"/>
      <c r="G4130" s="78"/>
      <c r="H4130" s="78"/>
    </row>
    <row r="4131" spans="1:8" x14ac:dyDescent="0.3">
      <c r="A4131" s="58"/>
      <c r="G4131" s="78"/>
      <c r="H4131" s="78"/>
    </row>
    <row r="4132" spans="1:8" x14ac:dyDescent="0.3">
      <c r="A4132" s="58"/>
      <c r="G4132" s="78"/>
      <c r="H4132" s="78"/>
    </row>
    <row r="4133" spans="1:8" x14ac:dyDescent="0.3">
      <c r="A4133" s="58"/>
      <c r="G4133" s="78"/>
      <c r="H4133" s="78"/>
    </row>
    <row r="4134" spans="1:8" x14ac:dyDescent="0.3">
      <c r="A4134" s="58"/>
      <c r="G4134" s="78"/>
      <c r="H4134" s="78"/>
    </row>
    <row r="4135" spans="1:8" x14ac:dyDescent="0.3">
      <c r="A4135" s="58"/>
      <c r="G4135" s="78"/>
      <c r="H4135" s="78"/>
    </row>
    <row r="4136" spans="1:8" x14ac:dyDescent="0.3">
      <c r="A4136" s="58"/>
      <c r="G4136" s="78"/>
      <c r="H4136" s="78"/>
    </row>
    <row r="4137" spans="1:8" x14ac:dyDescent="0.3">
      <c r="A4137" s="58"/>
      <c r="G4137" s="78"/>
      <c r="H4137" s="78"/>
    </row>
    <row r="4138" spans="1:8" x14ac:dyDescent="0.3">
      <c r="A4138" s="58"/>
      <c r="G4138" s="78"/>
      <c r="H4138" s="78"/>
    </row>
    <row r="4139" spans="1:8" x14ac:dyDescent="0.3">
      <c r="A4139" s="58"/>
      <c r="G4139" s="78"/>
      <c r="H4139" s="78"/>
    </row>
    <row r="4140" spans="1:8" x14ac:dyDescent="0.3">
      <c r="A4140" s="58"/>
      <c r="G4140" s="78"/>
      <c r="H4140" s="78"/>
    </row>
    <row r="4141" spans="1:8" x14ac:dyDescent="0.3">
      <c r="A4141" s="58"/>
      <c r="G4141" s="78"/>
      <c r="H4141" s="78"/>
    </row>
    <row r="4142" spans="1:8" x14ac:dyDescent="0.3">
      <c r="A4142" s="58"/>
      <c r="G4142" s="78"/>
      <c r="H4142" s="78"/>
    </row>
    <row r="4143" spans="1:8" x14ac:dyDescent="0.3">
      <c r="A4143" s="58"/>
      <c r="G4143" s="78"/>
      <c r="H4143" s="78"/>
    </row>
    <row r="4144" spans="1:8" x14ac:dyDescent="0.3">
      <c r="A4144" s="58"/>
      <c r="G4144" s="78"/>
      <c r="H4144" s="78"/>
    </row>
    <row r="4145" spans="1:8" x14ac:dyDescent="0.3">
      <c r="A4145" s="58"/>
      <c r="G4145" s="78"/>
      <c r="H4145" s="78"/>
    </row>
    <row r="4146" spans="1:8" x14ac:dyDescent="0.3">
      <c r="A4146" s="58"/>
      <c r="G4146" s="78"/>
      <c r="H4146" s="78"/>
    </row>
    <row r="4147" spans="1:8" x14ac:dyDescent="0.3">
      <c r="A4147" s="58"/>
      <c r="G4147" s="78"/>
      <c r="H4147" s="78"/>
    </row>
    <row r="4148" spans="1:8" x14ac:dyDescent="0.3">
      <c r="A4148" s="58"/>
      <c r="G4148" s="78"/>
      <c r="H4148" s="78"/>
    </row>
    <row r="4149" spans="1:8" x14ac:dyDescent="0.3">
      <c r="A4149" s="58"/>
      <c r="G4149" s="78"/>
      <c r="H4149" s="78"/>
    </row>
    <row r="4150" spans="1:8" x14ac:dyDescent="0.3">
      <c r="A4150" s="58"/>
      <c r="G4150" s="78"/>
      <c r="H4150" s="78"/>
    </row>
    <row r="4151" spans="1:8" x14ac:dyDescent="0.3">
      <c r="A4151" s="58"/>
      <c r="G4151" s="78"/>
      <c r="H4151" s="78"/>
    </row>
    <row r="4152" spans="1:8" x14ac:dyDescent="0.3">
      <c r="A4152" s="58"/>
      <c r="G4152" s="78"/>
      <c r="H4152" s="78"/>
    </row>
    <row r="4153" spans="1:8" x14ac:dyDescent="0.3">
      <c r="A4153" s="58"/>
      <c r="G4153" s="78"/>
      <c r="H4153" s="78"/>
    </row>
    <row r="4154" spans="1:8" x14ac:dyDescent="0.3">
      <c r="A4154" s="58"/>
      <c r="G4154" s="78"/>
      <c r="H4154" s="78"/>
    </row>
    <row r="4155" spans="1:8" x14ac:dyDescent="0.3">
      <c r="A4155" s="58"/>
      <c r="G4155" s="78"/>
      <c r="H4155" s="78"/>
    </row>
    <row r="4156" spans="1:8" x14ac:dyDescent="0.3">
      <c r="A4156" s="58"/>
      <c r="G4156" s="78"/>
      <c r="H4156" s="78"/>
    </row>
    <row r="4157" spans="1:8" x14ac:dyDescent="0.3">
      <c r="A4157" s="58"/>
      <c r="G4157" s="78"/>
      <c r="H4157" s="78"/>
    </row>
    <row r="4158" spans="1:8" x14ac:dyDescent="0.3">
      <c r="A4158" s="58"/>
      <c r="G4158" s="78"/>
      <c r="H4158" s="78"/>
    </row>
    <row r="4159" spans="1:8" x14ac:dyDescent="0.3">
      <c r="A4159" s="58"/>
      <c r="G4159" s="78"/>
      <c r="H4159" s="78"/>
    </row>
    <row r="4160" spans="1:8" x14ac:dyDescent="0.3">
      <c r="A4160" s="58"/>
      <c r="G4160" s="78"/>
      <c r="H4160" s="78"/>
    </row>
    <row r="4161" spans="1:8" x14ac:dyDescent="0.3">
      <c r="A4161" s="58"/>
      <c r="G4161" s="78"/>
      <c r="H4161" s="78"/>
    </row>
    <row r="4162" spans="1:8" x14ac:dyDescent="0.3">
      <c r="A4162" s="58"/>
      <c r="G4162" s="78"/>
      <c r="H4162" s="78"/>
    </row>
    <row r="4163" spans="1:8" x14ac:dyDescent="0.3">
      <c r="A4163" s="58"/>
      <c r="G4163" s="78"/>
      <c r="H4163" s="78"/>
    </row>
    <row r="4164" spans="1:8" x14ac:dyDescent="0.3">
      <c r="A4164" s="58"/>
      <c r="G4164" s="78"/>
      <c r="H4164" s="78"/>
    </row>
    <row r="4165" spans="1:8" x14ac:dyDescent="0.3">
      <c r="A4165" s="58"/>
      <c r="G4165" s="78"/>
      <c r="H4165" s="78"/>
    </row>
    <row r="4166" spans="1:8" x14ac:dyDescent="0.3">
      <c r="A4166" s="58"/>
      <c r="G4166" s="78"/>
      <c r="H4166" s="78"/>
    </row>
    <row r="4167" spans="1:8" x14ac:dyDescent="0.3">
      <c r="A4167" s="58"/>
      <c r="G4167" s="78"/>
      <c r="H4167" s="78"/>
    </row>
    <row r="4168" spans="1:8" x14ac:dyDescent="0.3">
      <c r="A4168" s="58"/>
      <c r="G4168" s="78"/>
      <c r="H4168" s="78"/>
    </row>
    <row r="4169" spans="1:8" x14ac:dyDescent="0.3">
      <c r="A4169" s="58"/>
      <c r="G4169" s="78"/>
      <c r="H4169" s="78"/>
    </row>
    <row r="4170" spans="1:8" x14ac:dyDescent="0.3">
      <c r="A4170" s="58"/>
      <c r="G4170" s="78"/>
      <c r="H4170" s="78"/>
    </row>
    <row r="4171" spans="1:8" x14ac:dyDescent="0.3">
      <c r="A4171" s="58"/>
      <c r="G4171" s="78"/>
      <c r="H4171" s="78"/>
    </row>
    <row r="4172" spans="1:8" x14ac:dyDescent="0.3">
      <c r="A4172" s="58"/>
      <c r="G4172" s="78"/>
      <c r="H4172" s="78"/>
    </row>
    <row r="4173" spans="1:8" x14ac:dyDescent="0.3">
      <c r="A4173" s="58"/>
      <c r="G4173" s="78"/>
      <c r="H4173" s="78"/>
    </row>
    <row r="4174" spans="1:8" x14ac:dyDescent="0.3">
      <c r="A4174" s="58"/>
      <c r="G4174" s="78"/>
      <c r="H4174" s="78"/>
    </row>
    <row r="4175" spans="1:8" x14ac:dyDescent="0.3">
      <c r="A4175" s="58"/>
      <c r="G4175" s="78"/>
      <c r="H4175" s="78"/>
    </row>
    <row r="4176" spans="1:8" x14ac:dyDescent="0.3">
      <c r="A4176" s="58"/>
      <c r="G4176" s="78"/>
      <c r="H4176" s="78"/>
    </row>
    <row r="4177" spans="1:8" x14ac:dyDescent="0.3">
      <c r="A4177" s="58"/>
      <c r="G4177" s="78"/>
      <c r="H4177" s="78"/>
    </row>
    <row r="4178" spans="1:8" x14ac:dyDescent="0.3">
      <c r="A4178" s="58"/>
      <c r="G4178" s="78"/>
      <c r="H4178" s="78"/>
    </row>
    <row r="4179" spans="1:8" x14ac:dyDescent="0.3">
      <c r="A4179" s="58"/>
      <c r="G4179" s="78"/>
      <c r="H4179" s="78"/>
    </row>
    <row r="4180" spans="1:8" x14ac:dyDescent="0.3">
      <c r="A4180" s="58"/>
      <c r="G4180" s="78"/>
      <c r="H4180" s="78"/>
    </row>
    <row r="4181" spans="1:8" x14ac:dyDescent="0.3">
      <c r="A4181" s="58"/>
      <c r="G4181" s="78"/>
      <c r="H4181" s="78"/>
    </row>
    <row r="4182" spans="1:8" x14ac:dyDescent="0.3">
      <c r="A4182" s="58"/>
      <c r="G4182" s="78"/>
      <c r="H4182" s="78"/>
    </row>
    <row r="4183" spans="1:8" x14ac:dyDescent="0.3">
      <c r="A4183" s="58"/>
      <c r="G4183" s="78"/>
      <c r="H4183" s="78"/>
    </row>
    <row r="4184" spans="1:8" x14ac:dyDescent="0.3">
      <c r="A4184" s="58"/>
      <c r="G4184" s="78"/>
      <c r="H4184" s="78"/>
    </row>
    <row r="4185" spans="1:8" x14ac:dyDescent="0.3">
      <c r="A4185" s="58"/>
      <c r="G4185" s="78"/>
      <c r="H4185" s="78"/>
    </row>
    <row r="4186" spans="1:8" x14ac:dyDescent="0.3">
      <c r="A4186" s="58"/>
      <c r="G4186" s="78"/>
      <c r="H4186" s="78"/>
    </row>
    <row r="4187" spans="1:8" x14ac:dyDescent="0.3">
      <c r="A4187" s="58"/>
      <c r="G4187" s="78"/>
      <c r="H4187" s="78"/>
    </row>
    <row r="4188" spans="1:8" x14ac:dyDescent="0.3">
      <c r="A4188" s="58"/>
      <c r="G4188" s="78"/>
      <c r="H4188" s="78"/>
    </row>
    <row r="4189" spans="1:8" x14ac:dyDescent="0.3">
      <c r="A4189" s="58"/>
      <c r="G4189" s="78"/>
      <c r="H4189" s="78"/>
    </row>
    <row r="4190" spans="1:8" x14ac:dyDescent="0.3">
      <c r="A4190" s="58"/>
      <c r="G4190" s="78"/>
      <c r="H4190" s="78"/>
    </row>
    <row r="4191" spans="1:8" x14ac:dyDescent="0.3">
      <c r="A4191" s="58"/>
      <c r="G4191" s="78"/>
      <c r="H4191" s="78"/>
    </row>
    <row r="4192" spans="1:8" x14ac:dyDescent="0.3">
      <c r="A4192" s="58"/>
      <c r="G4192" s="78"/>
      <c r="H4192" s="78"/>
    </row>
    <row r="4193" spans="1:8" x14ac:dyDescent="0.3">
      <c r="A4193" s="58"/>
      <c r="G4193" s="78"/>
      <c r="H4193" s="78"/>
    </row>
    <row r="4194" spans="1:8" x14ac:dyDescent="0.3">
      <c r="A4194" s="58"/>
      <c r="G4194" s="78"/>
      <c r="H4194" s="78"/>
    </row>
    <row r="4195" spans="1:8" x14ac:dyDescent="0.3">
      <c r="A4195" s="58"/>
      <c r="G4195" s="78"/>
      <c r="H4195" s="78"/>
    </row>
    <row r="4196" spans="1:8" x14ac:dyDescent="0.3">
      <c r="A4196" s="58"/>
      <c r="G4196" s="78"/>
      <c r="H4196" s="78"/>
    </row>
    <row r="4197" spans="1:8" x14ac:dyDescent="0.3">
      <c r="A4197" s="58"/>
      <c r="G4197" s="78"/>
      <c r="H4197" s="78"/>
    </row>
    <row r="4198" spans="1:8" x14ac:dyDescent="0.3">
      <c r="A4198" s="58"/>
      <c r="G4198" s="78"/>
      <c r="H4198" s="78"/>
    </row>
    <row r="4199" spans="1:8" x14ac:dyDescent="0.3">
      <c r="A4199" s="58"/>
      <c r="G4199" s="78"/>
      <c r="H4199" s="78"/>
    </row>
    <row r="4200" spans="1:8" x14ac:dyDescent="0.3">
      <c r="A4200" s="58"/>
      <c r="G4200" s="78"/>
      <c r="H4200" s="78"/>
    </row>
    <row r="4201" spans="1:8" x14ac:dyDescent="0.3">
      <c r="A4201" s="58"/>
      <c r="G4201" s="78"/>
      <c r="H4201" s="78"/>
    </row>
    <row r="4202" spans="1:8" x14ac:dyDescent="0.3">
      <c r="A4202" s="58"/>
      <c r="G4202" s="78"/>
      <c r="H4202" s="78"/>
    </row>
    <row r="4203" spans="1:8" x14ac:dyDescent="0.3">
      <c r="A4203" s="58"/>
      <c r="G4203" s="78"/>
      <c r="H4203" s="78"/>
    </row>
    <row r="4204" spans="1:8" x14ac:dyDescent="0.3">
      <c r="A4204" s="58"/>
      <c r="G4204" s="78"/>
      <c r="H4204" s="78"/>
    </row>
    <row r="4205" spans="1:8" x14ac:dyDescent="0.3">
      <c r="A4205" s="58"/>
      <c r="G4205" s="78"/>
      <c r="H4205" s="78"/>
    </row>
    <row r="4206" spans="1:8" x14ac:dyDescent="0.3">
      <c r="A4206" s="58"/>
      <c r="G4206" s="78"/>
      <c r="H4206" s="78"/>
    </row>
    <row r="4207" spans="1:8" x14ac:dyDescent="0.3">
      <c r="A4207" s="58"/>
      <c r="G4207" s="78"/>
      <c r="H4207" s="78"/>
    </row>
    <row r="4208" spans="1:8" x14ac:dyDescent="0.3">
      <c r="A4208" s="58"/>
      <c r="G4208" s="78"/>
      <c r="H4208" s="78"/>
    </row>
    <row r="4209" spans="1:8" x14ac:dyDescent="0.3">
      <c r="A4209" s="58"/>
      <c r="G4209" s="78"/>
      <c r="H4209" s="78"/>
    </row>
    <row r="4210" spans="1:8" x14ac:dyDescent="0.3">
      <c r="A4210" s="58"/>
      <c r="G4210" s="78"/>
      <c r="H4210" s="78"/>
    </row>
    <row r="4211" spans="1:8" x14ac:dyDescent="0.3">
      <c r="A4211" s="58"/>
      <c r="G4211" s="78"/>
      <c r="H4211" s="78"/>
    </row>
    <row r="4212" spans="1:8" x14ac:dyDescent="0.3">
      <c r="A4212" s="58"/>
      <c r="G4212" s="78"/>
      <c r="H4212" s="78"/>
    </row>
    <row r="4213" spans="1:8" x14ac:dyDescent="0.3">
      <c r="A4213" s="58"/>
      <c r="G4213" s="78"/>
      <c r="H4213" s="78"/>
    </row>
    <row r="4214" spans="1:8" x14ac:dyDescent="0.3">
      <c r="A4214" s="58"/>
      <c r="G4214" s="78"/>
      <c r="H4214" s="78"/>
    </row>
    <row r="4215" spans="1:8" x14ac:dyDescent="0.3">
      <c r="A4215" s="58"/>
      <c r="G4215" s="78"/>
      <c r="H4215" s="78"/>
    </row>
    <row r="4216" spans="1:8" x14ac:dyDescent="0.3">
      <c r="A4216" s="58"/>
      <c r="G4216" s="78"/>
      <c r="H4216" s="78"/>
    </row>
    <row r="4217" spans="1:8" x14ac:dyDescent="0.3">
      <c r="A4217" s="58"/>
      <c r="G4217" s="78"/>
      <c r="H4217" s="78"/>
    </row>
    <row r="4218" spans="1:8" x14ac:dyDescent="0.3">
      <c r="A4218" s="58"/>
      <c r="G4218" s="78"/>
      <c r="H4218" s="78"/>
    </row>
    <row r="4219" spans="1:8" x14ac:dyDescent="0.3">
      <c r="A4219" s="58"/>
      <c r="G4219" s="78"/>
      <c r="H4219" s="78"/>
    </row>
    <row r="4220" spans="1:8" x14ac:dyDescent="0.3">
      <c r="A4220" s="58"/>
      <c r="G4220" s="78"/>
      <c r="H4220" s="78"/>
    </row>
    <row r="4221" spans="1:8" x14ac:dyDescent="0.3">
      <c r="A4221" s="58"/>
      <c r="G4221" s="78"/>
      <c r="H4221" s="78"/>
    </row>
    <row r="4222" spans="1:8" x14ac:dyDescent="0.3">
      <c r="A4222" s="58"/>
      <c r="G4222" s="78"/>
      <c r="H4222" s="78"/>
    </row>
    <row r="4223" spans="1:8" x14ac:dyDescent="0.3">
      <c r="A4223" s="58"/>
      <c r="G4223" s="78"/>
      <c r="H4223" s="78"/>
    </row>
    <row r="4224" spans="1:8" x14ac:dyDescent="0.3">
      <c r="A4224" s="58"/>
      <c r="G4224" s="78"/>
      <c r="H4224" s="78"/>
    </row>
    <row r="4225" spans="1:8" x14ac:dyDescent="0.3">
      <c r="A4225" s="58"/>
      <c r="G4225" s="78"/>
      <c r="H4225" s="78"/>
    </row>
    <row r="4226" spans="1:8" x14ac:dyDescent="0.3">
      <c r="A4226" s="58"/>
      <c r="G4226" s="78"/>
      <c r="H4226" s="78"/>
    </row>
    <row r="4227" spans="1:8" x14ac:dyDescent="0.3">
      <c r="A4227" s="58"/>
      <c r="G4227" s="78"/>
      <c r="H4227" s="78"/>
    </row>
    <row r="4228" spans="1:8" x14ac:dyDescent="0.3">
      <c r="A4228" s="58"/>
      <c r="G4228" s="78"/>
      <c r="H4228" s="78"/>
    </row>
    <row r="4229" spans="1:8" x14ac:dyDescent="0.3">
      <c r="A4229" s="58"/>
      <c r="G4229" s="78"/>
      <c r="H4229" s="78"/>
    </row>
    <row r="4230" spans="1:8" x14ac:dyDescent="0.3">
      <c r="A4230" s="58"/>
      <c r="G4230" s="78"/>
      <c r="H4230" s="78"/>
    </row>
    <row r="4231" spans="1:8" x14ac:dyDescent="0.3">
      <c r="A4231" s="58"/>
      <c r="G4231" s="78"/>
      <c r="H4231" s="78"/>
    </row>
    <row r="4232" spans="1:8" x14ac:dyDescent="0.3">
      <c r="A4232" s="58"/>
      <c r="G4232" s="78"/>
      <c r="H4232" s="78"/>
    </row>
    <row r="4233" spans="1:8" x14ac:dyDescent="0.3">
      <c r="A4233" s="58"/>
      <c r="G4233" s="78"/>
      <c r="H4233" s="78"/>
    </row>
    <row r="4234" spans="1:8" x14ac:dyDescent="0.3">
      <c r="A4234" s="58"/>
      <c r="G4234" s="78"/>
      <c r="H4234" s="78"/>
    </row>
    <row r="4235" spans="1:8" x14ac:dyDescent="0.3">
      <c r="A4235" s="58"/>
      <c r="G4235" s="78"/>
      <c r="H4235" s="78"/>
    </row>
    <row r="4236" spans="1:8" x14ac:dyDescent="0.3">
      <c r="A4236" s="58"/>
      <c r="G4236" s="78"/>
      <c r="H4236" s="78"/>
    </row>
    <row r="4237" spans="1:8" x14ac:dyDescent="0.3">
      <c r="A4237" s="58"/>
      <c r="G4237" s="78"/>
      <c r="H4237" s="78"/>
    </row>
    <row r="4238" spans="1:8" x14ac:dyDescent="0.3">
      <c r="A4238" s="58"/>
      <c r="G4238" s="78"/>
      <c r="H4238" s="78"/>
    </row>
    <row r="4239" spans="1:8" x14ac:dyDescent="0.3">
      <c r="A4239" s="58"/>
      <c r="G4239" s="78"/>
      <c r="H4239" s="78"/>
    </row>
    <row r="4240" spans="1:8" x14ac:dyDescent="0.3">
      <c r="A4240" s="58"/>
      <c r="G4240" s="78"/>
      <c r="H4240" s="78"/>
    </row>
    <row r="4241" spans="1:8" x14ac:dyDescent="0.3">
      <c r="A4241" s="58"/>
      <c r="G4241" s="78"/>
      <c r="H4241" s="78"/>
    </row>
    <row r="4242" spans="1:8" x14ac:dyDescent="0.3">
      <c r="A4242" s="58"/>
      <c r="G4242" s="78"/>
      <c r="H4242" s="78"/>
    </row>
    <row r="4243" spans="1:8" x14ac:dyDescent="0.3">
      <c r="A4243" s="58"/>
      <c r="G4243" s="78"/>
      <c r="H4243" s="78"/>
    </row>
    <row r="4244" spans="1:8" x14ac:dyDescent="0.3">
      <c r="A4244" s="58"/>
      <c r="G4244" s="78"/>
      <c r="H4244" s="78"/>
    </row>
    <row r="4245" spans="1:8" x14ac:dyDescent="0.3">
      <c r="A4245" s="58"/>
      <c r="G4245" s="78"/>
      <c r="H4245" s="78"/>
    </row>
    <row r="4246" spans="1:8" x14ac:dyDescent="0.3">
      <c r="A4246" s="58"/>
      <c r="G4246" s="78"/>
      <c r="H4246" s="78"/>
    </row>
    <row r="4247" spans="1:8" x14ac:dyDescent="0.3">
      <c r="A4247" s="58"/>
      <c r="G4247" s="78"/>
      <c r="H4247" s="78"/>
    </row>
    <row r="4248" spans="1:8" x14ac:dyDescent="0.3">
      <c r="A4248" s="58"/>
      <c r="G4248" s="78"/>
      <c r="H4248" s="78"/>
    </row>
    <row r="4249" spans="1:8" x14ac:dyDescent="0.3">
      <c r="A4249" s="58"/>
      <c r="G4249" s="78"/>
      <c r="H4249" s="78"/>
    </row>
    <row r="4250" spans="1:8" x14ac:dyDescent="0.3">
      <c r="A4250" s="58"/>
      <c r="G4250" s="78"/>
      <c r="H4250" s="78"/>
    </row>
    <row r="4251" spans="1:8" x14ac:dyDescent="0.3">
      <c r="A4251" s="58"/>
      <c r="G4251" s="78"/>
      <c r="H4251" s="78"/>
    </row>
    <row r="4252" spans="1:8" x14ac:dyDescent="0.3">
      <c r="A4252" s="58"/>
      <c r="G4252" s="78"/>
      <c r="H4252" s="78"/>
    </row>
    <row r="4253" spans="1:8" x14ac:dyDescent="0.3">
      <c r="A4253" s="58"/>
      <c r="G4253" s="78"/>
      <c r="H4253" s="78"/>
    </row>
    <row r="4254" spans="1:8" x14ac:dyDescent="0.3">
      <c r="A4254" s="58"/>
      <c r="G4254" s="78"/>
      <c r="H4254" s="78"/>
    </row>
    <row r="4255" spans="1:8" x14ac:dyDescent="0.3">
      <c r="A4255" s="58"/>
      <c r="G4255" s="78"/>
      <c r="H4255" s="78"/>
    </row>
    <row r="4256" spans="1:8" x14ac:dyDescent="0.3">
      <c r="A4256" s="58"/>
      <c r="G4256" s="78"/>
      <c r="H4256" s="78"/>
    </row>
    <row r="4257" spans="1:8" x14ac:dyDescent="0.3">
      <c r="A4257" s="58"/>
      <c r="G4257" s="78"/>
      <c r="H4257" s="78"/>
    </row>
    <row r="4258" spans="1:8" x14ac:dyDescent="0.3">
      <c r="A4258" s="58"/>
      <c r="G4258" s="78"/>
      <c r="H4258" s="78"/>
    </row>
    <row r="4259" spans="1:8" x14ac:dyDescent="0.3">
      <c r="A4259" s="58"/>
      <c r="G4259" s="78"/>
      <c r="H4259" s="78"/>
    </row>
    <row r="4260" spans="1:8" x14ac:dyDescent="0.3">
      <c r="A4260" s="58"/>
      <c r="G4260" s="78"/>
      <c r="H4260" s="78"/>
    </row>
    <row r="4261" spans="1:8" x14ac:dyDescent="0.3">
      <c r="A4261" s="58"/>
      <c r="G4261" s="78"/>
      <c r="H4261" s="78"/>
    </row>
    <row r="4262" spans="1:8" x14ac:dyDescent="0.3">
      <c r="A4262" s="58"/>
      <c r="G4262" s="78"/>
      <c r="H4262" s="78"/>
    </row>
    <row r="4263" spans="1:8" x14ac:dyDescent="0.3">
      <c r="A4263" s="58"/>
      <c r="G4263" s="78"/>
      <c r="H4263" s="78"/>
    </row>
    <row r="4264" spans="1:8" x14ac:dyDescent="0.3">
      <c r="A4264" s="58"/>
      <c r="G4264" s="78"/>
      <c r="H4264" s="78"/>
    </row>
    <row r="4265" spans="1:8" x14ac:dyDescent="0.3">
      <c r="A4265" s="58"/>
      <c r="G4265" s="78"/>
      <c r="H4265" s="78"/>
    </row>
    <row r="4266" spans="1:8" x14ac:dyDescent="0.3">
      <c r="A4266" s="58"/>
      <c r="G4266" s="78"/>
      <c r="H4266" s="78"/>
    </row>
    <row r="4267" spans="1:8" x14ac:dyDescent="0.3">
      <c r="A4267" s="58"/>
      <c r="G4267" s="78"/>
      <c r="H4267" s="78"/>
    </row>
    <row r="4268" spans="1:8" x14ac:dyDescent="0.3">
      <c r="A4268" s="58"/>
      <c r="G4268" s="78"/>
      <c r="H4268" s="78"/>
    </row>
    <row r="4269" spans="1:8" x14ac:dyDescent="0.3">
      <c r="A4269" s="58"/>
      <c r="G4269" s="78"/>
      <c r="H4269" s="78"/>
    </row>
    <row r="4270" spans="1:8" x14ac:dyDescent="0.3">
      <c r="A4270" s="58"/>
      <c r="G4270" s="78"/>
      <c r="H4270" s="78"/>
    </row>
    <row r="4271" spans="1:8" x14ac:dyDescent="0.3">
      <c r="A4271" s="58"/>
      <c r="G4271" s="78"/>
      <c r="H4271" s="78"/>
    </row>
    <row r="4272" spans="1:8" x14ac:dyDescent="0.3">
      <c r="A4272" s="58"/>
      <c r="G4272" s="78"/>
      <c r="H4272" s="78"/>
    </row>
    <row r="4273" spans="1:8" x14ac:dyDescent="0.3">
      <c r="A4273" s="58"/>
      <c r="G4273" s="78"/>
      <c r="H4273" s="78"/>
    </row>
    <row r="4274" spans="1:8" x14ac:dyDescent="0.3">
      <c r="A4274" s="58"/>
      <c r="G4274" s="78"/>
      <c r="H4274" s="78"/>
    </row>
    <row r="4275" spans="1:8" x14ac:dyDescent="0.3">
      <c r="A4275" s="58"/>
      <c r="G4275" s="78"/>
      <c r="H4275" s="78"/>
    </row>
    <row r="4276" spans="1:8" x14ac:dyDescent="0.3">
      <c r="A4276" s="58"/>
      <c r="G4276" s="78"/>
      <c r="H4276" s="78"/>
    </row>
    <row r="4277" spans="1:8" x14ac:dyDescent="0.3">
      <c r="A4277" s="58"/>
      <c r="G4277" s="78"/>
      <c r="H4277" s="78"/>
    </row>
    <row r="4278" spans="1:8" x14ac:dyDescent="0.3">
      <c r="A4278" s="58"/>
      <c r="G4278" s="78"/>
      <c r="H4278" s="78"/>
    </row>
    <row r="4279" spans="1:8" x14ac:dyDescent="0.3">
      <c r="A4279" s="58"/>
      <c r="G4279" s="78"/>
      <c r="H4279" s="78"/>
    </row>
    <row r="4280" spans="1:8" x14ac:dyDescent="0.3">
      <c r="A4280" s="58"/>
      <c r="G4280" s="78"/>
      <c r="H4280" s="78"/>
    </row>
    <row r="4281" spans="1:8" x14ac:dyDescent="0.3">
      <c r="A4281" s="58"/>
      <c r="G4281" s="78"/>
      <c r="H4281" s="78"/>
    </row>
    <row r="4282" spans="1:8" x14ac:dyDescent="0.3">
      <c r="A4282" s="58"/>
      <c r="G4282" s="78"/>
      <c r="H4282" s="78"/>
    </row>
    <row r="4283" spans="1:8" x14ac:dyDescent="0.3">
      <c r="A4283" s="58"/>
      <c r="G4283" s="78"/>
      <c r="H4283" s="78"/>
    </row>
    <row r="4284" spans="1:8" x14ac:dyDescent="0.3">
      <c r="A4284" s="58"/>
      <c r="G4284" s="78"/>
      <c r="H4284" s="78"/>
    </row>
    <row r="4285" spans="1:8" x14ac:dyDescent="0.3">
      <c r="A4285" s="58"/>
      <c r="G4285" s="78"/>
      <c r="H4285" s="78"/>
    </row>
    <row r="4286" spans="1:8" x14ac:dyDescent="0.3">
      <c r="A4286" s="58"/>
      <c r="G4286" s="78"/>
      <c r="H4286" s="78"/>
    </row>
    <row r="4287" spans="1:8" x14ac:dyDescent="0.3">
      <c r="A4287" s="58"/>
      <c r="G4287" s="78"/>
      <c r="H4287" s="78"/>
    </row>
    <row r="4288" spans="1:8" x14ac:dyDescent="0.3">
      <c r="A4288" s="58"/>
      <c r="G4288" s="78"/>
      <c r="H4288" s="78"/>
    </row>
    <row r="4289" spans="1:8" x14ac:dyDescent="0.3">
      <c r="A4289" s="58"/>
      <c r="G4289" s="78"/>
      <c r="H4289" s="78"/>
    </row>
    <row r="4290" spans="1:8" x14ac:dyDescent="0.3">
      <c r="A4290" s="58"/>
      <c r="G4290" s="78"/>
      <c r="H4290" s="78"/>
    </row>
    <row r="4291" spans="1:8" x14ac:dyDescent="0.3">
      <c r="A4291" s="58"/>
      <c r="G4291" s="78"/>
      <c r="H4291" s="78"/>
    </row>
    <row r="4292" spans="1:8" x14ac:dyDescent="0.3">
      <c r="A4292" s="58"/>
      <c r="G4292" s="78"/>
      <c r="H4292" s="78"/>
    </row>
    <row r="4293" spans="1:8" x14ac:dyDescent="0.3">
      <c r="A4293" s="58"/>
      <c r="G4293" s="78"/>
      <c r="H4293" s="78"/>
    </row>
    <row r="4294" spans="1:8" x14ac:dyDescent="0.3">
      <c r="A4294" s="58"/>
      <c r="G4294" s="78"/>
      <c r="H4294" s="78"/>
    </row>
    <row r="4295" spans="1:8" x14ac:dyDescent="0.3">
      <c r="A4295" s="58"/>
      <c r="G4295" s="78"/>
      <c r="H4295" s="78"/>
    </row>
    <row r="4296" spans="1:8" x14ac:dyDescent="0.3">
      <c r="A4296" s="58"/>
      <c r="G4296" s="78"/>
      <c r="H4296" s="78"/>
    </row>
    <row r="4297" spans="1:8" x14ac:dyDescent="0.3">
      <c r="A4297" s="58"/>
      <c r="G4297" s="78"/>
      <c r="H4297" s="78"/>
    </row>
    <row r="4298" spans="1:8" x14ac:dyDescent="0.3">
      <c r="A4298" s="58"/>
      <c r="G4298" s="78"/>
      <c r="H4298" s="78"/>
    </row>
    <row r="4299" spans="1:8" x14ac:dyDescent="0.3">
      <c r="A4299" s="58"/>
      <c r="G4299" s="78"/>
      <c r="H4299" s="78"/>
    </row>
    <row r="4300" spans="1:8" x14ac:dyDescent="0.3">
      <c r="A4300" s="58"/>
      <c r="G4300" s="78"/>
      <c r="H4300" s="78"/>
    </row>
    <row r="4301" spans="1:8" x14ac:dyDescent="0.3">
      <c r="A4301" s="58"/>
      <c r="G4301" s="78"/>
      <c r="H4301" s="78"/>
    </row>
    <row r="4302" spans="1:8" x14ac:dyDescent="0.3">
      <c r="A4302" s="58"/>
      <c r="G4302" s="78"/>
      <c r="H4302" s="78"/>
    </row>
    <row r="4303" spans="1:8" x14ac:dyDescent="0.3">
      <c r="A4303" s="58"/>
      <c r="G4303" s="78"/>
      <c r="H4303" s="78"/>
    </row>
    <row r="4304" spans="1:8" x14ac:dyDescent="0.3">
      <c r="A4304" s="58"/>
      <c r="G4304" s="78"/>
      <c r="H4304" s="78"/>
    </row>
    <row r="4305" spans="1:8" x14ac:dyDescent="0.3">
      <c r="A4305" s="58"/>
      <c r="G4305" s="78"/>
      <c r="H4305" s="78"/>
    </row>
    <row r="4306" spans="1:8" x14ac:dyDescent="0.3">
      <c r="A4306" s="58"/>
      <c r="G4306" s="78"/>
      <c r="H4306" s="78"/>
    </row>
    <row r="4307" spans="1:8" x14ac:dyDescent="0.3">
      <c r="A4307" s="58"/>
      <c r="G4307" s="78"/>
      <c r="H4307" s="78"/>
    </row>
    <row r="4308" spans="1:8" x14ac:dyDescent="0.3">
      <c r="A4308" s="58"/>
      <c r="G4308" s="78"/>
      <c r="H4308" s="78"/>
    </row>
    <row r="4309" spans="1:8" x14ac:dyDescent="0.3">
      <c r="A4309" s="58"/>
      <c r="G4309" s="78"/>
      <c r="H4309" s="78"/>
    </row>
    <row r="4310" spans="1:8" x14ac:dyDescent="0.3">
      <c r="A4310" s="58"/>
      <c r="G4310" s="78"/>
      <c r="H4310" s="78"/>
    </row>
    <row r="4311" spans="1:8" x14ac:dyDescent="0.3">
      <c r="A4311" s="58"/>
      <c r="G4311" s="78"/>
      <c r="H4311" s="78"/>
    </row>
    <row r="4312" spans="1:8" x14ac:dyDescent="0.3">
      <c r="A4312" s="58"/>
      <c r="G4312" s="78"/>
      <c r="H4312" s="78"/>
    </row>
    <row r="4313" spans="1:8" x14ac:dyDescent="0.3">
      <c r="A4313" s="58"/>
      <c r="G4313" s="78"/>
      <c r="H4313" s="78"/>
    </row>
    <row r="4314" spans="1:8" x14ac:dyDescent="0.3">
      <c r="A4314" s="58"/>
      <c r="G4314" s="78"/>
      <c r="H4314" s="78"/>
    </row>
    <row r="4315" spans="1:8" x14ac:dyDescent="0.3">
      <c r="A4315" s="58"/>
      <c r="G4315" s="78"/>
      <c r="H4315" s="78"/>
    </row>
    <row r="4316" spans="1:8" x14ac:dyDescent="0.3">
      <c r="A4316" s="58"/>
      <c r="G4316" s="78"/>
      <c r="H4316" s="78"/>
    </row>
    <row r="4317" spans="1:8" x14ac:dyDescent="0.3">
      <c r="A4317" s="58"/>
      <c r="G4317" s="78"/>
      <c r="H4317" s="78"/>
    </row>
    <row r="4318" spans="1:8" x14ac:dyDescent="0.3">
      <c r="A4318" s="58"/>
      <c r="G4318" s="78"/>
      <c r="H4318" s="78"/>
    </row>
    <row r="4319" spans="1:8" x14ac:dyDescent="0.3">
      <c r="A4319" s="58"/>
      <c r="G4319" s="78"/>
      <c r="H4319" s="78"/>
    </row>
    <row r="4320" spans="1:8" x14ac:dyDescent="0.3">
      <c r="A4320" s="58"/>
      <c r="G4320" s="78"/>
      <c r="H4320" s="78"/>
    </row>
    <row r="4321" spans="1:8" x14ac:dyDescent="0.3">
      <c r="A4321" s="58"/>
      <c r="G4321" s="78"/>
      <c r="H4321" s="78"/>
    </row>
    <row r="4322" spans="1:8" x14ac:dyDescent="0.3">
      <c r="A4322" s="58"/>
      <c r="G4322" s="78"/>
      <c r="H4322" s="78"/>
    </row>
    <row r="4323" spans="1:8" x14ac:dyDescent="0.3">
      <c r="A4323" s="58"/>
      <c r="G4323" s="78"/>
      <c r="H4323" s="78"/>
    </row>
    <row r="4324" spans="1:8" x14ac:dyDescent="0.3">
      <c r="A4324" s="58"/>
      <c r="G4324" s="78"/>
      <c r="H4324" s="78"/>
    </row>
    <row r="4325" spans="1:8" x14ac:dyDescent="0.3">
      <c r="A4325" s="58"/>
      <c r="G4325" s="78"/>
      <c r="H4325" s="78"/>
    </row>
    <row r="4326" spans="1:8" x14ac:dyDescent="0.3">
      <c r="A4326" s="58"/>
      <c r="G4326" s="78"/>
      <c r="H4326" s="78"/>
    </row>
    <row r="4327" spans="1:8" x14ac:dyDescent="0.3">
      <c r="A4327" s="58"/>
      <c r="G4327" s="78"/>
      <c r="H4327" s="78"/>
    </row>
    <row r="4328" spans="1:8" x14ac:dyDescent="0.3">
      <c r="A4328" s="58"/>
      <c r="G4328" s="78"/>
      <c r="H4328" s="78"/>
    </row>
    <row r="4329" spans="1:8" x14ac:dyDescent="0.3">
      <c r="A4329" s="58"/>
      <c r="G4329" s="78"/>
      <c r="H4329" s="78"/>
    </row>
    <row r="4330" spans="1:8" x14ac:dyDescent="0.3">
      <c r="A4330" s="58"/>
      <c r="G4330" s="78"/>
      <c r="H4330" s="78"/>
    </row>
    <row r="4331" spans="1:8" x14ac:dyDescent="0.3">
      <c r="A4331" s="58"/>
      <c r="G4331" s="78"/>
      <c r="H4331" s="78"/>
    </row>
    <row r="4332" spans="1:8" x14ac:dyDescent="0.3">
      <c r="A4332" s="58"/>
      <c r="G4332" s="78"/>
      <c r="H4332" s="78"/>
    </row>
    <row r="4333" spans="1:8" x14ac:dyDescent="0.3">
      <c r="A4333" s="58"/>
      <c r="G4333" s="78"/>
      <c r="H4333" s="78"/>
    </row>
    <row r="4334" spans="1:8" x14ac:dyDescent="0.3">
      <c r="A4334" s="58"/>
      <c r="G4334" s="78"/>
      <c r="H4334" s="78"/>
    </row>
    <row r="4335" spans="1:8" x14ac:dyDescent="0.3">
      <c r="A4335" s="58"/>
      <c r="G4335" s="78"/>
      <c r="H4335" s="78"/>
    </row>
    <row r="4336" spans="1:8" x14ac:dyDescent="0.3">
      <c r="A4336" s="58"/>
      <c r="G4336" s="78"/>
      <c r="H4336" s="78"/>
    </row>
    <row r="4337" spans="1:8" x14ac:dyDescent="0.3">
      <c r="A4337" s="58"/>
      <c r="G4337" s="78"/>
      <c r="H4337" s="78"/>
    </row>
    <row r="4338" spans="1:8" x14ac:dyDescent="0.3">
      <c r="A4338" s="58"/>
      <c r="G4338" s="78"/>
      <c r="H4338" s="78"/>
    </row>
    <row r="4339" spans="1:8" x14ac:dyDescent="0.3">
      <c r="A4339" s="58"/>
      <c r="G4339" s="78"/>
      <c r="H4339" s="78"/>
    </row>
    <row r="4340" spans="1:8" x14ac:dyDescent="0.3">
      <c r="A4340" s="58"/>
      <c r="G4340" s="78"/>
      <c r="H4340" s="78"/>
    </row>
    <row r="4341" spans="1:8" x14ac:dyDescent="0.3">
      <c r="A4341" s="58"/>
      <c r="G4341" s="78"/>
      <c r="H4341" s="78"/>
    </row>
    <row r="4342" spans="1:8" x14ac:dyDescent="0.3">
      <c r="A4342" s="58"/>
      <c r="G4342" s="78"/>
      <c r="H4342" s="78"/>
    </row>
    <row r="4343" spans="1:8" x14ac:dyDescent="0.3">
      <c r="A4343" s="58"/>
      <c r="G4343" s="78"/>
      <c r="H4343" s="78"/>
    </row>
    <row r="4344" spans="1:8" x14ac:dyDescent="0.3">
      <c r="A4344" s="58"/>
      <c r="G4344" s="78"/>
      <c r="H4344" s="78"/>
    </row>
    <row r="4345" spans="1:8" x14ac:dyDescent="0.3">
      <c r="A4345" s="58"/>
      <c r="G4345" s="78"/>
      <c r="H4345" s="78"/>
    </row>
    <row r="4346" spans="1:8" x14ac:dyDescent="0.3">
      <c r="A4346" s="58"/>
      <c r="G4346" s="78"/>
      <c r="H4346" s="78"/>
    </row>
    <row r="4347" spans="1:8" x14ac:dyDescent="0.3">
      <c r="A4347" s="58"/>
      <c r="G4347" s="78"/>
      <c r="H4347" s="78"/>
    </row>
    <row r="4348" spans="1:8" x14ac:dyDescent="0.3">
      <c r="A4348" s="58"/>
      <c r="G4348" s="78"/>
      <c r="H4348" s="78"/>
    </row>
    <row r="4349" spans="1:8" x14ac:dyDescent="0.3">
      <c r="A4349" s="58"/>
      <c r="G4349" s="78"/>
      <c r="H4349" s="78"/>
    </row>
    <row r="4350" spans="1:8" x14ac:dyDescent="0.3">
      <c r="A4350" s="58"/>
      <c r="G4350" s="78"/>
      <c r="H4350" s="78"/>
    </row>
    <row r="4351" spans="1:8" x14ac:dyDescent="0.3">
      <c r="A4351" s="58"/>
      <c r="G4351" s="78"/>
      <c r="H4351" s="78"/>
    </row>
    <row r="4352" spans="1:8" x14ac:dyDescent="0.3">
      <c r="A4352" s="58"/>
      <c r="G4352" s="78"/>
      <c r="H4352" s="78"/>
    </row>
    <row r="4353" spans="1:8" x14ac:dyDescent="0.3">
      <c r="A4353" s="58"/>
      <c r="G4353" s="78"/>
      <c r="H4353" s="78"/>
    </row>
    <row r="4354" spans="1:8" x14ac:dyDescent="0.3">
      <c r="A4354" s="58"/>
      <c r="G4354" s="78"/>
      <c r="H4354" s="78"/>
    </row>
    <row r="4355" spans="1:8" x14ac:dyDescent="0.3">
      <c r="A4355" s="58"/>
      <c r="G4355" s="78"/>
      <c r="H4355" s="78"/>
    </row>
    <row r="4356" spans="1:8" x14ac:dyDescent="0.3">
      <c r="A4356" s="58"/>
      <c r="G4356" s="78"/>
      <c r="H4356" s="78"/>
    </row>
    <row r="4357" spans="1:8" x14ac:dyDescent="0.3">
      <c r="A4357" s="58"/>
      <c r="G4357" s="78"/>
      <c r="H4357" s="78"/>
    </row>
    <row r="4358" spans="1:8" x14ac:dyDescent="0.3">
      <c r="A4358" s="58"/>
      <c r="G4358" s="78"/>
      <c r="H4358" s="78"/>
    </row>
    <row r="4359" spans="1:8" x14ac:dyDescent="0.3">
      <c r="A4359" s="58"/>
      <c r="G4359" s="78"/>
      <c r="H4359" s="78"/>
    </row>
    <row r="4360" spans="1:8" x14ac:dyDescent="0.3">
      <c r="A4360" s="58"/>
      <c r="G4360" s="78"/>
      <c r="H4360" s="78"/>
    </row>
    <row r="4361" spans="1:8" x14ac:dyDescent="0.3">
      <c r="A4361" s="58"/>
      <c r="G4361" s="78"/>
      <c r="H4361" s="78"/>
    </row>
    <row r="4362" spans="1:8" x14ac:dyDescent="0.3">
      <c r="A4362" s="58"/>
      <c r="G4362" s="78"/>
      <c r="H4362" s="78"/>
    </row>
    <row r="4363" spans="1:8" x14ac:dyDescent="0.3">
      <c r="A4363" s="58"/>
      <c r="G4363" s="78"/>
      <c r="H4363" s="78"/>
    </row>
    <row r="4364" spans="1:8" x14ac:dyDescent="0.3">
      <c r="A4364" s="58"/>
      <c r="G4364" s="78"/>
      <c r="H4364" s="78"/>
    </row>
    <row r="4365" spans="1:8" x14ac:dyDescent="0.3">
      <c r="A4365" s="58"/>
      <c r="G4365" s="78"/>
      <c r="H4365" s="78"/>
    </row>
    <row r="4366" spans="1:8" x14ac:dyDescent="0.3">
      <c r="A4366" s="58"/>
      <c r="G4366" s="78"/>
      <c r="H4366" s="78"/>
    </row>
    <row r="4367" spans="1:8" x14ac:dyDescent="0.3">
      <c r="A4367" s="58"/>
      <c r="G4367" s="78"/>
      <c r="H4367" s="78"/>
    </row>
    <row r="4368" spans="1:8" x14ac:dyDescent="0.3">
      <c r="A4368" s="58"/>
      <c r="G4368" s="78"/>
      <c r="H4368" s="78"/>
    </row>
    <row r="4369" spans="1:8" x14ac:dyDescent="0.3">
      <c r="A4369" s="58"/>
      <c r="G4369" s="78"/>
      <c r="H4369" s="78"/>
    </row>
    <row r="4370" spans="1:8" x14ac:dyDescent="0.3">
      <c r="A4370" s="58"/>
      <c r="G4370" s="78"/>
      <c r="H4370" s="78"/>
    </row>
    <row r="4371" spans="1:8" x14ac:dyDescent="0.3">
      <c r="A4371" s="58"/>
      <c r="G4371" s="78"/>
      <c r="H4371" s="78"/>
    </row>
    <row r="4372" spans="1:8" x14ac:dyDescent="0.3">
      <c r="A4372" s="58"/>
      <c r="G4372" s="78"/>
      <c r="H4372" s="78"/>
    </row>
    <row r="4373" spans="1:8" x14ac:dyDescent="0.3">
      <c r="A4373" s="58"/>
      <c r="G4373" s="78"/>
      <c r="H4373" s="78"/>
    </row>
    <row r="4374" spans="1:8" x14ac:dyDescent="0.3">
      <c r="A4374" s="58"/>
      <c r="G4374" s="78"/>
      <c r="H4374" s="78"/>
    </row>
    <row r="4375" spans="1:8" x14ac:dyDescent="0.3">
      <c r="A4375" s="58"/>
      <c r="G4375" s="78"/>
      <c r="H4375" s="78"/>
    </row>
    <row r="4376" spans="1:8" x14ac:dyDescent="0.3">
      <c r="A4376" s="58"/>
      <c r="G4376" s="78"/>
      <c r="H4376" s="78"/>
    </row>
    <row r="4377" spans="1:8" x14ac:dyDescent="0.3">
      <c r="A4377" s="58"/>
      <c r="G4377" s="78"/>
      <c r="H4377" s="78"/>
    </row>
    <row r="4378" spans="1:8" x14ac:dyDescent="0.3">
      <c r="A4378" s="58"/>
      <c r="G4378" s="78"/>
      <c r="H4378" s="78"/>
    </row>
    <row r="4379" spans="1:8" x14ac:dyDescent="0.3">
      <c r="A4379" s="58"/>
      <c r="G4379" s="78"/>
      <c r="H4379" s="78"/>
    </row>
    <row r="4380" spans="1:8" x14ac:dyDescent="0.3">
      <c r="A4380" s="58"/>
      <c r="G4380" s="78"/>
      <c r="H4380" s="78"/>
    </row>
    <row r="4381" spans="1:8" x14ac:dyDescent="0.3">
      <c r="A4381" s="58"/>
      <c r="G4381" s="78"/>
      <c r="H4381" s="78"/>
    </row>
    <row r="4382" spans="1:8" x14ac:dyDescent="0.3">
      <c r="A4382" s="58"/>
      <c r="G4382" s="78"/>
      <c r="H4382" s="78"/>
    </row>
    <row r="4383" spans="1:8" x14ac:dyDescent="0.3">
      <c r="A4383" s="58"/>
      <c r="G4383" s="78"/>
      <c r="H4383" s="78"/>
    </row>
    <row r="4384" spans="1:8" x14ac:dyDescent="0.3">
      <c r="A4384" s="58"/>
      <c r="G4384" s="78"/>
      <c r="H4384" s="78"/>
    </row>
    <row r="4385" spans="1:8" x14ac:dyDescent="0.3">
      <c r="A4385" s="58"/>
      <c r="G4385" s="78"/>
      <c r="H4385" s="78"/>
    </row>
    <row r="4386" spans="1:8" x14ac:dyDescent="0.3">
      <c r="A4386" s="58"/>
      <c r="G4386" s="78"/>
      <c r="H4386" s="78"/>
    </row>
    <row r="4387" spans="1:8" x14ac:dyDescent="0.3">
      <c r="A4387" s="58"/>
      <c r="G4387" s="78"/>
      <c r="H4387" s="78"/>
    </row>
    <row r="4388" spans="1:8" x14ac:dyDescent="0.3">
      <c r="A4388" s="58"/>
      <c r="G4388" s="78"/>
      <c r="H4388" s="78"/>
    </row>
    <row r="4389" spans="1:8" x14ac:dyDescent="0.3">
      <c r="A4389" s="58"/>
      <c r="G4389" s="78"/>
      <c r="H4389" s="78"/>
    </row>
    <row r="4390" spans="1:8" x14ac:dyDescent="0.3">
      <c r="A4390" s="58"/>
      <c r="G4390" s="78"/>
      <c r="H4390" s="78"/>
    </row>
    <row r="4391" spans="1:8" x14ac:dyDescent="0.3">
      <c r="A4391" s="58"/>
      <c r="G4391" s="78"/>
      <c r="H4391" s="78"/>
    </row>
    <row r="4392" spans="1:8" x14ac:dyDescent="0.3">
      <c r="A4392" s="58"/>
      <c r="G4392" s="78"/>
      <c r="H4392" s="78"/>
    </row>
    <row r="4393" spans="1:8" x14ac:dyDescent="0.3">
      <c r="A4393" s="58"/>
      <c r="G4393" s="78"/>
      <c r="H4393" s="78"/>
    </row>
    <row r="4394" spans="1:8" x14ac:dyDescent="0.3">
      <c r="A4394" s="58"/>
      <c r="G4394" s="78"/>
      <c r="H4394" s="78"/>
    </row>
    <row r="4395" spans="1:8" x14ac:dyDescent="0.3">
      <c r="A4395" s="58"/>
      <c r="G4395" s="78"/>
      <c r="H4395" s="78"/>
    </row>
    <row r="4396" spans="1:8" x14ac:dyDescent="0.3">
      <c r="A4396" s="58"/>
      <c r="G4396" s="78"/>
      <c r="H4396" s="78"/>
    </row>
    <row r="4397" spans="1:8" x14ac:dyDescent="0.3">
      <c r="A4397" s="58"/>
      <c r="G4397" s="78"/>
      <c r="H4397" s="78"/>
    </row>
    <row r="4398" spans="1:8" x14ac:dyDescent="0.3">
      <c r="A4398" s="58"/>
      <c r="G4398" s="78"/>
      <c r="H4398" s="78"/>
    </row>
    <row r="4399" spans="1:8" x14ac:dyDescent="0.3">
      <c r="A4399" s="58"/>
      <c r="G4399" s="78"/>
      <c r="H4399" s="78"/>
    </row>
    <row r="4400" spans="1:8" x14ac:dyDescent="0.3">
      <c r="A4400" s="58"/>
      <c r="G4400" s="78"/>
      <c r="H4400" s="78"/>
    </row>
    <row r="4401" spans="1:8" x14ac:dyDescent="0.3">
      <c r="A4401" s="58"/>
      <c r="G4401" s="78"/>
      <c r="H4401" s="78"/>
    </row>
    <row r="4402" spans="1:8" x14ac:dyDescent="0.3">
      <c r="A4402" s="58"/>
      <c r="G4402" s="78"/>
      <c r="H4402" s="78"/>
    </row>
    <row r="4403" spans="1:8" x14ac:dyDescent="0.3">
      <c r="A4403" s="58"/>
      <c r="G4403" s="78"/>
      <c r="H4403" s="78"/>
    </row>
    <row r="4404" spans="1:8" x14ac:dyDescent="0.3">
      <c r="A4404" s="58"/>
      <c r="G4404" s="78"/>
      <c r="H4404" s="78"/>
    </row>
    <row r="4405" spans="1:8" x14ac:dyDescent="0.3">
      <c r="A4405" s="58"/>
      <c r="G4405" s="78"/>
      <c r="H4405" s="78"/>
    </row>
    <row r="4406" spans="1:8" x14ac:dyDescent="0.3">
      <c r="A4406" s="58"/>
      <c r="G4406" s="78"/>
      <c r="H4406" s="78"/>
    </row>
    <row r="4407" spans="1:8" x14ac:dyDescent="0.3">
      <c r="A4407" s="58"/>
      <c r="G4407" s="78"/>
      <c r="H4407" s="78"/>
    </row>
    <row r="4408" spans="1:8" x14ac:dyDescent="0.3">
      <c r="A4408" s="58"/>
      <c r="G4408" s="78"/>
      <c r="H4408" s="78"/>
    </row>
    <row r="4409" spans="1:8" x14ac:dyDescent="0.3">
      <c r="A4409" s="58"/>
      <c r="G4409" s="78"/>
      <c r="H4409" s="78"/>
    </row>
    <row r="4410" spans="1:8" x14ac:dyDescent="0.3">
      <c r="A4410" s="58"/>
      <c r="G4410" s="78"/>
      <c r="H4410" s="78"/>
    </row>
    <row r="4411" spans="1:8" x14ac:dyDescent="0.3">
      <c r="A4411" s="58"/>
      <c r="G4411" s="78"/>
      <c r="H4411" s="78"/>
    </row>
    <row r="4412" spans="1:8" x14ac:dyDescent="0.3">
      <c r="A4412" s="58"/>
      <c r="G4412" s="78"/>
      <c r="H4412" s="78"/>
    </row>
    <row r="4413" spans="1:8" x14ac:dyDescent="0.3">
      <c r="A4413" s="58"/>
      <c r="G4413" s="78"/>
      <c r="H4413" s="78"/>
    </row>
    <row r="4414" spans="1:8" x14ac:dyDescent="0.3">
      <c r="A4414" s="58"/>
      <c r="G4414" s="78"/>
      <c r="H4414" s="78"/>
    </row>
    <row r="4415" spans="1:8" x14ac:dyDescent="0.3">
      <c r="A4415" s="58"/>
      <c r="G4415" s="78"/>
      <c r="H4415" s="78"/>
    </row>
    <row r="4416" spans="1:8" x14ac:dyDescent="0.3">
      <c r="A4416" s="58"/>
      <c r="G4416" s="78"/>
      <c r="H4416" s="78"/>
    </row>
    <row r="4417" spans="1:8" x14ac:dyDescent="0.3">
      <c r="A4417" s="58"/>
      <c r="G4417" s="78"/>
      <c r="H4417" s="78"/>
    </row>
    <row r="4418" spans="1:8" x14ac:dyDescent="0.3">
      <c r="A4418" s="58"/>
      <c r="G4418" s="78"/>
      <c r="H4418" s="78"/>
    </row>
    <row r="4419" spans="1:8" x14ac:dyDescent="0.3">
      <c r="A4419" s="58"/>
      <c r="G4419" s="78"/>
      <c r="H4419" s="78"/>
    </row>
    <row r="4420" spans="1:8" x14ac:dyDescent="0.3">
      <c r="A4420" s="58"/>
      <c r="G4420" s="78"/>
      <c r="H4420" s="78"/>
    </row>
    <row r="4421" spans="1:8" x14ac:dyDescent="0.3">
      <c r="A4421" s="58"/>
      <c r="G4421" s="78"/>
      <c r="H4421" s="78"/>
    </row>
    <row r="4422" spans="1:8" x14ac:dyDescent="0.3">
      <c r="A4422" s="58"/>
      <c r="G4422" s="78"/>
      <c r="H4422" s="78"/>
    </row>
    <row r="4423" spans="1:8" x14ac:dyDescent="0.3">
      <c r="A4423" s="58"/>
      <c r="G4423" s="78"/>
      <c r="H4423" s="78"/>
    </row>
    <row r="4424" spans="1:8" x14ac:dyDescent="0.3">
      <c r="A4424" s="58"/>
      <c r="G4424" s="78"/>
      <c r="H4424" s="78"/>
    </row>
    <row r="4425" spans="1:8" x14ac:dyDescent="0.3">
      <c r="A4425" s="58"/>
      <c r="G4425" s="78"/>
      <c r="H4425" s="78"/>
    </row>
    <row r="4426" spans="1:8" x14ac:dyDescent="0.3">
      <c r="A4426" s="58"/>
      <c r="G4426" s="78"/>
      <c r="H4426" s="78"/>
    </row>
    <row r="4427" spans="1:8" x14ac:dyDescent="0.3">
      <c r="A4427" s="58"/>
      <c r="G4427" s="78"/>
      <c r="H4427" s="78"/>
    </row>
    <row r="4428" spans="1:8" x14ac:dyDescent="0.3">
      <c r="A4428" s="58"/>
      <c r="G4428" s="78"/>
      <c r="H4428" s="78"/>
    </row>
    <row r="4429" spans="1:8" x14ac:dyDescent="0.3">
      <c r="A4429" s="58"/>
      <c r="G4429" s="78"/>
      <c r="H4429" s="78"/>
    </row>
    <row r="4430" spans="1:8" x14ac:dyDescent="0.3">
      <c r="A4430" s="58"/>
      <c r="G4430" s="78"/>
      <c r="H4430" s="78"/>
    </row>
    <row r="4431" spans="1:8" x14ac:dyDescent="0.3">
      <c r="A4431" s="58"/>
      <c r="G4431" s="78"/>
      <c r="H4431" s="78"/>
    </row>
    <row r="4432" spans="1:8" x14ac:dyDescent="0.3">
      <c r="A4432" s="58"/>
      <c r="G4432" s="78"/>
      <c r="H4432" s="78"/>
    </row>
    <row r="4433" spans="1:8" x14ac:dyDescent="0.3">
      <c r="A4433" s="58"/>
      <c r="G4433" s="78"/>
      <c r="H4433" s="78"/>
    </row>
    <row r="4434" spans="1:8" x14ac:dyDescent="0.3">
      <c r="A4434" s="58"/>
      <c r="G4434" s="78"/>
      <c r="H4434" s="78"/>
    </row>
    <row r="4435" spans="1:8" x14ac:dyDescent="0.3">
      <c r="A4435" s="58"/>
      <c r="G4435" s="78"/>
      <c r="H4435" s="78"/>
    </row>
    <row r="4436" spans="1:8" x14ac:dyDescent="0.3">
      <c r="A4436" s="58"/>
      <c r="G4436" s="78"/>
      <c r="H4436" s="78"/>
    </row>
    <row r="4437" spans="1:8" x14ac:dyDescent="0.3">
      <c r="A4437" s="58"/>
      <c r="G4437" s="78"/>
      <c r="H4437" s="78"/>
    </row>
    <row r="4438" spans="1:8" x14ac:dyDescent="0.3">
      <c r="A4438" s="58"/>
      <c r="G4438" s="78"/>
      <c r="H4438" s="78"/>
    </row>
    <row r="4439" spans="1:8" x14ac:dyDescent="0.3">
      <c r="A4439" s="58"/>
      <c r="G4439" s="78"/>
      <c r="H4439" s="78"/>
    </row>
    <row r="4440" spans="1:8" x14ac:dyDescent="0.3">
      <c r="A4440" s="58"/>
      <c r="G4440" s="78"/>
      <c r="H4440" s="78"/>
    </row>
    <row r="4441" spans="1:8" x14ac:dyDescent="0.3">
      <c r="A4441" s="58"/>
      <c r="G4441" s="78"/>
      <c r="H4441" s="78"/>
    </row>
    <row r="4442" spans="1:8" x14ac:dyDescent="0.3">
      <c r="A4442" s="58"/>
      <c r="G4442" s="78"/>
      <c r="H4442" s="78"/>
    </row>
    <row r="4443" spans="1:8" x14ac:dyDescent="0.3">
      <c r="A4443" s="58"/>
      <c r="G4443" s="78"/>
      <c r="H4443" s="78"/>
    </row>
    <row r="4444" spans="1:8" x14ac:dyDescent="0.3">
      <c r="A4444" s="58"/>
      <c r="G4444" s="78"/>
      <c r="H4444" s="78"/>
    </row>
    <row r="4445" spans="1:8" x14ac:dyDescent="0.3">
      <c r="A4445" s="58"/>
      <c r="G4445" s="78"/>
      <c r="H4445" s="78"/>
    </row>
    <row r="4446" spans="1:8" x14ac:dyDescent="0.3">
      <c r="A4446" s="58"/>
      <c r="G4446" s="78"/>
      <c r="H4446" s="78"/>
    </row>
    <row r="4447" spans="1:8" x14ac:dyDescent="0.3">
      <c r="A4447" s="58"/>
      <c r="G4447" s="78"/>
      <c r="H4447" s="78"/>
    </row>
    <row r="4448" spans="1:8" x14ac:dyDescent="0.3">
      <c r="A4448" s="58"/>
      <c r="G4448" s="78"/>
      <c r="H4448" s="78"/>
    </row>
    <row r="4449" spans="1:8" x14ac:dyDescent="0.3">
      <c r="A4449" s="58"/>
      <c r="G4449" s="78"/>
      <c r="H4449" s="78"/>
    </row>
    <row r="4450" spans="1:8" x14ac:dyDescent="0.3">
      <c r="A4450" s="58"/>
      <c r="G4450" s="78"/>
      <c r="H4450" s="78"/>
    </row>
    <row r="4451" spans="1:8" x14ac:dyDescent="0.3">
      <c r="A4451" s="58"/>
      <c r="G4451" s="78"/>
      <c r="H4451" s="78"/>
    </row>
    <row r="4452" spans="1:8" x14ac:dyDescent="0.3">
      <c r="A4452" s="58"/>
      <c r="G4452" s="78"/>
      <c r="H4452" s="78"/>
    </row>
    <row r="4453" spans="1:8" x14ac:dyDescent="0.3">
      <c r="A4453" s="58"/>
      <c r="G4453" s="78"/>
      <c r="H4453" s="78"/>
    </row>
    <row r="4454" spans="1:8" x14ac:dyDescent="0.3">
      <c r="A4454" s="58"/>
      <c r="G4454" s="78"/>
      <c r="H4454" s="78"/>
    </row>
    <row r="4455" spans="1:8" x14ac:dyDescent="0.3">
      <c r="A4455" s="58"/>
      <c r="G4455" s="78"/>
      <c r="H4455" s="78"/>
    </row>
    <row r="4456" spans="1:8" x14ac:dyDescent="0.3">
      <c r="A4456" s="58"/>
      <c r="G4456" s="78"/>
      <c r="H4456" s="78"/>
    </row>
    <row r="4457" spans="1:8" x14ac:dyDescent="0.3">
      <c r="A4457" s="58"/>
      <c r="G4457" s="78"/>
      <c r="H4457" s="78"/>
    </row>
    <row r="4458" spans="1:8" x14ac:dyDescent="0.3">
      <c r="A4458" s="58"/>
      <c r="G4458" s="78"/>
      <c r="H4458" s="78"/>
    </row>
    <row r="4459" spans="1:8" x14ac:dyDescent="0.3">
      <c r="A4459" s="58"/>
      <c r="G4459" s="78"/>
      <c r="H4459" s="78"/>
    </row>
    <row r="4460" spans="1:8" x14ac:dyDescent="0.3">
      <c r="A4460" s="58"/>
      <c r="G4460" s="78"/>
      <c r="H4460" s="78"/>
    </row>
    <row r="4461" spans="1:8" x14ac:dyDescent="0.3">
      <c r="A4461" s="58"/>
      <c r="G4461" s="78"/>
      <c r="H4461" s="78"/>
    </row>
    <row r="4462" spans="1:8" x14ac:dyDescent="0.3">
      <c r="A4462" s="58"/>
      <c r="G4462" s="78"/>
      <c r="H4462" s="78"/>
    </row>
    <row r="4463" spans="1:8" x14ac:dyDescent="0.3">
      <c r="A4463" s="58"/>
      <c r="G4463" s="78"/>
      <c r="H4463" s="78"/>
    </row>
    <row r="4464" spans="1:8" x14ac:dyDescent="0.3">
      <c r="A4464" s="58"/>
      <c r="G4464" s="78"/>
      <c r="H4464" s="78"/>
    </row>
    <row r="4465" spans="1:8" x14ac:dyDescent="0.3">
      <c r="A4465" s="58"/>
      <c r="G4465" s="78"/>
      <c r="H4465" s="78"/>
    </row>
    <row r="4466" spans="1:8" x14ac:dyDescent="0.3">
      <c r="A4466" s="58"/>
      <c r="G4466" s="78"/>
      <c r="H4466" s="78"/>
    </row>
    <row r="4467" spans="1:8" x14ac:dyDescent="0.3">
      <c r="A4467" s="58"/>
      <c r="G4467" s="78"/>
      <c r="H4467" s="78"/>
    </row>
    <row r="4468" spans="1:8" x14ac:dyDescent="0.3">
      <c r="A4468" s="58"/>
      <c r="G4468" s="78"/>
      <c r="H4468" s="78"/>
    </row>
    <row r="4469" spans="1:8" x14ac:dyDescent="0.3">
      <c r="A4469" s="58"/>
      <c r="G4469" s="78"/>
      <c r="H4469" s="78"/>
    </row>
    <row r="4470" spans="1:8" x14ac:dyDescent="0.3">
      <c r="A4470" s="58"/>
      <c r="G4470" s="78"/>
      <c r="H4470" s="78"/>
    </row>
    <row r="4471" spans="1:8" x14ac:dyDescent="0.3">
      <c r="A4471" s="58"/>
      <c r="G4471" s="78"/>
      <c r="H4471" s="78"/>
    </row>
    <row r="4472" spans="1:8" x14ac:dyDescent="0.3">
      <c r="A4472" s="58"/>
      <c r="G4472" s="78"/>
      <c r="H4472" s="78"/>
    </row>
    <row r="4473" spans="1:8" x14ac:dyDescent="0.3">
      <c r="A4473" s="58"/>
      <c r="G4473" s="78"/>
      <c r="H4473" s="78"/>
    </row>
    <row r="4474" spans="1:8" x14ac:dyDescent="0.3">
      <c r="A4474" s="58"/>
      <c r="G4474" s="78"/>
      <c r="H4474" s="78"/>
    </row>
    <row r="4475" spans="1:8" x14ac:dyDescent="0.3">
      <c r="A4475" s="58"/>
      <c r="G4475" s="78"/>
      <c r="H4475" s="78"/>
    </row>
    <row r="4476" spans="1:8" x14ac:dyDescent="0.3">
      <c r="A4476" s="58"/>
      <c r="G4476" s="78"/>
      <c r="H4476" s="78"/>
    </row>
    <row r="4477" spans="1:8" x14ac:dyDescent="0.3">
      <c r="A4477" s="58"/>
      <c r="G4477" s="78"/>
      <c r="H4477" s="78"/>
    </row>
    <row r="4478" spans="1:8" x14ac:dyDescent="0.3">
      <c r="A4478" s="58"/>
      <c r="G4478" s="78"/>
      <c r="H4478" s="78"/>
    </row>
    <row r="4479" spans="1:8" x14ac:dyDescent="0.3">
      <c r="A4479" s="58"/>
      <c r="G4479" s="78"/>
      <c r="H4479" s="78"/>
    </row>
    <row r="4480" spans="1:8" x14ac:dyDescent="0.3">
      <c r="A4480" s="58"/>
      <c r="G4480" s="78"/>
      <c r="H4480" s="78"/>
    </row>
    <row r="4481" spans="1:8" x14ac:dyDescent="0.3">
      <c r="A4481" s="58"/>
      <c r="G4481" s="78"/>
      <c r="H4481" s="78"/>
    </row>
    <row r="4482" spans="1:8" x14ac:dyDescent="0.3">
      <c r="A4482" s="58"/>
      <c r="G4482" s="78"/>
      <c r="H4482" s="78"/>
    </row>
    <row r="4483" spans="1:8" x14ac:dyDescent="0.3">
      <c r="A4483" s="58"/>
      <c r="G4483" s="78"/>
      <c r="H4483" s="78"/>
    </row>
    <row r="4484" spans="1:8" x14ac:dyDescent="0.3">
      <c r="A4484" s="58"/>
      <c r="G4484" s="78"/>
      <c r="H4484" s="78"/>
    </row>
    <row r="4485" spans="1:8" x14ac:dyDescent="0.3">
      <c r="A4485" s="58"/>
      <c r="G4485" s="78"/>
      <c r="H4485" s="78"/>
    </row>
    <row r="4486" spans="1:8" x14ac:dyDescent="0.3">
      <c r="A4486" s="58"/>
      <c r="G4486" s="78"/>
      <c r="H4486" s="78"/>
    </row>
    <row r="4487" spans="1:8" x14ac:dyDescent="0.3">
      <c r="A4487" s="58"/>
      <c r="G4487" s="78"/>
      <c r="H4487" s="78"/>
    </row>
    <row r="4488" spans="1:8" x14ac:dyDescent="0.3">
      <c r="A4488" s="58"/>
      <c r="G4488" s="78"/>
      <c r="H4488" s="78"/>
    </row>
    <row r="4489" spans="1:8" x14ac:dyDescent="0.3">
      <c r="A4489" s="58"/>
      <c r="G4489" s="78"/>
      <c r="H4489" s="78"/>
    </row>
    <row r="4490" spans="1:8" x14ac:dyDescent="0.3">
      <c r="A4490" s="58"/>
      <c r="G4490" s="78"/>
      <c r="H4490" s="78"/>
    </row>
    <row r="4491" spans="1:8" x14ac:dyDescent="0.3">
      <c r="A4491" s="58"/>
      <c r="G4491" s="78"/>
      <c r="H4491" s="78"/>
    </row>
    <row r="4492" spans="1:8" x14ac:dyDescent="0.3">
      <c r="A4492" s="58"/>
      <c r="G4492" s="78"/>
      <c r="H4492" s="78"/>
    </row>
    <row r="4493" spans="1:8" x14ac:dyDescent="0.3">
      <c r="A4493" s="58"/>
      <c r="G4493" s="78"/>
      <c r="H4493" s="78"/>
    </row>
    <row r="4494" spans="1:8" x14ac:dyDescent="0.3">
      <c r="A4494" s="58"/>
      <c r="G4494" s="78"/>
      <c r="H4494" s="78"/>
    </row>
    <row r="4495" spans="1:8" x14ac:dyDescent="0.3">
      <c r="A4495" s="58"/>
      <c r="G4495" s="78"/>
      <c r="H4495" s="78"/>
    </row>
    <row r="4496" spans="1:8" x14ac:dyDescent="0.3">
      <c r="A4496" s="58"/>
      <c r="G4496" s="78"/>
      <c r="H4496" s="78"/>
    </row>
    <row r="4497" spans="1:8" x14ac:dyDescent="0.3">
      <c r="A4497" s="58"/>
      <c r="G4497" s="78"/>
      <c r="H4497" s="78"/>
    </row>
    <row r="4498" spans="1:8" x14ac:dyDescent="0.3">
      <c r="A4498" s="58"/>
      <c r="G4498" s="78"/>
      <c r="H4498" s="78"/>
    </row>
    <row r="4499" spans="1:8" x14ac:dyDescent="0.3">
      <c r="A4499" s="58"/>
      <c r="G4499" s="78"/>
      <c r="H4499" s="78"/>
    </row>
    <row r="4500" spans="1:8" x14ac:dyDescent="0.3">
      <c r="A4500" s="58"/>
      <c r="G4500" s="78"/>
      <c r="H4500" s="78"/>
    </row>
    <row r="4501" spans="1:8" x14ac:dyDescent="0.3">
      <c r="A4501" s="58"/>
      <c r="G4501" s="78"/>
      <c r="H4501" s="78"/>
    </row>
    <row r="4502" spans="1:8" x14ac:dyDescent="0.3">
      <c r="A4502" s="58"/>
      <c r="G4502" s="78"/>
      <c r="H4502" s="78"/>
    </row>
    <row r="4503" spans="1:8" x14ac:dyDescent="0.3">
      <c r="A4503" s="58"/>
      <c r="G4503" s="78"/>
      <c r="H4503" s="78"/>
    </row>
    <row r="4504" spans="1:8" x14ac:dyDescent="0.3">
      <c r="A4504" s="58"/>
      <c r="G4504" s="78"/>
      <c r="H4504" s="78"/>
    </row>
    <row r="4505" spans="1:8" x14ac:dyDescent="0.3">
      <c r="A4505" s="58"/>
      <c r="G4505" s="78"/>
      <c r="H4505" s="78"/>
    </row>
    <row r="4506" spans="1:8" x14ac:dyDescent="0.3">
      <c r="A4506" s="58"/>
      <c r="G4506" s="78"/>
      <c r="H4506" s="78"/>
    </row>
    <row r="4507" spans="1:8" x14ac:dyDescent="0.3">
      <c r="A4507" s="58"/>
      <c r="G4507" s="78"/>
      <c r="H4507" s="78"/>
    </row>
    <row r="4508" spans="1:8" x14ac:dyDescent="0.3">
      <c r="A4508" s="58"/>
      <c r="G4508" s="78"/>
      <c r="H4508" s="78"/>
    </row>
    <row r="4509" spans="1:8" x14ac:dyDescent="0.3">
      <c r="A4509" s="58"/>
      <c r="G4509" s="78"/>
      <c r="H4509" s="78"/>
    </row>
    <row r="4510" spans="1:8" x14ac:dyDescent="0.3">
      <c r="A4510" s="58"/>
      <c r="G4510" s="78"/>
      <c r="H4510" s="78"/>
    </row>
    <row r="4511" spans="1:8" x14ac:dyDescent="0.3">
      <c r="A4511" s="58"/>
      <c r="G4511" s="78"/>
      <c r="H4511" s="78"/>
    </row>
    <row r="4512" spans="1:8" x14ac:dyDescent="0.3">
      <c r="A4512" s="58"/>
      <c r="G4512" s="78"/>
      <c r="H4512" s="78"/>
    </row>
    <row r="4513" spans="1:8" x14ac:dyDescent="0.3">
      <c r="A4513" s="58"/>
      <c r="G4513" s="78"/>
      <c r="H4513" s="78"/>
    </row>
    <row r="4514" spans="1:8" x14ac:dyDescent="0.3">
      <c r="A4514" s="58"/>
      <c r="G4514" s="78"/>
      <c r="H4514" s="78"/>
    </row>
    <row r="4515" spans="1:8" x14ac:dyDescent="0.3">
      <c r="A4515" s="58"/>
      <c r="G4515" s="78"/>
      <c r="H4515" s="78"/>
    </row>
    <row r="4516" spans="1:8" x14ac:dyDescent="0.3">
      <c r="A4516" s="58"/>
      <c r="G4516" s="78"/>
      <c r="H4516" s="78"/>
    </row>
    <row r="4517" spans="1:8" x14ac:dyDescent="0.3">
      <c r="A4517" s="58"/>
      <c r="G4517" s="78"/>
      <c r="H4517" s="78"/>
    </row>
    <row r="4518" spans="1:8" x14ac:dyDescent="0.3">
      <c r="A4518" s="58"/>
      <c r="G4518" s="78"/>
      <c r="H4518" s="78"/>
    </row>
    <row r="4519" spans="1:8" x14ac:dyDescent="0.3">
      <c r="A4519" s="58"/>
      <c r="G4519" s="78"/>
      <c r="H4519" s="78"/>
    </row>
    <row r="4520" spans="1:8" x14ac:dyDescent="0.3">
      <c r="A4520" s="58"/>
      <c r="G4520" s="78"/>
      <c r="H4520" s="78"/>
    </row>
    <row r="4521" spans="1:8" x14ac:dyDescent="0.3">
      <c r="A4521" s="58"/>
      <c r="G4521" s="78"/>
      <c r="H4521" s="78"/>
    </row>
    <row r="4522" spans="1:8" x14ac:dyDescent="0.3">
      <c r="A4522" s="58"/>
      <c r="G4522" s="78"/>
      <c r="H4522" s="78"/>
    </row>
    <row r="4523" spans="1:8" x14ac:dyDescent="0.3">
      <c r="A4523" s="58"/>
      <c r="G4523" s="78"/>
      <c r="H4523" s="78"/>
    </row>
    <row r="4524" spans="1:8" x14ac:dyDescent="0.3">
      <c r="A4524" s="58"/>
      <c r="G4524" s="78"/>
      <c r="H4524" s="78"/>
    </row>
    <row r="4525" spans="1:8" x14ac:dyDescent="0.3">
      <c r="A4525" s="58"/>
      <c r="G4525" s="78"/>
      <c r="H4525" s="78"/>
    </row>
    <row r="4526" spans="1:8" x14ac:dyDescent="0.3">
      <c r="A4526" s="58"/>
      <c r="G4526" s="78"/>
      <c r="H4526" s="78"/>
    </row>
    <row r="4527" spans="1:8" x14ac:dyDescent="0.3">
      <c r="A4527" s="58"/>
      <c r="G4527" s="78"/>
      <c r="H4527" s="78"/>
    </row>
    <row r="4528" spans="1:8" x14ac:dyDescent="0.3">
      <c r="A4528" s="58"/>
      <c r="G4528" s="78"/>
      <c r="H4528" s="78"/>
    </row>
    <row r="4529" spans="1:8" x14ac:dyDescent="0.3">
      <c r="A4529" s="58"/>
      <c r="G4529" s="78"/>
      <c r="H4529" s="78"/>
    </row>
    <row r="4530" spans="1:8" x14ac:dyDescent="0.3">
      <c r="A4530" s="58"/>
      <c r="G4530" s="78"/>
      <c r="H4530" s="78"/>
    </row>
    <row r="4531" spans="1:8" x14ac:dyDescent="0.3">
      <c r="A4531" s="58"/>
      <c r="G4531" s="78"/>
      <c r="H4531" s="78"/>
    </row>
    <row r="4532" spans="1:8" x14ac:dyDescent="0.3">
      <c r="A4532" s="58"/>
      <c r="G4532" s="78"/>
      <c r="H4532" s="78"/>
    </row>
    <row r="4533" spans="1:8" x14ac:dyDescent="0.3">
      <c r="A4533" s="58"/>
      <c r="G4533" s="78"/>
      <c r="H4533" s="78"/>
    </row>
    <row r="4534" spans="1:8" x14ac:dyDescent="0.3">
      <c r="A4534" s="58"/>
      <c r="G4534" s="78"/>
      <c r="H4534" s="78"/>
    </row>
    <row r="4535" spans="1:8" x14ac:dyDescent="0.3">
      <c r="A4535" s="58"/>
      <c r="G4535" s="78"/>
      <c r="H4535" s="78"/>
    </row>
    <row r="4536" spans="1:8" x14ac:dyDescent="0.3">
      <c r="A4536" s="58"/>
      <c r="G4536" s="78"/>
      <c r="H4536" s="78"/>
    </row>
    <row r="4537" spans="1:8" x14ac:dyDescent="0.3">
      <c r="A4537" s="58"/>
      <c r="G4537" s="78"/>
      <c r="H4537" s="78"/>
    </row>
    <row r="4538" spans="1:8" x14ac:dyDescent="0.3">
      <c r="A4538" s="58"/>
      <c r="G4538" s="78"/>
      <c r="H4538" s="78"/>
    </row>
    <row r="4539" spans="1:8" x14ac:dyDescent="0.3">
      <c r="A4539" s="58"/>
      <c r="G4539" s="78"/>
      <c r="H4539" s="78"/>
    </row>
    <row r="4540" spans="1:8" x14ac:dyDescent="0.3">
      <c r="A4540" s="58"/>
      <c r="G4540" s="78"/>
      <c r="H4540" s="78"/>
    </row>
    <row r="4541" spans="1:8" x14ac:dyDescent="0.3">
      <c r="A4541" s="58"/>
      <c r="G4541" s="78"/>
      <c r="H4541" s="78"/>
    </row>
    <row r="4542" spans="1:8" x14ac:dyDescent="0.3">
      <c r="A4542" s="58"/>
      <c r="G4542" s="78"/>
      <c r="H4542" s="78"/>
    </row>
    <row r="4543" spans="1:8" x14ac:dyDescent="0.3">
      <c r="A4543" s="58"/>
      <c r="G4543" s="78"/>
      <c r="H4543" s="78"/>
    </row>
    <row r="4544" spans="1:8" x14ac:dyDescent="0.3">
      <c r="A4544" s="58"/>
      <c r="G4544" s="78"/>
      <c r="H4544" s="78"/>
    </row>
    <row r="4545" spans="1:8" x14ac:dyDescent="0.3">
      <c r="A4545" s="58"/>
      <c r="G4545" s="78"/>
      <c r="H4545" s="78"/>
    </row>
    <row r="4546" spans="1:8" x14ac:dyDescent="0.3">
      <c r="A4546" s="58"/>
      <c r="G4546" s="78"/>
      <c r="H4546" s="78"/>
    </row>
    <row r="4547" spans="1:8" x14ac:dyDescent="0.3">
      <c r="A4547" s="58"/>
      <c r="G4547" s="78"/>
      <c r="H4547" s="78"/>
    </row>
    <row r="4548" spans="1:8" x14ac:dyDescent="0.3">
      <c r="A4548" s="58"/>
      <c r="G4548" s="78"/>
      <c r="H4548" s="78"/>
    </row>
    <row r="4549" spans="1:8" x14ac:dyDescent="0.3">
      <c r="A4549" s="58"/>
      <c r="G4549" s="78"/>
      <c r="H4549" s="78"/>
    </row>
    <row r="4550" spans="1:8" x14ac:dyDescent="0.3">
      <c r="A4550" s="58"/>
      <c r="G4550" s="78"/>
      <c r="H4550" s="78"/>
    </row>
    <row r="4551" spans="1:8" x14ac:dyDescent="0.3">
      <c r="A4551" s="58"/>
      <c r="G4551" s="78"/>
      <c r="H4551" s="78"/>
    </row>
    <row r="4552" spans="1:8" x14ac:dyDescent="0.3">
      <c r="A4552" s="58"/>
      <c r="G4552" s="78"/>
      <c r="H4552" s="78"/>
    </row>
    <row r="4553" spans="1:8" x14ac:dyDescent="0.3">
      <c r="A4553" s="58"/>
      <c r="G4553" s="78"/>
      <c r="H4553" s="78"/>
    </row>
    <row r="4554" spans="1:8" x14ac:dyDescent="0.3">
      <c r="A4554" s="58"/>
      <c r="G4554" s="78"/>
      <c r="H4554" s="78"/>
    </row>
    <row r="4555" spans="1:8" x14ac:dyDescent="0.3">
      <c r="A4555" s="58"/>
      <c r="G4555" s="78"/>
      <c r="H4555" s="78"/>
    </row>
    <row r="4556" spans="1:8" x14ac:dyDescent="0.3">
      <c r="A4556" s="58"/>
      <c r="G4556" s="78"/>
      <c r="H4556" s="78"/>
    </row>
    <row r="4557" spans="1:8" x14ac:dyDescent="0.3">
      <c r="A4557" s="58"/>
      <c r="G4557" s="78"/>
      <c r="H4557" s="78"/>
    </row>
    <row r="4558" spans="1:8" x14ac:dyDescent="0.3">
      <c r="A4558" s="58"/>
      <c r="G4558" s="78"/>
      <c r="H4558" s="78"/>
    </row>
    <row r="4559" spans="1:8" x14ac:dyDescent="0.3">
      <c r="A4559" s="58"/>
      <c r="G4559" s="78"/>
      <c r="H4559" s="78"/>
    </row>
    <row r="4560" spans="1:8" x14ac:dyDescent="0.3">
      <c r="A4560" s="58"/>
      <c r="G4560" s="78"/>
      <c r="H4560" s="78"/>
    </row>
    <row r="4561" spans="1:8" x14ac:dyDescent="0.3">
      <c r="A4561" s="58"/>
      <c r="G4561" s="78"/>
      <c r="H4561" s="78"/>
    </row>
    <row r="4562" spans="1:8" x14ac:dyDescent="0.3">
      <c r="A4562" s="58"/>
      <c r="G4562" s="78"/>
      <c r="H4562" s="78"/>
    </row>
    <row r="4563" spans="1:8" x14ac:dyDescent="0.3">
      <c r="A4563" s="58"/>
      <c r="G4563" s="78"/>
      <c r="H4563" s="78"/>
    </row>
    <row r="4564" spans="1:8" x14ac:dyDescent="0.3">
      <c r="A4564" s="58"/>
      <c r="G4564" s="78"/>
      <c r="H4564" s="78"/>
    </row>
    <row r="4565" spans="1:8" x14ac:dyDescent="0.3">
      <c r="A4565" s="58"/>
      <c r="G4565" s="78"/>
      <c r="H4565" s="78"/>
    </row>
    <row r="4566" spans="1:8" x14ac:dyDescent="0.3">
      <c r="A4566" s="58"/>
      <c r="G4566" s="78"/>
      <c r="H4566" s="78"/>
    </row>
    <row r="4567" spans="1:8" x14ac:dyDescent="0.3">
      <c r="A4567" s="58"/>
      <c r="G4567" s="78"/>
      <c r="H4567" s="78"/>
    </row>
    <row r="4568" spans="1:8" x14ac:dyDescent="0.3">
      <c r="A4568" s="58"/>
      <c r="G4568" s="78"/>
      <c r="H4568" s="78"/>
    </row>
    <row r="4569" spans="1:8" x14ac:dyDescent="0.3">
      <c r="A4569" s="58"/>
      <c r="G4569" s="78"/>
      <c r="H4569" s="78"/>
    </row>
    <row r="4570" spans="1:8" x14ac:dyDescent="0.3">
      <c r="A4570" s="58"/>
      <c r="G4570" s="78"/>
      <c r="H4570" s="78"/>
    </row>
    <row r="4571" spans="1:8" x14ac:dyDescent="0.3">
      <c r="A4571" s="58"/>
      <c r="G4571" s="78"/>
      <c r="H4571" s="78"/>
    </row>
    <row r="4572" spans="1:8" x14ac:dyDescent="0.3">
      <c r="A4572" s="58"/>
      <c r="G4572" s="78"/>
      <c r="H4572" s="78"/>
    </row>
    <row r="4573" spans="1:8" x14ac:dyDescent="0.3">
      <c r="A4573" s="58"/>
      <c r="G4573" s="78"/>
      <c r="H4573" s="78"/>
    </row>
    <row r="4574" spans="1:8" x14ac:dyDescent="0.3">
      <c r="A4574" s="58"/>
      <c r="G4574" s="78"/>
      <c r="H4574" s="78"/>
    </row>
    <row r="4575" spans="1:8" x14ac:dyDescent="0.3">
      <c r="A4575" s="58"/>
      <c r="G4575" s="78"/>
      <c r="H4575" s="78"/>
    </row>
    <row r="4576" spans="1:8" x14ac:dyDescent="0.3">
      <c r="A4576" s="58"/>
      <c r="G4576" s="78"/>
      <c r="H4576" s="78"/>
    </row>
    <row r="4577" spans="1:8" x14ac:dyDescent="0.3">
      <c r="A4577" s="58"/>
      <c r="G4577" s="78"/>
      <c r="H4577" s="78"/>
    </row>
    <row r="4578" spans="1:8" x14ac:dyDescent="0.3">
      <c r="A4578" s="58"/>
      <c r="G4578" s="78"/>
      <c r="H4578" s="78"/>
    </row>
    <row r="4579" spans="1:8" x14ac:dyDescent="0.3">
      <c r="A4579" s="58"/>
      <c r="G4579" s="78"/>
      <c r="H4579" s="78"/>
    </row>
    <row r="4580" spans="1:8" x14ac:dyDescent="0.3">
      <c r="A4580" s="58"/>
      <c r="G4580" s="78"/>
      <c r="H4580" s="78"/>
    </row>
    <row r="4581" spans="1:8" x14ac:dyDescent="0.3">
      <c r="A4581" s="58"/>
      <c r="G4581" s="78"/>
      <c r="H4581" s="78"/>
    </row>
    <row r="4582" spans="1:8" x14ac:dyDescent="0.3">
      <c r="A4582" s="58"/>
      <c r="G4582" s="78"/>
      <c r="H4582" s="78"/>
    </row>
    <row r="4583" spans="1:8" x14ac:dyDescent="0.3">
      <c r="A4583" s="58"/>
      <c r="G4583" s="78"/>
      <c r="H4583" s="78"/>
    </row>
    <row r="4584" spans="1:8" x14ac:dyDescent="0.3">
      <c r="A4584" s="58"/>
      <c r="G4584" s="78"/>
      <c r="H4584" s="78"/>
    </row>
    <row r="4585" spans="1:8" x14ac:dyDescent="0.3">
      <c r="A4585" s="58"/>
      <c r="G4585" s="78"/>
      <c r="H4585" s="78"/>
    </row>
    <row r="4586" spans="1:8" x14ac:dyDescent="0.3">
      <c r="A4586" s="58"/>
      <c r="G4586" s="78"/>
      <c r="H4586" s="78"/>
    </row>
    <row r="4587" spans="1:8" x14ac:dyDescent="0.3">
      <c r="A4587" s="58"/>
      <c r="G4587" s="78"/>
      <c r="H4587" s="78"/>
    </row>
    <row r="4588" spans="1:8" x14ac:dyDescent="0.3">
      <c r="A4588" s="58"/>
      <c r="G4588" s="78"/>
      <c r="H4588" s="78"/>
    </row>
    <row r="4589" spans="1:8" x14ac:dyDescent="0.3">
      <c r="A4589" s="58"/>
      <c r="G4589" s="78"/>
      <c r="H4589" s="78"/>
    </row>
    <row r="4590" spans="1:8" x14ac:dyDescent="0.3">
      <c r="A4590" s="58"/>
      <c r="G4590" s="78"/>
      <c r="H4590" s="78"/>
    </row>
    <row r="4591" spans="1:8" x14ac:dyDescent="0.3">
      <c r="A4591" s="58"/>
      <c r="G4591" s="78"/>
      <c r="H4591" s="78"/>
    </row>
    <row r="4592" spans="1:8" x14ac:dyDescent="0.3">
      <c r="A4592" s="58"/>
      <c r="G4592" s="78"/>
      <c r="H4592" s="78"/>
    </row>
    <row r="4593" spans="1:8" x14ac:dyDescent="0.3">
      <c r="A4593" s="58"/>
      <c r="G4593" s="78"/>
      <c r="H4593" s="78"/>
    </row>
    <row r="4594" spans="1:8" x14ac:dyDescent="0.3">
      <c r="A4594" s="58"/>
      <c r="G4594" s="78"/>
      <c r="H4594" s="78"/>
    </row>
    <row r="4595" spans="1:8" x14ac:dyDescent="0.3">
      <c r="A4595" s="58"/>
      <c r="G4595" s="78"/>
      <c r="H4595" s="78"/>
    </row>
    <row r="4596" spans="1:8" x14ac:dyDescent="0.3">
      <c r="A4596" s="58"/>
      <c r="G4596" s="78"/>
      <c r="H4596" s="78"/>
    </row>
    <row r="4597" spans="1:8" x14ac:dyDescent="0.3">
      <c r="A4597" s="58"/>
      <c r="G4597" s="78"/>
      <c r="H4597" s="78"/>
    </row>
    <row r="4598" spans="1:8" x14ac:dyDescent="0.3">
      <c r="A4598" s="58"/>
      <c r="G4598" s="78"/>
      <c r="H4598" s="78"/>
    </row>
    <row r="4599" spans="1:8" x14ac:dyDescent="0.3">
      <c r="A4599" s="58"/>
      <c r="G4599" s="78"/>
      <c r="H4599" s="78"/>
    </row>
    <row r="4600" spans="1:8" x14ac:dyDescent="0.3">
      <c r="A4600" s="58"/>
      <c r="G4600" s="78"/>
      <c r="H4600" s="78"/>
    </row>
    <row r="4601" spans="1:8" x14ac:dyDescent="0.3">
      <c r="A4601" s="58"/>
      <c r="G4601" s="78"/>
      <c r="H4601" s="78"/>
    </row>
    <row r="4602" spans="1:8" x14ac:dyDescent="0.3">
      <c r="A4602" s="58"/>
      <c r="G4602" s="78"/>
      <c r="H4602" s="78"/>
    </row>
    <row r="4603" spans="1:8" x14ac:dyDescent="0.3">
      <c r="A4603" s="58"/>
      <c r="G4603" s="78"/>
      <c r="H4603" s="78"/>
    </row>
    <row r="4604" spans="1:8" x14ac:dyDescent="0.3">
      <c r="A4604" s="58"/>
      <c r="G4604" s="78"/>
      <c r="H4604" s="78"/>
    </row>
    <row r="4605" spans="1:8" x14ac:dyDescent="0.3">
      <c r="A4605" s="58"/>
      <c r="G4605" s="78"/>
      <c r="H4605" s="78"/>
    </row>
    <row r="4606" spans="1:8" x14ac:dyDescent="0.3">
      <c r="A4606" s="58"/>
      <c r="G4606" s="78"/>
      <c r="H4606" s="78"/>
    </row>
    <row r="4607" spans="1:8" x14ac:dyDescent="0.3">
      <c r="A4607" s="58"/>
      <c r="G4607" s="78"/>
      <c r="H4607" s="78"/>
    </row>
    <row r="4608" spans="1:8" x14ac:dyDescent="0.3">
      <c r="A4608" s="58"/>
      <c r="G4608" s="78"/>
      <c r="H4608" s="78"/>
    </row>
    <row r="4609" spans="1:8" x14ac:dyDescent="0.3">
      <c r="A4609" s="58"/>
      <c r="G4609" s="78"/>
      <c r="H4609" s="78"/>
    </row>
    <row r="4610" spans="1:8" x14ac:dyDescent="0.3">
      <c r="A4610" s="58"/>
      <c r="G4610" s="78"/>
      <c r="H4610" s="78"/>
    </row>
    <row r="4611" spans="1:8" x14ac:dyDescent="0.3">
      <c r="A4611" s="58"/>
      <c r="G4611" s="78"/>
      <c r="H4611" s="78"/>
    </row>
    <row r="4612" spans="1:8" x14ac:dyDescent="0.3">
      <c r="A4612" s="58"/>
      <c r="G4612" s="78"/>
      <c r="H4612" s="78"/>
    </row>
    <row r="4613" spans="1:8" x14ac:dyDescent="0.3">
      <c r="A4613" s="58"/>
      <c r="G4613" s="78"/>
      <c r="H4613" s="78"/>
    </row>
    <row r="4614" spans="1:8" x14ac:dyDescent="0.3">
      <c r="A4614" s="58"/>
      <c r="G4614" s="78"/>
      <c r="H4614" s="78"/>
    </row>
    <row r="4615" spans="1:8" x14ac:dyDescent="0.3">
      <c r="A4615" s="58"/>
      <c r="G4615" s="78"/>
      <c r="H4615" s="78"/>
    </row>
    <row r="4616" spans="1:8" x14ac:dyDescent="0.3">
      <c r="A4616" s="58"/>
      <c r="G4616" s="78"/>
      <c r="H4616" s="78"/>
    </row>
    <row r="4617" spans="1:8" x14ac:dyDescent="0.3">
      <c r="A4617" s="58"/>
      <c r="G4617" s="78"/>
      <c r="H4617" s="78"/>
    </row>
    <row r="4618" spans="1:8" x14ac:dyDescent="0.3">
      <c r="A4618" s="58"/>
      <c r="G4618" s="78"/>
      <c r="H4618" s="78"/>
    </row>
    <row r="4619" spans="1:8" x14ac:dyDescent="0.3">
      <c r="A4619" s="58"/>
      <c r="G4619" s="78"/>
      <c r="H4619" s="78"/>
    </row>
    <row r="4620" spans="1:8" x14ac:dyDescent="0.3">
      <c r="A4620" s="58"/>
      <c r="G4620" s="78"/>
      <c r="H4620" s="78"/>
    </row>
    <row r="4621" spans="1:8" x14ac:dyDescent="0.3">
      <c r="A4621" s="58"/>
      <c r="G4621" s="78"/>
      <c r="H4621" s="78"/>
    </row>
    <row r="4622" spans="1:8" x14ac:dyDescent="0.3">
      <c r="A4622" s="58"/>
      <c r="G4622" s="78"/>
      <c r="H4622" s="78"/>
    </row>
    <row r="4623" spans="1:8" x14ac:dyDescent="0.3">
      <c r="A4623" s="58"/>
      <c r="G4623" s="78"/>
      <c r="H4623" s="78"/>
    </row>
    <row r="4624" spans="1:8" x14ac:dyDescent="0.3">
      <c r="A4624" s="58"/>
      <c r="G4624" s="78"/>
      <c r="H4624" s="78"/>
    </row>
    <row r="4625" spans="1:8" x14ac:dyDescent="0.3">
      <c r="A4625" s="58"/>
      <c r="G4625" s="78"/>
      <c r="H4625" s="78"/>
    </row>
    <row r="4626" spans="1:8" x14ac:dyDescent="0.3">
      <c r="A4626" s="58"/>
      <c r="G4626" s="78"/>
      <c r="H4626" s="78"/>
    </row>
    <row r="4627" spans="1:8" x14ac:dyDescent="0.3">
      <c r="A4627" s="58"/>
      <c r="G4627" s="78"/>
      <c r="H4627" s="78"/>
    </row>
    <row r="4628" spans="1:8" x14ac:dyDescent="0.3">
      <c r="A4628" s="58"/>
      <c r="G4628" s="78"/>
      <c r="H4628" s="78"/>
    </row>
    <row r="4629" spans="1:8" x14ac:dyDescent="0.3">
      <c r="A4629" s="58"/>
      <c r="G4629" s="78"/>
      <c r="H4629" s="78"/>
    </row>
    <row r="4630" spans="1:8" x14ac:dyDescent="0.3">
      <c r="A4630" s="58"/>
      <c r="G4630" s="78"/>
      <c r="H4630" s="78"/>
    </row>
    <row r="4631" spans="1:8" x14ac:dyDescent="0.3">
      <c r="A4631" s="58"/>
      <c r="G4631" s="78"/>
      <c r="H4631" s="78"/>
    </row>
    <row r="4632" spans="1:8" x14ac:dyDescent="0.3">
      <c r="A4632" s="58"/>
      <c r="G4632" s="78"/>
      <c r="H4632" s="78"/>
    </row>
    <row r="4633" spans="1:8" x14ac:dyDescent="0.3">
      <c r="A4633" s="58"/>
      <c r="G4633" s="78"/>
      <c r="H4633" s="78"/>
    </row>
    <row r="4634" spans="1:8" x14ac:dyDescent="0.3">
      <c r="A4634" s="58"/>
      <c r="G4634" s="78"/>
      <c r="H4634" s="78"/>
    </row>
    <row r="4635" spans="1:8" x14ac:dyDescent="0.3">
      <c r="A4635" s="58"/>
      <c r="G4635" s="78"/>
      <c r="H4635" s="78"/>
    </row>
    <row r="4636" spans="1:8" x14ac:dyDescent="0.3">
      <c r="A4636" s="58"/>
      <c r="G4636" s="78"/>
      <c r="H4636" s="78"/>
    </row>
    <row r="4637" spans="1:8" x14ac:dyDescent="0.3">
      <c r="A4637" s="58"/>
      <c r="G4637" s="78"/>
      <c r="H4637" s="78"/>
    </row>
    <row r="4638" spans="1:8" x14ac:dyDescent="0.3">
      <c r="A4638" s="58"/>
      <c r="G4638" s="78"/>
      <c r="H4638" s="78"/>
    </row>
    <row r="4639" spans="1:8" x14ac:dyDescent="0.3">
      <c r="A4639" s="58"/>
      <c r="G4639" s="78"/>
      <c r="H4639" s="78"/>
    </row>
    <row r="4640" spans="1:8" x14ac:dyDescent="0.3">
      <c r="A4640" s="58"/>
      <c r="G4640" s="78"/>
      <c r="H4640" s="78"/>
    </row>
    <row r="4641" spans="1:8" x14ac:dyDescent="0.3">
      <c r="A4641" s="58"/>
      <c r="G4641" s="78"/>
      <c r="H4641" s="78"/>
    </row>
    <row r="4642" spans="1:8" x14ac:dyDescent="0.3">
      <c r="A4642" s="58"/>
      <c r="G4642" s="78"/>
      <c r="H4642" s="78"/>
    </row>
    <row r="4643" spans="1:8" x14ac:dyDescent="0.3">
      <c r="A4643" s="58"/>
      <c r="G4643" s="78"/>
      <c r="H4643" s="78"/>
    </row>
    <row r="4644" spans="1:8" x14ac:dyDescent="0.3">
      <c r="A4644" s="58"/>
      <c r="G4644" s="78"/>
      <c r="H4644" s="78"/>
    </row>
    <row r="4645" spans="1:8" x14ac:dyDescent="0.3">
      <c r="A4645" s="58"/>
      <c r="G4645" s="78"/>
      <c r="H4645" s="78"/>
    </row>
    <row r="4646" spans="1:8" x14ac:dyDescent="0.3">
      <c r="A4646" s="58"/>
      <c r="G4646" s="78"/>
      <c r="H4646" s="78"/>
    </row>
    <row r="4647" spans="1:8" x14ac:dyDescent="0.3">
      <c r="A4647" s="58"/>
      <c r="G4647" s="78"/>
      <c r="H4647" s="78"/>
    </row>
    <row r="4648" spans="1:8" x14ac:dyDescent="0.3">
      <c r="A4648" s="58"/>
      <c r="G4648" s="78"/>
      <c r="H4648" s="78"/>
    </row>
    <row r="4649" spans="1:8" x14ac:dyDescent="0.3">
      <c r="A4649" s="58"/>
      <c r="G4649" s="78"/>
      <c r="H4649" s="78"/>
    </row>
    <row r="4650" spans="1:8" x14ac:dyDescent="0.3">
      <c r="A4650" s="58"/>
      <c r="G4650" s="78"/>
      <c r="H4650" s="78"/>
    </row>
    <row r="4651" spans="1:8" x14ac:dyDescent="0.3">
      <c r="A4651" s="58"/>
      <c r="G4651" s="78"/>
      <c r="H4651" s="78"/>
    </row>
    <row r="4652" spans="1:8" x14ac:dyDescent="0.3">
      <c r="A4652" s="58"/>
      <c r="G4652" s="78"/>
      <c r="H4652" s="78"/>
    </row>
    <row r="4653" spans="1:8" x14ac:dyDescent="0.3">
      <c r="A4653" s="58"/>
      <c r="G4653" s="78"/>
      <c r="H4653" s="78"/>
    </row>
    <row r="4654" spans="1:8" x14ac:dyDescent="0.3">
      <c r="A4654" s="58"/>
      <c r="G4654" s="78"/>
      <c r="H4654" s="78"/>
    </row>
    <row r="4655" spans="1:8" x14ac:dyDescent="0.3">
      <c r="A4655" s="58"/>
      <c r="G4655" s="78"/>
      <c r="H4655" s="78"/>
    </row>
    <row r="4656" spans="1:8" x14ac:dyDescent="0.3">
      <c r="A4656" s="58"/>
      <c r="G4656" s="78"/>
      <c r="H4656" s="78"/>
    </row>
    <row r="4657" spans="1:8" x14ac:dyDescent="0.3">
      <c r="A4657" s="58"/>
      <c r="G4657" s="78"/>
      <c r="H4657" s="78"/>
    </row>
    <row r="4658" spans="1:8" x14ac:dyDescent="0.3">
      <c r="A4658" s="58"/>
      <c r="G4658" s="78"/>
      <c r="H4658" s="78"/>
    </row>
    <row r="4659" spans="1:8" x14ac:dyDescent="0.3">
      <c r="A4659" s="58"/>
      <c r="G4659" s="78"/>
      <c r="H4659" s="78"/>
    </row>
    <row r="4660" spans="1:8" x14ac:dyDescent="0.3">
      <c r="A4660" s="58"/>
      <c r="G4660" s="78"/>
      <c r="H4660" s="78"/>
    </row>
    <row r="4661" spans="1:8" x14ac:dyDescent="0.3">
      <c r="A4661" s="58"/>
      <c r="G4661" s="78"/>
      <c r="H4661" s="78"/>
    </row>
    <row r="4662" spans="1:8" x14ac:dyDescent="0.3">
      <c r="A4662" s="58"/>
      <c r="G4662" s="78"/>
      <c r="H4662" s="78"/>
    </row>
    <row r="4663" spans="1:8" x14ac:dyDescent="0.3">
      <c r="A4663" s="58"/>
      <c r="G4663" s="78"/>
      <c r="H4663" s="78"/>
    </row>
    <row r="4664" spans="1:8" x14ac:dyDescent="0.3">
      <c r="A4664" s="58"/>
      <c r="G4664" s="78"/>
      <c r="H4664" s="78"/>
    </row>
    <row r="4665" spans="1:8" x14ac:dyDescent="0.3">
      <c r="A4665" s="58"/>
      <c r="G4665" s="78"/>
      <c r="H4665" s="78"/>
    </row>
    <row r="4666" spans="1:8" x14ac:dyDescent="0.3">
      <c r="A4666" s="58"/>
      <c r="G4666" s="78"/>
      <c r="H4666" s="78"/>
    </row>
    <row r="4667" spans="1:8" x14ac:dyDescent="0.3">
      <c r="A4667" s="58"/>
      <c r="G4667" s="78"/>
      <c r="H4667" s="78"/>
    </row>
    <row r="4668" spans="1:8" x14ac:dyDescent="0.3">
      <c r="A4668" s="58"/>
      <c r="G4668" s="78"/>
      <c r="H4668" s="78"/>
    </row>
    <row r="4669" spans="1:8" x14ac:dyDescent="0.3">
      <c r="A4669" s="58"/>
      <c r="G4669" s="78"/>
      <c r="H4669" s="78"/>
    </row>
    <row r="4670" spans="1:8" x14ac:dyDescent="0.3">
      <c r="A4670" s="58"/>
      <c r="G4670" s="78"/>
      <c r="H4670" s="78"/>
    </row>
    <row r="4671" spans="1:8" x14ac:dyDescent="0.3">
      <c r="A4671" s="58"/>
      <c r="G4671" s="78"/>
      <c r="H4671" s="78"/>
    </row>
    <row r="4672" spans="1:8" x14ac:dyDescent="0.3">
      <c r="A4672" s="58"/>
      <c r="G4672" s="78"/>
      <c r="H4672" s="78"/>
    </row>
    <row r="4673" spans="1:8" x14ac:dyDescent="0.3">
      <c r="A4673" s="58"/>
      <c r="G4673" s="78"/>
      <c r="H4673" s="78"/>
    </row>
    <row r="4674" spans="1:8" x14ac:dyDescent="0.3">
      <c r="A4674" s="58"/>
      <c r="G4674" s="78"/>
      <c r="H4674" s="78"/>
    </row>
    <row r="4675" spans="1:8" x14ac:dyDescent="0.3">
      <c r="A4675" s="58"/>
      <c r="G4675" s="78"/>
      <c r="H4675" s="78"/>
    </row>
    <row r="4676" spans="1:8" x14ac:dyDescent="0.3">
      <c r="A4676" s="58"/>
      <c r="G4676" s="78"/>
      <c r="H4676" s="78"/>
    </row>
    <row r="4677" spans="1:8" x14ac:dyDescent="0.3">
      <c r="A4677" s="58"/>
      <c r="G4677" s="78"/>
      <c r="H4677" s="78"/>
    </row>
    <row r="4678" spans="1:8" x14ac:dyDescent="0.3">
      <c r="A4678" s="58"/>
      <c r="G4678" s="78"/>
      <c r="H4678" s="78"/>
    </row>
    <row r="4679" spans="1:8" x14ac:dyDescent="0.3">
      <c r="A4679" s="58"/>
      <c r="G4679" s="78"/>
      <c r="H4679" s="78"/>
    </row>
    <row r="4680" spans="1:8" x14ac:dyDescent="0.3">
      <c r="A4680" s="58"/>
      <c r="G4680" s="78"/>
      <c r="H4680" s="78"/>
    </row>
    <row r="4681" spans="1:8" x14ac:dyDescent="0.3">
      <c r="A4681" s="58"/>
      <c r="G4681" s="78"/>
      <c r="H4681" s="78"/>
    </row>
    <row r="4682" spans="1:8" x14ac:dyDescent="0.3">
      <c r="A4682" s="58"/>
      <c r="G4682" s="78"/>
      <c r="H4682" s="78"/>
    </row>
    <row r="4683" spans="1:8" x14ac:dyDescent="0.3">
      <c r="A4683" s="58"/>
      <c r="G4683" s="78"/>
      <c r="H4683" s="78"/>
    </row>
    <row r="4684" spans="1:8" x14ac:dyDescent="0.3">
      <c r="A4684" s="58"/>
      <c r="G4684" s="78"/>
      <c r="H4684" s="78"/>
    </row>
    <row r="4685" spans="1:8" x14ac:dyDescent="0.3">
      <c r="A4685" s="58"/>
      <c r="G4685" s="78"/>
      <c r="H4685" s="78"/>
    </row>
    <row r="4686" spans="1:8" x14ac:dyDescent="0.3">
      <c r="A4686" s="58"/>
      <c r="G4686" s="78"/>
      <c r="H4686" s="78"/>
    </row>
    <row r="4687" spans="1:8" x14ac:dyDescent="0.3">
      <c r="A4687" s="58"/>
      <c r="G4687" s="78"/>
      <c r="H4687" s="78"/>
    </row>
    <row r="4688" spans="1:8" x14ac:dyDescent="0.3">
      <c r="A4688" s="58"/>
      <c r="G4688" s="78"/>
      <c r="H4688" s="78"/>
    </row>
    <row r="4689" spans="1:8" x14ac:dyDescent="0.3">
      <c r="A4689" s="58"/>
      <c r="G4689" s="78"/>
      <c r="H4689" s="78"/>
    </row>
    <row r="4690" spans="1:8" x14ac:dyDescent="0.3">
      <c r="A4690" s="58"/>
      <c r="G4690" s="78"/>
      <c r="H4690" s="78"/>
    </row>
    <row r="4691" spans="1:8" x14ac:dyDescent="0.3">
      <c r="A4691" s="58"/>
      <c r="G4691" s="78"/>
      <c r="H4691" s="78"/>
    </row>
    <row r="4692" spans="1:8" x14ac:dyDescent="0.3">
      <c r="A4692" s="58"/>
      <c r="G4692" s="78"/>
      <c r="H4692" s="78"/>
    </row>
    <row r="4693" spans="1:8" x14ac:dyDescent="0.3">
      <c r="A4693" s="58"/>
      <c r="G4693" s="78"/>
      <c r="H4693" s="78"/>
    </row>
    <row r="4694" spans="1:8" x14ac:dyDescent="0.3">
      <c r="A4694" s="58"/>
      <c r="G4694" s="78"/>
      <c r="H4694" s="78"/>
    </row>
    <row r="4695" spans="1:8" x14ac:dyDescent="0.3">
      <c r="A4695" s="58"/>
      <c r="G4695" s="78"/>
      <c r="H4695" s="78"/>
    </row>
    <row r="4696" spans="1:8" x14ac:dyDescent="0.3">
      <c r="A4696" s="58"/>
      <c r="G4696" s="78"/>
      <c r="H4696" s="78"/>
    </row>
    <row r="4697" spans="1:8" x14ac:dyDescent="0.3">
      <c r="A4697" s="58"/>
      <c r="G4697" s="78"/>
      <c r="H4697" s="78"/>
    </row>
    <row r="4698" spans="1:8" x14ac:dyDescent="0.3">
      <c r="A4698" s="58"/>
      <c r="G4698" s="78"/>
      <c r="H4698" s="78"/>
    </row>
    <row r="4699" spans="1:8" x14ac:dyDescent="0.3">
      <c r="A4699" s="58"/>
      <c r="G4699" s="78"/>
      <c r="H4699" s="78"/>
    </row>
    <row r="4700" spans="1:8" x14ac:dyDescent="0.3">
      <c r="A4700" s="58"/>
      <c r="G4700" s="78"/>
      <c r="H4700" s="78"/>
    </row>
    <row r="4701" spans="1:8" x14ac:dyDescent="0.3">
      <c r="A4701" s="58"/>
      <c r="G4701" s="78"/>
      <c r="H4701" s="78"/>
    </row>
    <row r="4702" spans="1:8" x14ac:dyDescent="0.3">
      <c r="A4702" s="58"/>
      <c r="G4702" s="78"/>
      <c r="H4702" s="78"/>
    </row>
    <row r="4703" spans="1:8" x14ac:dyDescent="0.3">
      <c r="A4703" s="58"/>
      <c r="G4703" s="78"/>
      <c r="H4703" s="78"/>
    </row>
    <row r="4704" spans="1:8" x14ac:dyDescent="0.3">
      <c r="A4704" s="58"/>
      <c r="G4704" s="78"/>
      <c r="H4704" s="78"/>
    </row>
    <row r="4705" spans="1:8" x14ac:dyDescent="0.3">
      <c r="A4705" s="58"/>
      <c r="G4705" s="78"/>
      <c r="H4705" s="78"/>
    </row>
    <row r="4706" spans="1:8" x14ac:dyDescent="0.3">
      <c r="A4706" s="58"/>
      <c r="G4706" s="78"/>
      <c r="H4706" s="78"/>
    </row>
    <row r="4707" spans="1:8" x14ac:dyDescent="0.3">
      <c r="A4707" s="58"/>
      <c r="G4707" s="78"/>
      <c r="H4707" s="78"/>
    </row>
    <row r="4708" spans="1:8" x14ac:dyDescent="0.3">
      <c r="A4708" s="58"/>
      <c r="G4708" s="78"/>
      <c r="H4708" s="78"/>
    </row>
    <row r="4709" spans="1:8" x14ac:dyDescent="0.3">
      <c r="A4709" s="58"/>
      <c r="G4709" s="78"/>
      <c r="H4709" s="78"/>
    </row>
    <row r="4710" spans="1:8" x14ac:dyDescent="0.3">
      <c r="A4710" s="58"/>
      <c r="G4710" s="78"/>
      <c r="H4710" s="78"/>
    </row>
    <row r="4711" spans="1:8" x14ac:dyDescent="0.3">
      <c r="A4711" s="58"/>
      <c r="G4711" s="78"/>
      <c r="H4711" s="78"/>
    </row>
    <row r="4712" spans="1:8" x14ac:dyDescent="0.3">
      <c r="A4712" s="58"/>
      <c r="G4712" s="78"/>
      <c r="H4712" s="78"/>
    </row>
    <row r="4713" spans="1:8" x14ac:dyDescent="0.3">
      <c r="A4713" s="58"/>
      <c r="G4713" s="78"/>
      <c r="H4713" s="78"/>
    </row>
    <row r="4714" spans="1:8" x14ac:dyDescent="0.3">
      <c r="A4714" s="58"/>
      <c r="G4714" s="78"/>
      <c r="H4714" s="78"/>
    </row>
    <row r="4715" spans="1:8" x14ac:dyDescent="0.3">
      <c r="A4715" s="58"/>
      <c r="G4715" s="78"/>
      <c r="H4715" s="78"/>
    </row>
    <row r="4716" spans="1:8" x14ac:dyDescent="0.3">
      <c r="A4716" s="58"/>
      <c r="G4716" s="78"/>
      <c r="H4716" s="78"/>
    </row>
    <row r="4717" spans="1:8" x14ac:dyDescent="0.3">
      <c r="A4717" s="58"/>
      <c r="G4717" s="78"/>
      <c r="H4717" s="78"/>
    </row>
    <row r="4718" spans="1:8" x14ac:dyDescent="0.3">
      <c r="A4718" s="58"/>
      <c r="G4718" s="78"/>
      <c r="H4718" s="78"/>
    </row>
    <row r="4719" spans="1:8" x14ac:dyDescent="0.3">
      <c r="A4719" s="58"/>
      <c r="G4719" s="78"/>
      <c r="H4719" s="78"/>
    </row>
    <row r="4720" spans="1:8" x14ac:dyDescent="0.3">
      <c r="A4720" s="58"/>
      <c r="G4720" s="78"/>
      <c r="H4720" s="78"/>
    </row>
    <row r="4721" spans="1:8" x14ac:dyDescent="0.3">
      <c r="A4721" s="58"/>
      <c r="G4721" s="78"/>
      <c r="H4721" s="78"/>
    </row>
    <row r="4722" spans="1:8" x14ac:dyDescent="0.3">
      <c r="A4722" s="58"/>
      <c r="G4722" s="78"/>
      <c r="H4722" s="78"/>
    </row>
    <row r="4723" spans="1:8" x14ac:dyDescent="0.3">
      <c r="A4723" s="58"/>
      <c r="G4723" s="78"/>
      <c r="H4723" s="78"/>
    </row>
    <row r="4724" spans="1:8" x14ac:dyDescent="0.3">
      <c r="A4724" s="58"/>
      <c r="G4724" s="78"/>
      <c r="H4724" s="78"/>
    </row>
    <row r="4725" spans="1:8" x14ac:dyDescent="0.3">
      <c r="A4725" s="58"/>
      <c r="G4725" s="78"/>
      <c r="H4725" s="78"/>
    </row>
    <row r="4726" spans="1:8" x14ac:dyDescent="0.3">
      <c r="A4726" s="58"/>
      <c r="G4726" s="78"/>
      <c r="H4726" s="78"/>
    </row>
    <row r="4727" spans="1:8" x14ac:dyDescent="0.3">
      <c r="A4727" s="58"/>
      <c r="G4727" s="78"/>
      <c r="H4727" s="78"/>
    </row>
    <row r="4728" spans="1:8" x14ac:dyDescent="0.3">
      <c r="A4728" s="58"/>
      <c r="G4728" s="78"/>
      <c r="H4728" s="78"/>
    </row>
    <row r="4729" spans="1:8" x14ac:dyDescent="0.3">
      <c r="A4729" s="58"/>
      <c r="G4729" s="78"/>
      <c r="H4729" s="78"/>
    </row>
    <row r="4730" spans="1:8" x14ac:dyDescent="0.3">
      <c r="A4730" s="58"/>
      <c r="G4730" s="78"/>
      <c r="H4730" s="78"/>
    </row>
    <row r="4731" spans="1:8" x14ac:dyDescent="0.3">
      <c r="A4731" s="58"/>
      <c r="G4731" s="78"/>
      <c r="H4731" s="78"/>
    </row>
    <row r="4732" spans="1:8" x14ac:dyDescent="0.3">
      <c r="A4732" s="58"/>
      <c r="G4732" s="78"/>
      <c r="H4732" s="78"/>
    </row>
    <row r="4733" spans="1:8" x14ac:dyDescent="0.3">
      <c r="A4733" s="58"/>
      <c r="G4733" s="78"/>
      <c r="H4733" s="78"/>
    </row>
    <row r="4734" spans="1:8" x14ac:dyDescent="0.3">
      <c r="A4734" s="58"/>
      <c r="G4734" s="78"/>
      <c r="H4734" s="78"/>
    </row>
    <row r="4735" spans="1:8" x14ac:dyDescent="0.3">
      <c r="A4735" s="58"/>
      <c r="G4735" s="78"/>
      <c r="H4735" s="78"/>
    </row>
    <row r="4736" spans="1:8" x14ac:dyDescent="0.3">
      <c r="A4736" s="58"/>
      <c r="G4736" s="78"/>
      <c r="H4736" s="78"/>
    </row>
    <row r="4737" spans="1:8" x14ac:dyDescent="0.3">
      <c r="A4737" s="58"/>
      <c r="G4737" s="78"/>
      <c r="H4737" s="78"/>
    </row>
    <row r="4738" spans="1:8" x14ac:dyDescent="0.3">
      <c r="A4738" s="58"/>
      <c r="G4738" s="78"/>
      <c r="H4738" s="78"/>
    </row>
    <row r="4739" spans="1:8" x14ac:dyDescent="0.3">
      <c r="A4739" s="58"/>
      <c r="G4739" s="78"/>
      <c r="H4739" s="78"/>
    </row>
    <row r="4740" spans="1:8" x14ac:dyDescent="0.3">
      <c r="A4740" s="58"/>
      <c r="G4740" s="78"/>
      <c r="H4740" s="78"/>
    </row>
    <row r="4741" spans="1:8" x14ac:dyDescent="0.3">
      <c r="A4741" s="58"/>
      <c r="G4741" s="78"/>
      <c r="H4741" s="78"/>
    </row>
    <row r="4742" spans="1:8" x14ac:dyDescent="0.3">
      <c r="A4742" s="58"/>
      <c r="G4742" s="78"/>
      <c r="H4742" s="78"/>
    </row>
    <row r="4743" spans="1:8" x14ac:dyDescent="0.3">
      <c r="A4743" s="58"/>
      <c r="G4743" s="78"/>
      <c r="H4743" s="78"/>
    </row>
    <row r="4744" spans="1:8" x14ac:dyDescent="0.3">
      <c r="A4744" s="58"/>
      <c r="G4744" s="78"/>
      <c r="H4744" s="78"/>
    </row>
    <row r="4745" spans="1:8" x14ac:dyDescent="0.3">
      <c r="A4745" s="58"/>
      <c r="G4745" s="78"/>
      <c r="H4745" s="78"/>
    </row>
    <row r="4746" spans="1:8" x14ac:dyDescent="0.3">
      <c r="A4746" s="58"/>
      <c r="G4746" s="78"/>
      <c r="H4746" s="78"/>
    </row>
    <row r="4747" spans="1:8" x14ac:dyDescent="0.3">
      <c r="A4747" s="58"/>
      <c r="G4747" s="78"/>
      <c r="H4747" s="78"/>
    </row>
    <row r="4748" spans="1:8" x14ac:dyDescent="0.3">
      <c r="A4748" s="58"/>
      <c r="G4748" s="78"/>
      <c r="H4748" s="78"/>
    </row>
    <row r="4749" spans="1:8" x14ac:dyDescent="0.3">
      <c r="A4749" s="58"/>
      <c r="G4749" s="78"/>
      <c r="H4749" s="78"/>
    </row>
    <row r="4750" spans="1:8" x14ac:dyDescent="0.3">
      <c r="A4750" s="58"/>
      <c r="G4750" s="78"/>
      <c r="H4750" s="78"/>
    </row>
    <row r="4751" spans="1:8" x14ac:dyDescent="0.3">
      <c r="A4751" s="58"/>
      <c r="G4751" s="78"/>
      <c r="H4751" s="78"/>
    </row>
    <row r="4752" spans="1:8" x14ac:dyDescent="0.3">
      <c r="A4752" s="58"/>
      <c r="G4752" s="78"/>
      <c r="H4752" s="78"/>
    </row>
    <row r="4753" spans="1:8" x14ac:dyDescent="0.3">
      <c r="A4753" s="58"/>
      <c r="G4753" s="78"/>
      <c r="H4753" s="78"/>
    </row>
    <row r="4754" spans="1:8" x14ac:dyDescent="0.3">
      <c r="A4754" s="58"/>
      <c r="G4754" s="78"/>
      <c r="H4754" s="78"/>
    </row>
    <row r="4755" spans="1:8" x14ac:dyDescent="0.3">
      <c r="A4755" s="58"/>
      <c r="G4755" s="78"/>
      <c r="H4755" s="78"/>
    </row>
    <row r="4756" spans="1:8" x14ac:dyDescent="0.3">
      <c r="A4756" s="58"/>
      <c r="G4756" s="78"/>
      <c r="H4756" s="78"/>
    </row>
    <row r="4757" spans="1:8" x14ac:dyDescent="0.3">
      <c r="A4757" s="58"/>
      <c r="G4757" s="78"/>
      <c r="H4757" s="78"/>
    </row>
    <row r="4758" spans="1:8" x14ac:dyDescent="0.3">
      <c r="A4758" s="58"/>
      <c r="G4758" s="78"/>
      <c r="H4758" s="78"/>
    </row>
    <row r="4759" spans="1:8" x14ac:dyDescent="0.3">
      <c r="A4759" s="58"/>
      <c r="G4759" s="78"/>
      <c r="H4759" s="78"/>
    </row>
    <row r="4760" spans="1:8" x14ac:dyDescent="0.3">
      <c r="A4760" s="58"/>
      <c r="G4760" s="78"/>
      <c r="H4760" s="78"/>
    </row>
    <row r="4761" spans="1:8" x14ac:dyDescent="0.3">
      <c r="A4761" s="58"/>
      <c r="G4761" s="78"/>
      <c r="H4761" s="78"/>
    </row>
    <row r="4762" spans="1:8" x14ac:dyDescent="0.3">
      <c r="A4762" s="58"/>
      <c r="G4762" s="78"/>
      <c r="H4762" s="78"/>
    </row>
    <row r="4763" spans="1:8" x14ac:dyDescent="0.3">
      <c r="A4763" s="58"/>
      <c r="G4763" s="78"/>
      <c r="H4763" s="78"/>
    </row>
    <row r="4764" spans="1:8" x14ac:dyDescent="0.3">
      <c r="A4764" s="58"/>
      <c r="G4764" s="78"/>
      <c r="H4764" s="78"/>
    </row>
    <row r="4765" spans="1:8" x14ac:dyDescent="0.3">
      <c r="A4765" s="58"/>
      <c r="G4765" s="78"/>
      <c r="H4765" s="78"/>
    </row>
    <row r="4766" spans="1:8" x14ac:dyDescent="0.3">
      <c r="A4766" s="58"/>
      <c r="G4766" s="78"/>
      <c r="H4766" s="78"/>
    </row>
    <row r="4767" spans="1:8" x14ac:dyDescent="0.3">
      <c r="A4767" s="58"/>
      <c r="G4767" s="78"/>
      <c r="H4767" s="78"/>
    </row>
    <row r="4768" spans="1:8" x14ac:dyDescent="0.3">
      <c r="A4768" s="58"/>
      <c r="G4768" s="78"/>
      <c r="H4768" s="78"/>
    </row>
    <row r="4769" spans="1:8" x14ac:dyDescent="0.3">
      <c r="A4769" s="58"/>
      <c r="G4769" s="78"/>
      <c r="H4769" s="78"/>
    </row>
    <row r="4770" spans="1:8" x14ac:dyDescent="0.3">
      <c r="A4770" s="58"/>
      <c r="G4770" s="78"/>
      <c r="H4770" s="78"/>
    </row>
    <row r="4771" spans="1:8" x14ac:dyDescent="0.3">
      <c r="A4771" s="58"/>
      <c r="G4771" s="78"/>
      <c r="H4771" s="78"/>
    </row>
    <row r="4772" spans="1:8" x14ac:dyDescent="0.3">
      <c r="A4772" s="58"/>
      <c r="G4772" s="78"/>
      <c r="H4772" s="78"/>
    </row>
    <row r="4773" spans="1:8" x14ac:dyDescent="0.3">
      <c r="A4773" s="58"/>
      <c r="G4773" s="78"/>
      <c r="H4773" s="78"/>
    </row>
    <row r="4774" spans="1:8" x14ac:dyDescent="0.3">
      <c r="A4774" s="58"/>
      <c r="G4774" s="78"/>
      <c r="H4774" s="78"/>
    </row>
    <row r="4775" spans="1:8" x14ac:dyDescent="0.3">
      <c r="A4775" s="58"/>
      <c r="G4775" s="78"/>
      <c r="H4775" s="78"/>
    </row>
    <row r="4776" spans="1:8" x14ac:dyDescent="0.3">
      <c r="A4776" s="58"/>
      <c r="G4776" s="78"/>
      <c r="H4776" s="78"/>
    </row>
    <row r="4777" spans="1:8" x14ac:dyDescent="0.3">
      <c r="A4777" s="58"/>
      <c r="G4777" s="78"/>
      <c r="H4777" s="78"/>
    </row>
    <row r="4778" spans="1:8" x14ac:dyDescent="0.3">
      <c r="A4778" s="58"/>
      <c r="G4778" s="78"/>
      <c r="H4778" s="78"/>
    </row>
    <row r="4779" spans="1:8" x14ac:dyDescent="0.3">
      <c r="A4779" s="58"/>
      <c r="G4779" s="78"/>
      <c r="H4779" s="78"/>
    </row>
    <row r="4780" spans="1:8" x14ac:dyDescent="0.3">
      <c r="A4780" s="58"/>
      <c r="G4780" s="78"/>
      <c r="H4780" s="78"/>
    </row>
    <row r="4781" spans="1:8" x14ac:dyDescent="0.3">
      <c r="A4781" s="58"/>
      <c r="G4781" s="78"/>
      <c r="H4781" s="78"/>
    </row>
    <row r="4782" spans="1:8" x14ac:dyDescent="0.3">
      <c r="A4782" s="58"/>
      <c r="G4782" s="78"/>
      <c r="H4782" s="78"/>
    </row>
    <row r="4783" spans="1:8" x14ac:dyDescent="0.3">
      <c r="A4783" s="58"/>
      <c r="G4783" s="78"/>
      <c r="H4783" s="78"/>
    </row>
    <row r="4784" spans="1:8" x14ac:dyDescent="0.3">
      <c r="A4784" s="58"/>
      <c r="G4784" s="78"/>
      <c r="H4784" s="78"/>
    </row>
    <row r="4785" spans="1:8" x14ac:dyDescent="0.3">
      <c r="A4785" s="58"/>
      <c r="G4785" s="78"/>
      <c r="H4785" s="78"/>
    </row>
    <row r="4786" spans="1:8" x14ac:dyDescent="0.3">
      <c r="A4786" s="58"/>
      <c r="G4786" s="78"/>
      <c r="H4786" s="78"/>
    </row>
    <row r="4787" spans="1:8" x14ac:dyDescent="0.3">
      <c r="A4787" s="58"/>
      <c r="G4787" s="78"/>
      <c r="H4787" s="78"/>
    </row>
    <row r="4788" spans="1:8" x14ac:dyDescent="0.3">
      <c r="A4788" s="58"/>
      <c r="G4788" s="78"/>
      <c r="H4788" s="78"/>
    </row>
    <row r="4789" spans="1:8" x14ac:dyDescent="0.3">
      <c r="A4789" s="58"/>
      <c r="G4789" s="78"/>
      <c r="H4789" s="78"/>
    </row>
    <row r="4790" spans="1:8" x14ac:dyDescent="0.3">
      <c r="A4790" s="58"/>
      <c r="G4790" s="78"/>
      <c r="H4790" s="78"/>
    </row>
    <row r="4791" spans="1:8" x14ac:dyDescent="0.3">
      <c r="A4791" s="58"/>
      <c r="G4791" s="78"/>
      <c r="H4791" s="78"/>
    </row>
    <row r="4792" spans="1:8" x14ac:dyDescent="0.3">
      <c r="A4792" s="58"/>
      <c r="G4792" s="78"/>
      <c r="H4792" s="78"/>
    </row>
    <row r="4793" spans="1:8" x14ac:dyDescent="0.3">
      <c r="A4793" s="58"/>
      <c r="G4793" s="78"/>
      <c r="H4793" s="78"/>
    </row>
    <row r="4794" spans="1:8" x14ac:dyDescent="0.3">
      <c r="A4794" s="58"/>
      <c r="G4794" s="78"/>
      <c r="H4794" s="78"/>
    </row>
    <row r="4795" spans="1:8" x14ac:dyDescent="0.3">
      <c r="A4795" s="58"/>
      <c r="G4795" s="78"/>
      <c r="H4795" s="78"/>
    </row>
    <row r="4796" spans="1:8" x14ac:dyDescent="0.3">
      <c r="A4796" s="58"/>
      <c r="G4796" s="78"/>
      <c r="H4796" s="78"/>
    </row>
    <row r="4797" spans="1:8" x14ac:dyDescent="0.3">
      <c r="A4797" s="58"/>
      <c r="G4797" s="78"/>
      <c r="H4797" s="78"/>
    </row>
    <row r="4798" spans="1:8" x14ac:dyDescent="0.3">
      <c r="A4798" s="58"/>
      <c r="G4798" s="78"/>
      <c r="H4798" s="78"/>
    </row>
    <row r="4799" spans="1:8" x14ac:dyDescent="0.3">
      <c r="A4799" s="58"/>
      <c r="G4799" s="78"/>
      <c r="H4799" s="78"/>
    </row>
    <row r="4800" spans="1:8" x14ac:dyDescent="0.3">
      <c r="A4800" s="58"/>
      <c r="G4800" s="78"/>
      <c r="H4800" s="78"/>
    </row>
    <row r="4801" spans="1:8" x14ac:dyDescent="0.3">
      <c r="A4801" s="58"/>
      <c r="G4801" s="78"/>
      <c r="H4801" s="78"/>
    </row>
    <row r="4802" spans="1:8" x14ac:dyDescent="0.3">
      <c r="A4802" s="58"/>
      <c r="G4802" s="78"/>
      <c r="H4802" s="78"/>
    </row>
    <row r="4803" spans="1:8" x14ac:dyDescent="0.3">
      <c r="A4803" s="58"/>
      <c r="G4803" s="78"/>
      <c r="H4803" s="78"/>
    </row>
    <row r="4804" spans="1:8" x14ac:dyDescent="0.3">
      <c r="A4804" s="58"/>
      <c r="G4804" s="78"/>
      <c r="H4804" s="78"/>
    </row>
    <row r="4805" spans="1:8" x14ac:dyDescent="0.3">
      <c r="A4805" s="58"/>
      <c r="G4805" s="78"/>
      <c r="H4805" s="78"/>
    </row>
    <row r="4806" spans="1:8" x14ac:dyDescent="0.3">
      <c r="A4806" s="58"/>
      <c r="G4806" s="78"/>
      <c r="H4806" s="78"/>
    </row>
    <row r="4807" spans="1:8" x14ac:dyDescent="0.3">
      <c r="A4807" s="58"/>
      <c r="G4807" s="78"/>
      <c r="H4807" s="78"/>
    </row>
    <row r="4808" spans="1:8" x14ac:dyDescent="0.3">
      <c r="A4808" s="58"/>
      <c r="G4808" s="78"/>
      <c r="H4808" s="78"/>
    </row>
    <row r="4809" spans="1:8" x14ac:dyDescent="0.3">
      <c r="A4809" s="58"/>
      <c r="G4809" s="78"/>
      <c r="H4809" s="78"/>
    </row>
    <row r="4810" spans="1:8" x14ac:dyDescent="0.3">
      <c r="A4810" s="58"/>
      <c r="G4810" s="78"/>
      <c r="H4810" s="78"/>
    </row>
    <row r="4811" spans="1:8" x14ac:dyDescent="0.3">
      <c r="A4811" s="58"/>
      <c r="G4811" s="78"/>
      <c r="H4811" s="78"/>
    </row>
    <row r="4812" spans="1:8" x14ac:dyDescent="0.3">
      <c r="A4812" s="58"/>
      <c r="G4812" s="78"/>
      <c r="H4812" s="78"/>
    </row>
    <row r="4813" spans="1:8" x14ac:dyDescent="0.3">
      <c r="A4813" s="58"/>
      <c r="G4813" s="78"/>
      <c r="H4813" s="78"/>
    </row>
    <row r="4814" spans="1:8" x14ac:dyDescent="0.3">
      <c r="A4814" s="58"/>
      <c r="G4814" s="78"/>
      <c r="H4814" s="78"/>
    </row>
    <row r="4815" spans="1:8" x14ac:dyDescent="0.3">
      <c r="A4815" s="58"/>
      <c r="G4815" s="78"/>
      <c r="H4815" s="78"/>
    </row>
    <row r="4816" spans="1:8" x14ac:dyDescent="0.3">
      <c r="A4816" s="58"/>
      <c r="G4816" s="78"/>
      <c r="H4816" s="78"/>
    </row>
    <row r="4817" spans="1:8" x14ac:dyDescent="0.3">
      <c r="A4817" s="58"/>
      <c r="G4817" s="78"/>
      <c r="H4817" s="78"/>
    </row>
    <row r="4818" spans="1:8" x14ac:dyDescent="0.3">
      <c r="A4818" s="58"/>
      <c r="G4818" s="78"/>
      <c r="H4818" s="78"/>
    </row>
    <row r="4819" spans="1:8" x14ac:dyDescent="0.3">
      <c r="A4819" s="58"/>
      <c r="G4819" s="78"/>
      <c r="H4819" s="78"/>
    </row>
    <row r="4820" spans="1:8" x14ac:dyDescent="0.3">
      <c r="A4820" s="58"/>
      <c r="G4820" s="78"/>
      <c r="H4820" s="78"/>
    </row>
    <row r="4821" spans="1:8" x14ac:dyDescent="0.3">
      <c r="A4821" s="58"/>
      <c r="G4821" s="78"/>
      <c r="H4821" s="78"/>
    </row>
    <row r="4822" spans="1:8" x14ac:dyDescent="0.3">
      <c r="A4822" s="58"/>
      <c r="G4822" s="78"/>
      <c r="H4822" s="78"/>
    </row>
    <row r="4823" spans="1:8" x14ac:dyDescent="0.3">
      <c r="A4823" s="58"/>
      <c r="G4823" s="78"/>
      <c r="H4823" s="78"/>
    </row>
    <row r="4824" spans="1:8" x14ac:dyDescent="0.3">
      <c r="A4824" s="58"/>
      <c r="G4824" s="78"/>
      <c r="H4824" s="78"/>
    </row>
    <row r="4825" spans="1:8" x14ac:dyDescent="0.3">
      <c r="A4825" s="58"/>
      <c r="G4825" s="78"/>
      <c r="H4825" s="78"/>
    </row>
    <row r="4826" spans="1:8" x14ac:dyDescent="0.3">
      <c r="A4826" s="58"/>
      <c r="G4826" s="78"/>
      <c r="H4826" s="78"/>
    </row>
    <row r="4827" spans="1:8" x14ac:dyDescent="0.3">
      <c r="A4827" s="58"/>
      <c r="G4827" s="78"/>
      <c r="H4827" s="78"/>
    </row>
    <row r="4828" spans="1:8" x14ac:dyDescent="0.3">
      <c r="A4828" s="58"/>
      <c r="G4828" s="78"/>
      <c r="H4828" s="78"/>
    </row>
    <row r="4829" spans="1:8" x14ac:dyDescent="0.3">
      <c r="A4829" s="58"/>
      <c r="G4829" s="78"/>
      <c r="H4829" s="78"/>
    </row>
    <row r="4830" spans="1:8" x14ac:dyDescent="0.3">
      <c r="A4830" s="58"/>
      <c r="G4830" s="78"/>
      <c r="H4830" s="78"/>
    </row>
    <row r="4831" spans="1:8" x14ac:dyDescent="0.3">
      <c r="A4831" s="58"/>
      <c r="G4831" s="78"/>
      <c r="H4831" s="78"/>
    </row>
    <row r="4832" spans="1:8" x14ac:dyDescent="0.3">
      <c r="A4832" s="58"/>
      <c r="G4832" s="78"/>
      <c r="H4832" s="78"/>
    </row>
    <row r="4833" spans="1:8" x14ac:dyDescent="0.3">
      <c r="A4833" s="58"/>
      <c r="G4833" s="78"/>
      <c r="H4833" s="78"/>
    </row>
    <row r="4834" spans="1:8" x14ac:dyDescent="0.3">
      <c r="A4834" s="58"/>
      <c r="G4834" s="78"/>
      <c r="H4834" s="78"/>
    </row>
    <row r="4835" spans="1:8" x14ac:dyDescent="0.3">
      <c r="A4835" s="58"/>
      <c r="G4835" s="78"/>
      <c r="H4835" s="78"/>
    </row>
    <row r="4836" spans="1:8" x14ac:dyDescent="0.3">
      <c r="A4836" s="58"/>
      <c r="G4836" s="78"/>
      <c r="H4836" s="78"/>
    </row>
    <row r="4837" spans="1:8" x14ac:dyDescent="0.3">
      <c r="A4837" s="58"/>
      <c r="G4837" s="78"/>
      <c r="H4837" s="78"/>
    </row>
    <row r="4838" spans="1:8" x14ac:dyDescent="0.3">
      <c r="A4838" s="58"/>
      <c r="G4838" s="78"/>
      <c r="H4838" s="78"/>
    </row>
    <row r="4839" spans="1:8" x14ac:dyDescent="0.3">
      <c r="A4839" s="58"/>
      <c r="G4839" s="78"/>
      <c r="H4839" s="78"/>
    </row>
    <row r="4840" spans="1:8" x14ac:dyDescent="0.3">
      <c r="A4840" s="58"/>
      <c r="G4840" s="78"/>
      <c r="H4840" s="78"/>
    </row>
    <row r="4841" spans="1:8" x14ac:dyDescent="0.3">
      <c r="A4841" s="58"/>
      <c r="G4841" s="78"/>
      <c r="H4841" s="78"/>
    </row>
    <row r="4842" spans="1:8" x14ac:dyDescent="0.3">
      <c r="A4842" s="58"/>
      <c r="G4842" s="78"/>
      <c r="H4842" s="78"/>
    </row>
    <row r="4843" spans="1:8" x14ac:dyDescent="0.3">
      <c r="A4843" s="58"/>
      <c r="G4843" s="78"/>
      <c r="H4843" s="78"/>
    </row>
    <row r="4844" spans="1:8" x14ac:dyDescent="0.3">
      <c r="A4844" s="58"/>
      <c r="G4844" s="78"/>
      <c r="H4844" s="78"/>
    </row>
    <row r="4845" spans="1:8" x14ac:dyDescent="0.3">
      <c r="A4845" s="58"/>
      <c r="G4845" s="78"/>
      <c r="H4845" s="78"/>
    </row>
    <row r="4846" spans="1:8" x14ac:dyDescent="0.3">
      <c r="A4846" s="58"/>
      <c r="G4846" s="78"/>
      <c r="H4846" s="78"/>
    </row>
    <row r="4847" spans="1:8" x14ac:dyDescent="0.3">
      <c r="A4847" s="58"/>
      <c r="G4847" s="78"/>
      <c r="H4847" s="78"/>
    </row>
    <row r="4848" spans="1:8" x14ac:dyDescent="0.3">
      <c r="A4848" s="58"/>
      <c r="G4848" s="78"/>
      <c r="H4848" s="78"/>
    </row>
    <row r="4849" spans="1:8" x14ac:dyDescent="0.3">
      <c r="A4849" s="58"/>
      <c r="G4849" s="78"/>
      <c r="H4849" s="78"/>
    </row>
    <row r="4850" spans="1:8" x14ac:dyDescent="0.3">
      <c r="A4850" s="58"/>
      <c r="G4850" s="78"/>
      <c r="H4850" s="78"/>
    </row>
    <row r="4851" spans="1:8" x14ac:dyDescent="0.3">
      <c r="A4851" s="58"/>
      <c r="G4851" s="78"/>
      <c r="H4851" s="78"/>
    </row>
    <row r="4852" spans="1:8" x14ac:dyDescent="0.3">
      <c r="A4852" s="58"/>
      <c r="G4852" s="78"/>
      <c r="H4852" s="78"/>
    </row>
    <row r="4853" spans="1:8" x14ac:dyDescent="0.3">
      <c r="A4853" s="58"/>
      <c r="G4853" s="78"/>
      <c r="H4853" s="78"/>
    </row>
    <row r="4854" spans="1:8" x14ac:dyDescent="0.3">
      <c r="A4854" s="58"/>
      <c r="G4854" s="78"/>
      <c r="H4854" s="78"/>
    </row>
    <row r="4855" spans="1:8" x14ac:dyDescent="0.3">
      <c r="A4855" s="58"/>
      <c r="G4855" s="78"/>
      <c r="H4855" s="78"/>
    </row>
    <row r="4856" spans="1:8" x14ac:dyDescent="0.3">
      <c r="A4856" s="58"/>
      <c r="G4856" s="78"/>
      <c r="H4856" s="78"/>
    </row>
    <row r="4857" spans="1:8" x14ac:dyDescent="0.3">
      <c r="A4857" s="58"/>
      <c r="G4857" s="78"/>
      <c r="H4857" s="78"/>
    </row>
    <row r="4858" spans="1:8" x14ac:dyDescent="0.3">
      <c r="A4858" s="58"/>
      <c r="G4858" s="78"/>
      <c r="H4858" s="78"/>
    </row>
    <row r="4859" spans="1:8" x14ac:dyDescent="0.3">
      <c r="A4859" s="58"/>
      <c r="G4859" s="78"/>
      <c r="H4859" s="78"/>
    </row>
    <row r="4860" spans="1:8" x14ac:dyDescent="0.3">
      <c r="A4860" s="58"/>
      <c r="G4860" s="78"/>
      <c r="H4860" s="78"/>
    </row>
    <row r="4861" spans="1:8" x14ac:dyDescent="0.3">
      <c r="A4861" s="58"/>
      <c r="G4861" s="78"/>
      <c r="H4861" s="78"/>
    </row>
    <row r="4862" spans="1:8" x14ac:dyDescent="0.3">
      <c r="A4862" s="58"/>
      <c r="G4862" s="78"/>
      <c r="H4862" s="78"/>
    </row>
    <row r="4863" spans="1:8" x14ac:dyDescent="0.3">
      <c r="A4863" s="58"/>
      <c r="G4863" s="78"/>
      <c r="H4863" s="78"/>
    </row>
    <row r="4864" spans="1:8" x14ac:dyDescent="0.3">
      <c r="A4864" s="58"/>
      <c r="G4864" s="78"/>
      <c r="H4864" s="78"/>
    </row>
    <row r="4865" spans="1:8" x14ac:dyDescent="0.3">
      <c r="A4865" s="58"/>
      <c r="G4865" s="78"/>
      <c r="H4865" s="78"/>
    </row>
    <row r="4866" spans="1:8" x14ac:dyDescent="0.3">
      <c r="A4866" s="58"/>
      <c r="G4866" s="78"/>
      <c r="H4866" s="78"/>
    </row>
    <row r="4867" spans="1:8" x14ac:dyDescent="0.3">
      <c r="A4867" s="58"/>
      <c r="G4867" s="78"/>
      <c r="H4867" s="78"/>
    </row>
    <row r="4868" spans="1:8" x14ac:dyDescent="0.3">
      <c r="A4868" s="58"/>
      <c r="G4868" s="78"/>
      <c r="H4868" s="78"/>
    </row>
    <row r="4869" spans="1:8" x14ac:dyDescent="0.3">
      <c r="A4869" s="58"/>
      <c r="G4869" s="78"/>
      <c r="H4869" s="78"/>
    </row>
    <row r="4870" spans="1:8" x14ac:dyDescent="0.3">
      <c r="A4870" s="58"/>
      <c r="G4870" s="78"/>
      <c r="H4870" s="78"/>
    </row>
    <row r="4871" spans="1:8" x14ac:dyDescent="0.3">
      <c r="A4871" s="58"/>
      <c r="G4871" s="78"/>
      <c r="H4871" s="78"/>
    </row>
    <row r="4872" spans="1:8" x14ac:dyDescent="0.3">
      <c r="A4872" s="58"/>
      <c r="G4872" s="78"/>
      <c r="H4872" s="78"/>
    </row>
    <row r="4873" spans="1:8" x14ac:dyDescent="0.3">
      <c r="A4873" s="58"/>
      <c r="G4873" s="78"/>
      <c r="H4873" s="78"/>
    </row>
    <row r="4874" spans="1:8" x14ac:dyDescent="0.3">
      <c r="A4874" s="58"/>
      <c r="G4874" s="78"/>
      <c r="H4874" s="78"/>
    </row>
    <row r="4875" spans="1:8" x14ac:dyDescent="0.3">
      <c r="A4875" s="58"/>
      <c r="G4875" s="78"/>
      <c r="H4875" s="78"/>
    </row>
    <row r="4876" spans="1:8" x14ac:dyDescent="0.3">
      <c r="A4876" s="58"/>
      <c r="G4876" s="78"/>
      <c r="H4876" s="78"/>
    </row>
    <row r="4877" spans="1:8" x14ac:dyDescent="0.3">
      <c r="A4877" s="58"/>
      <c r="G4877" s="78"/>
      <c r="H4877" s="78"/>
    </row>
    <row r="4878" spans="1:8" x14ac:dyDescent="0.3">
      <c r="A4878" s="58"/>
      <c r="G4878" s="78"/>
      <c r="H4878" s="78"/>
    </row>
    <row r="4879" spans="1:8" x14ac:dyDescent="0.3">
      <c r="A4879" s="58"/>
      <c r="G4879" s="78"/>
      <c r="H4879" s="78"/>
    </row>
    <row r="4880" spans="1:8" x14ac:dyDescent="0.3">
      <c r="A4880" s="58"/>
      <c r="G4880" s="78"/>
      <c r="H4880" s="78"/>
    </row>
    <row r="4881" spans="1:8" x14ac:dyDescent="0.3">
      <c r="A4881" s="58"/>
      <c r="G4881" s="78"/>
      <c r="H4881" s="78"/>
    </row>
    <row r="4882" spans="1:8" x14ac:dyDescent="0.3">
      <c r="A4882" s="58"/>
      <c r="G4882" s="78"/>
      <c r="H4882" s="78"/>
    </row>
    <row r="4883" spans="1:8" x14ac:dyDescent="0.3">
      <c r="A4883" s="58"/>
      <c r="G4883" s="78"/>
      <c r="H4883" s="78"/>
    </row>
    <row r="4884" spans="1:8" x14ac:dyDescent="0.3">
      <c r="A4884" s="58"/>
      <c r="G4884" s="78"/>
      <c r="H4884" s="78"/>
    </row>
    <row r="4885" spans="1:8" x14ac:dyDescent="0.3">
      <c r="A4885" s="58"/>
      <c r="G4885" s="78"/>
      <c r="H4885" s="78"/>
    </row>
    <row r="4886" spans="1:8" x14ac:dyDescent="0.3">
      <c r="A4886" s="58"/>
      <c r="G4886" s="78"/>
      <c r="H4886" s="78"/>
    </row>
    <row r="4887" spans="1:8" x14ac:dyDescent="0.3">
      <c r="A4887" s="58"/>
      <c r="G4887" s="78"/>
      <c r="H4887" s="78"/>
    </row>
    <row r="4888" spans="1:8" x14ac:dyDescent="0.3">
      <c r="A4888" s="58"/>
      <c r="G4888" s="78"/>
      <c r="H4888" s="78"/>
    </row>
    <row r="4889" spans="1:8" x14ac:dyDescent="0.3">
      <c r="A4889" s="58"/>
      <c r="G4889" s="78"/>
      <c r="H4889" s="78"/>
    </row>
    <row r="4890" spans="1:8" x14ac:dyDescent="0.3">
      <c r="A4890" s="58"/>
      <c r="G4890" s="78"/>
      <c r="H4890" s="78"/>
    </row>
    <row r="4891" spans="1:8" x14ac:dyDescent="0.3">
      <c r="A4891" s="58"/>
      <c r="G4891" s="78"/>
      <c r="H4891" s="78"/>
    </row>
    <row r="4892" spans="1:8" x14ac:dyDescent="0.3">
      <c r="A4892" s="58"/>
      <c r="G4892" s="78"/>
      <c r="H4892" s="78"/>
    </row>
    <row r="4893" spans="1:8" x14ac:dyDescent="0.3">
      <c r="A4893" s="58"/>
      <c r="G4893" s="78"/>
      <c r="H4893" s="78"/>
    </row>
    <row r="4894" spans="1:8" x14ac:dyDescent="0.3">
      <c r="A4894" s="58"/>
      <c r="G4894" s="78"/>
      <c r="H4894" s="78"/>
    </row>
    <row r="4895" spans="1:8" x14ac:dyDescent="0.3">
      <c r="A4895" s="58"/>
      <c r="G4895" s="78"/>
      <c r="H4895" s="78"/>
    </row>
    <row r="4896" spans="1:8" x14ac:dyDescent="0.3">
      <c r="A4896" s="58"/>
      <c r="G4896" s="78"/>
      <c r="H4896" s="78"/>
    </row>
    <row r="4897" spans="1:8" x14ac:dyDescent="0.3">
      <c r="A4897" s="58"/>
      <c r="G4897" s="78"/>
      <c r="H4897" s="78"/>
    </row>
    <row r="4898" spans="1:8" x14ac:dyDescent="0.3">
      <c r="A4898" s="58"/>
      <c r="G4898" s="78"/>
      <c r="H4898" s="78"/>
    </row>
    <row r="4899" spans="1:8" x14ac:dyDescent="0.3">
      <c r="A4899" s="58"/>
      <c r="G4899" s="78"/>
      <c r="H4899" s="78"/>
    </row>
    <row r="4900" spans="1:8" x14ac:dyDescent="0.3">
      <c r="A4900" s="58"/>
      <c r="G4900" s="78"/>
      <c r="H4900" s="78"/>
    </row>
    <row r="4901" spans="1:8" x14ac:dyDescent="0.3">
      <c r="A4901" s="58"/>
      <c r="G4901" s="78"/>
      <c r="H4901" s="78"/>
    </row>
    <row r="4902" spans="1:8" x14ac:dyDescent="0.3">
      <c r="A4902" s="58"/>
      <c r="G4902" s="78"/>
      <c r="H4902" s="78"/>
    </row>
    <row r="4903" spans="1:8" x14ac:dyDescent="0.3">
      <c r="A4903" s="58"/>
      <c r="G4903" s="78"/>
      <c r="H4903" s="78"/>
    </row>
    <row r="4904" spans="1:8" x14ac:dyDescent="0.3">
      <c r="A4904" s="58"/>
      <c r="G4904" s="78"/>
      <c r="H4904" s="78"/>
    </row>
    <row r="4905" spans="1:8" x14ac:dyDescent="0.3">
      <c r="A4905" s="58"/>
      <c r="G4905" s="78"/>
      <c r="H4905" s="78"/>
    </row>
    <row r="4906" spans="1:8" x14ac:dyDescent="0.3">
      <c r="A4906" s="58"/>
      <c r="G4906" s="78"/>
      <c r="H4906" s="78"/>
    </row>
    <row r="4907" spans="1:8" x14ac:dyDescent="0.3">
      <c r="A4907" s="58"/>
      <c r="G4907" s="78"/>
      <c r="H4907" s="78"/>
    </row>
    <row r="4908" spans="1:8" x14ac:dyDescent="0.3">
      <c r="A4908" s="58"/>
      <c r="G4908" s="78"/>
      <c r="H4908" s="78"/>
    </row>
    <row r="4909" spans="1:8" x14ac:dyDescent="0.3">
      <c r="A4909" s="58"/>
      <c r="G4909" s="78"/>
      <c r="H4909" s="78"/>
    </row>
    <row r="4910" spans="1:8" x14ac:dyDescent="0.3">
      <c r="A4910" s="58"/>
      <c r="G4910" s="78"/>
      <c r="H4910" s="78"/>
    </row>
    <row r="4911" spans="1:8" x14ac:dyDescent="0.3">
      <c r="A4911" s="58"/>
      <c r="G4911" s="78"/>
      <c r="H4911" s="78"/>
    </row>
    <row r="4912" spans="1:8" x14ac:dyDescent="0.3">
      <c r="A4912" s="58"/>
      <c r="G4912" s="78"/>
      <c r="H4912" s="78"/>
    </row>
    <row r="4913" spans="1:8" x14ac:dyDescent="0.3">
      <c r="A4913" s="58"/>
      <c r="G4913" s="78"/>
      <c r="H4913" s="78"/>
    </row>
    <row r="4914" spans="1:8" x14ac:dyDescent="0.3">
      <c r="A4914" s="58"/>
      <c r="G4914" s="78"/>
      <c r="H4914" s="78"/>
    </row>
    <row r="4915" spans="1:8" x14ac:dyDescent="0.3">
      <c r="A4915" s="58"/>
      <c r="G4915" s="78"/>
      <c r="H4915" s="78"/>
    </row>
    <row r="4916" spans="1:8" x14ac:dyDescent="0.3">
      <c r="A4916" s="58"/>
      <c r="G4916" s="78"/>
      <c r="H4916" s="78"/>
    </row>
    <row r="4917" spans="1:8" x14ac:dyDescent="0.3">
      <c r="A4917" s="58"/>
      <c r="G4917" s="78"/>
      <c r="H4917" s="78"/>
    </row>
    <row r="4918" spans="1:8" x14ac:dyDescent="0.3">
      <c r="A4918" s="58"/>
      <c r="G4918" s="78"/>
      <c r="H4918" s="78"/>
    </row>
    <row r="4919" spans="1:8" x14ac:dyDescent="0.3">
      <c r="A4919" s="58"/>
      <c r="G4919" s="78"/>
      <c r="H4919" s="78"/>
    </row>
    <row r="4920" spans="1:8" x14ac:dyDescent="0.3">
      <c r="A4920" s="58"/>
      <c r="G4920" s="78"/>
      <c r="H4920" s="78"/>
    </row>
    <row r="4921" spans="1:8" x14ac:dyDescent="0.3">
      <c r="A4921" s="58"/>
      <c r="G4921" s="78"/>
      <c r="H4921" s="78"/>
    </row>
    <row r="4922" spans="1:8" x14ac:dyDescent="0.3">
      <c r="A4922" s="58"/>
      <c r="G4922" s="78"/>
      <c r="H4922" s="78"/>
    </row>
    <row r="4923" spans="1:8" x14ac:dyDescent="0.3">
      <c r="A4923" s="58"/>
      <c r="G4923" s="78"/>
      <c r="H4923" s="78"/>
    </row>
    <row r="4924" spans="1:8" x14ac:dyDescent="0.3">
      <c r="A4924" s="58"/>
      <c r="G4924" s="78"/>
      <c r="H4924" s="78"/>
    </row>
    <row r="4925" spans="1:8" x14ac:dyDescent="0.3">
      <c r="A4925" s="58"/>
      <c r="G4925" s="78"/>
      <c r="H4925" s="78"/>
    </row>
    <row r="4926" spans="1:8" x14ac:dyDescent="0.3">
      <c r="A4926" s="58"/>
      <c r="G4926" s="78"/>
      <c r="H4926" s="78"/>
    </row>
    <row r="4927" spans="1:8" x14ac:dyDescent="0.3">
      <c r="A4927" s="58"/>
      <c r="G4927" s="78"/>
      <c r="H4927" s="78"/>
    </row>
    <row r="4928" spans="1:8" x14ac:dyDescent="0.3">
      <c r="A4928" s="58"/>
      <c r="G4928" s="78"/>
      <c r="H4928" s="78"/>
    </row>
    <row r="4929" spans="1:8" x14ac:dyDescent="0.3">
      <c r="A4929" s="58"/>
      <c r="G4929" s="78"/>
      <c r="H4929" s="78"/>
    </row>
    <row r="4930" spans="1:8" x14ac:dyDescent="0.3">
      <c r="A4930" s="58"/>
      <c r="G4930" s="78"/>
      <c r="H4930" s="78"/>
    </row>
    <row r="4931" spans="1:8" x14ac:dyDescent="0.3">
      <c r="A4931" s="58"/>
      <c r="G4931" s="78"/>
      <c r="H4931" s="78"/>
    </row>
    <row r="4932" spans="1:8" x14ac:dyDescent="0.3">
      <c r="A4932" s="58"/>
      <c r="G4932" s="78"/>
      <c r="H4932" s="78"/>
    </row>
    <row r="4933" spans="1:8" x14ac:dyDescent="0.3">
      <c r="A4933" s="58"/>
      <c r="G4933" s="78"/>
      <c r="H4933" s="78"/>
    </row>
    <row r="4934" spans="1:8" x14ac:dyDescent="0.3">
      <c r="A4934" s="58"/>
      <c r="G4934" s="78"/>
      <c r="H4934" s="78"/>
    </row>
    <row r="4935" spans="1:8" x14ac:dyDescent="0.3">
      <c r="A4935" s="58"/>
      <c r="G4935" s="78"/>
      <c r="H4935" s="78"/>
    </row>
    <row r="4936" spans="1:8" x14ac:dyDescent="0.3">
      <c r="A4936" s="58"/>
      <c r="G4936" s="78"/>
      <c r="H4936" s="78"/>
    </row>
    <row r="4937" spans="1:8" x14ac:dyDescent="0.3">
      <c r="A4937" s="58"/>
      <c r="G4937" s="78"/>
      <c r="H4937" s="78"/>
    </row>
    <row r="4938" spans="1:8" x14ac:dyDescent="0.3">
      <c r="A4938" s="58"/>
      <c r="G4938" s="78"/>
      <c r="H4938" s="78"/>
    </row>
    <row r="4939" spans="1:8" x14ac:dyDescent="0.3">
      <c r="A4939" s="58"/>
      <c r="G4939" s="78"/>
      <c r="H4939" s="78"/>
    </row>
    <row r="4940" spans="1:8" x14ac:dyDescent="0.3">
      <c r="A4940" s="58"/>
      <c r="G4940" s="78"/>
      <c r="H4940" s="78"/>
    </row>
    <row r="4941" spans="1:8" x14ac:dyDescent="0.3">
      <c r="A4941" s="58"/>
      <c r="G4941" s="78"/>
      <c r="H4941" s="78"/>
    </row>
    <row r="4942" spans="1:8" x14ac:dyDescent="0.3">
      <c r="A4942" s="58"/>
      <c r="G4942" s="78"/>
      <c r="H4942" s="78"/>
    </row>
    <row r="4943" spans="1:8" x14ac:dyDescent="0.3">
      <c r="A4943" s="58"/>
      <c r="G4943" s="78"/>
      <c r="H4943" s="78"/>
    </row>
    <row r="4944" spans="1:8" x14ac:dyDescent="0.3">
      <c r="A4944" s="58"/>
      <c r="G4944" s="78"/>
      <c r="H4944" s="78"/>
    </row>
    <row r="4945" spans="1:8" x14ac:dyDescent="0.3">
      <c r="A4945" s="58"/>
      <c r="G4945" s="78"/>
      <c r="H4945" s="78"/>
    </row>
    <row r="4946" spans="1:8" x14ac:dyDescent="0.3">
      <c r="A4946" s="58"/>
      <c r="G4946" s="78"/>
      <c r="H4946" s="78"/>
    </row>
    <row r="4947" spans="1:8" x14ac:dyDescent="0.3">
      <c r="A4947" s="58"/>
      <c r="G4947" s="78"/>
      <c r="H4947" s="78"/>
    </row>
    <row r="4948" spans="1:8" x14ac:dyDescent="0.3">
      <c r="A4948" s="58"/>
      <c r="G4948" s="78"/>
      <c r="H4948" s="78"/>
    </row>
    <row r="4949" spans="1:8" x14ac:dyDescent="0.3">
      <c r="A4949" s="58"/>
      <c r="G4949" s="78"/>
      <c r="H4949" s="78"/>
    </row>
    <row r="4950" spans="1:8" x14ac:dyDescent="0.3">
      <c r="A4950" s="58"/>
      <c r="G4950" s="78"/>
      <c r="H4950" s="78"/>
    </row>
    <row r="4951" spans="1:8" x14ac:dyDescent="0.3">
      <c r="A4951" s="58"/>
      <c r="G4951" s="78"/>
      <c r="H4951" s="78"/>
    </row>
    <row r="4952" spans="1:8" x14ac:dyDescent="0.3">
      <c r="A4952" s="58"/>
      <c r="G4952" s="78"/>
      <c r="H4952" s="78"/>
    </row>
    <row r="4953" spans="1:8" x14ac:dyDescent="0.3">
      <c r="A4953" s="58"/>
      <c r="G4953" s="78"/>
      <c r="H4953" s="78"/>
    </row>
    <row r="4954" spans="1:8" x14ac:dyDescent="0.3">
      <c r="A4954" s="58"/>
      <c r="G4954" s="78"/>
      <c r="H4954" s="78"/>
    </row>
    <row r="4955" spans="1:8" x14ac:dyDescent="0.3">
      <c r="A4955" s="58"/>
      <c r="G4955" s="78"/>
      <c r="H4955" s="78"/>
    </row>
    <row r="4956" spans="1:8" x14ac:dyDescent="0.3">
      <c r="A4956" s="58"/>
      <c r="G4956" s="78"/>
      <c r="H4956" s="78"/>
    </row>
    <row r="4957" spans="1:8" x14ac:dyDescent="0.3">
      <c r="A4957" s="58"/>
      <c r="G4957" s="78"/>
      <c r="H4957" s="78"/>
    </row>
    <row r="4958" spans="1:8" x14ac:dyDescent="0.3">
      <c r="A4958" s="58"/>
      <c r="G4958" s="78"/>
      <c r="H4958" s="78"/>
    </row>
    <row r="4959" spans="1:8" x14ac:dyDescent="0.3">
      <c r="A4959" s="58"/>
      <c r="G4959" s="78"/>
      <c r="H4959" s="78"/>
    </row>
    <row r="4960" spans="1:8" x14ac:dyDescent="0.3">
      <c r="A4960" s="58"/>
      <c r="G4960" s="78"/>
      <c r="H4960" s="78"/>
    </row>
    <row r="4961" spans="1:8" x14ac:dyDescent="0.3">
      <c r="A4961" s="58"/>
      <c r="G4961" s="78"/>
      <c r="H4961" s="78"/>
    </row>
    <row r="4962" spans="1:8" x14ac:dyDescent="0.3">
      <c r="A4962" s="58"/>
      <c r="G4962" s="78"/>
      <c r="H4962" s="78"/>
    </row>
    <row r="4963" spans="1:8" x14ac:dyDescent="0.3">
      <c r="A4963" s="58"/>
      <c r="G4963" s="78"/>
      <c r="H4963" s="78"/>
    </row>
    <row r="4964" spans="1:8" x14ac:dyDescent="0.3">
      <c r="A4964" s="58"/>
      <c r="G4964" s="78"/>
      <c r="H4964" s="78"/>
    </row>
    <row r="4965" spans="1:8" x14ac:dyDescent="0.3">
      <c r="A4965" s="58"/>
      <c r="G4965" s="78"/>
      <c r="H4965" s="78"/>
    </row>
    <row r="4966" spans="1:8" x14ac:dyDescent="0.3">
      <c r="A4966" s="58"/>
      <c r="G4966" s="78"/>
      <c r="H4966" s="78"/>
    </row>
    <row r="4967" spans="1:8" x14ac:dyDescent="0.3">
      <c r="A4967" s="58"/>
      <c r="G4967" s="78"/>
      <c r="H4967" s="78"/>
    </row>
    <row r="4968" spans="1:8" x14ac:dyDescent="0.3">
      <c r="A4968" s="58"/>
      <c r="G4968" s="78"/>
      <c r="H4968" s="78"/>
    </row>
    <row r="4969" spans="1:8" x14ac:dyDescent="0.3">
      <c r="A4969" s="58"/>
      <c r="G4969" s="78"/>
      <c r="H4969" s="78"/>
    </row>
    <row r="4970" spans="1:8" x14ac:dyDescent="0.3">
      <c r="A4970" s="58"/>
      <c r="G4970" s="78"/>
      <c r="H4970" s="78"/>
    </row>
    <row r="4971" spans="1:8" x14ac:dyDescent="0.3">
      <c r="A4971" s="58"/>
      <c r="G4971" s="78"/>
      <c r="H4971" s="78"/>
    </row>
    <row r="4972" spans="1:8" x14ac:dyDescent="0.3">
      <c r="A4972" s="58"/>
      <c r="G4972" s="78"/>
      <c r="H4972" s="78"/>
    </row>
    <row r="4973" spans="1:8" x14ac:dyDescent="0.3">
      <c r="A4973" s="58"/>
      <c r="G4973" s="78"/>
      <c r="H4973" s="78"/>
    </row>
    <row r="4974" spans="1:8" x14ac:dyDescent="0.3">
      <c r="A4974" s="58"/>
      <c r="G4974" s="78"/>
      <c r="H4974" s="78"/>
    </row>
    <row r="4975" spans="1:8" x14ac:dyDescent="0.3">
      <c r="A4975" s="58"/>
      <c r="G4975" s="78"/>
      <c r="H4975" s="78"/>
    </row>
    <row r="4976" spans="1:8" x14ac:dyDescent="0.3">
      <c r="A4976" s="58"/>
      <c r="G4976" s="78"/>
      <c r="H4976" s="78"/>
    </row>
    <row r="4977" spans="1:8" x14ac:dyDescent="0.3">
      <c r="A4977" s="58"/>
      <c r="G4977" s="78"/>
      <c r="H4977" s="78"/>
    </row>
    <row r="4978" spans="1:8" x14ac:dyDescent="0.3">
      <c r="A4978" s="58"/>
      <c r="G4978" s="78"/>
      <c r="H4978" s="78"/>
    </row>
    <row r="4979" spans="1:8" x14ac:dyDescent="0.3">
      <c r="A4979" s="58"/>
      <c r="G4979" s="78"/>
      <c r="H4979" s="78"/>
    </row>
    <row r="4980" spans="1:8" x14ac:dyDescent="0.3">
      <c r="A4980" s="58"/>
      <c r="G4980" s="78"/>
      <c r="H4980" s="78"/>
    </row>
    <row r="4981" spans="1:8" x14ac:dyDescent="0.3">
      <c r="A4981" s="58"/>
      <c r="G4981" s="78"/>
      <c r="H4981" s="78"/>
    </row>
    <row r="4982" spans="1:8" x14ac:dyDescent="0.3">
      <c r="A4982" s="58"/>
      <c r="G4982" s="78"/>
      <c r="H4982" s="78"/>
    </row>
    <row r="4983" spans="1:8" x14ac:dyDescent="0.3">
      <c r="A4983" s="58"/>
      <c r="G4983" s="78"/>
      <c r="H4983" s="78"/>
    </row>
    <row r="4984" spans="1:8" x14ac:dyDescent="0.3">
      <c r="A4984" s="58"/>
      <c r="G4984" s="78"/>
      <c r="H4984" s="78"/>
    </row>
    <row r="4985" spans="1:8" x14ac:dyDescent="0.3">
      <c r="A4985" s="58"/>
      <c r="G4985" s="78"/>
      <c r="H4985" s="78"/>
    </row>
    <row r="4986" spans="1:8" x14ac:dyDescent="0.3">
      <c r="A4986" s="58"/>
      <c r="G4986" s="78"/>
      <c r="H4986" s="78"/>
    </row>
    <row r="4987" spans="1:8" x14ac:dyDescent="0.3">
      <c r="A4987" s="58"/>
      <c r="G4987" s="78"/>
      <c r="H4987" s="78"/>
    </row>
    <row r="4988" spans="1:8" x14ac:dyDescent="0.3">
      <c r="A4988" s="58"/>
      <c r="G4988" s="78"/>
      <c r="H4988" s="78"/>
    </row>
    <row r="4989" spans="1:8" x14ac:dyDescent="0.3">
      <c r="A4989" s="58"/>
      <c r="G4989" s="78"/>
      <c r="H4989" s="78"/>
    </row>
    <row r="4990" spans="1:8" x14ac:dyDescent="0.3">
      <c r="A4990" s="58"/>
      <c r="G4990" s="78"/>
      <c r="H4990" s="78"/>
    </row>
    <row r="4991" spans="1:8" x14ac:dyDescent="0.3">
      <c r="A4991" s="58"/>
      <c r="G4991" s="78"/>
      <c r="H4991" s="78"/>
    </row>
    <row r="4992" spans="1:8" x14ac:dyDescent="0.3">
      <c r="A4992" s="58"/>
      <c r="G4992" s="78"/>
      <c r="H4992" s="78"/>
    </row>
    <row r="4993" spans="1:8" x14ac:dyDescent="0.3">
      <c r="A4993" s="58"/>
      <c r="G4993" s="78"/>
      <c r="H4993" s="78"/>
    </row>
    <row r="4994" spans="1:8" x14ac:dyDescent="0.3">
      <c r="A4994" s="58"/>
      <c r="G4994" s="78"/>
      <c r="H4994" s="78"/>
    </row>
    <row r="4995" spans="1:8" x14ac:dyDescent="0.3">
      <c r="A4995" s="58"/>
      <c r="G4995" s="78"/>
      <c r="H4995" s="78"/>
    </row>
    <row r="4996" spans="1:8" x14ac:dyDescent="0.3">
      <c r="A4996" s="58"/>
      <c r="G4996" s="78"/>
      <c r="H4996" s="78"/>
    </row>
    <row r="4997" spans="1:8" x14ac:dyDescent="0.3">
      <c r="A4997" s="58"/>
      <c r="G4997" s="78"/>
      <c r="H4997" s="78"/>
    </row>
    <row r="4998" spans="1:8" x14ac:dyDescent="0.3">
      <c r="A4998" s="58"/>
      <c r="G4998" s="78"/>
      <c r="H4998" s="78"/>
    </row>
    <row r="4999" spans="1:8" x14ac:dyDescent="0.3">
      <c r="A4999" s="58"/>
      <c r="G4999" s="78"/>
      <c r="H4999" s="78"/>
    </row>
    <row r="5000" spans="1:8" x14ac:dyDescent="0.3">
      <c r="A5000" s="58"/>
      <c r="G5000" s="78"/>
      <c r="H5000" s="78"/>
    </row>
    <row r="5001" spans="1:8" x14ac:dyDescent="0.3">
      <c r="A5001" s="58"/>
      <c r="G5001" s="78"/>
      <c r="H5001" s="78"/>
    </row>
    <row r="5002" spans="1:8" x14ac:dyDescent="0.3">
      <c r="A5002" s="58"/>
      <c r="G5002" s="78"/>
      <c r="H5002" s="78"/>
    </row>
    <row r="5003" spans="1:8" x14ac:dyDescent="0.3">
      <c r="A5003" s="58"/>
      <c r="G5003" s="78"/>
      <c r="H5003" s="78"/>
    </row>
    <row r="5004" spans="1:8" x14ac:dyDescent="0.3">
      <c r="A5004" s="58"/>
      <c r="G5004" s="78"/>
      <c r="H5004" s="78"/>
    </row>
    <row r="5005" spans="1:8" x14ac:dyDescent="0.3">
      <c r="A5005" s="58"/>
      <c r="G5005" s="78"/>
      <c r="H5005" s="78"/>
    </row>
    <row r="5006" spans="1:8" x14ac:dyDescent="0.3">
      <c r="A5006" s="58"/>
      <c r="G5006" s="78"/>
      <c r="H5006" s="78"/>
    </row>
    <row r="5007" spans="1:8" x14ac:dyDescent="0.3">
      <c r="A5007" s="58"/>
      <c r="G5007" s="78"/>
      <c r="H5007" s="78"/>
    </row>
    <row r="5008" spans="1:8" x14ac:dyDescent="0.3">
      <c r="A5008" s="58"/>
      <c r="G5008" s="78"/>
      <c r="H5008" s="78"/>
    </row>
    <row r="5009" spans="1:8" x14ac:dyDescent="0.3">
      <c r="A5009" s="58"/>
      <c r="G5009" s="78"/>
      <c r="H5009" s="78"/>
    </row>
    <row r="5010" spans="1:8" x14ac:dyDescent="0.3">
      <c r="A5010" s="58"/>
      <c r="G5010" s="78"/>
      <c r="H5010" s="78"/>
    </row>
    <row r="5011" spans="1:8" x14ac:dyDescent="0.3">
      <c r="A5011" s="58"/>
      <c r="G5011" s="78"/>
      <c r="H5011" s="78"/>
    </row>
    <row r="5012" spans="1:8" x14ac:dyDescent="0.3">
      <c r="A5012" s="58"/>
      <c r="G5012" s="78"/>
      <c r="H5012" s="78"/>
    </row>
    <row r="5013" spans="1:8" x14ac:dyDescent="0.3">
      <c r="A5013" s="58"/>
      <c r="G5013" s="78"/>
      <c r="H5013" s="78"/>
    </row>
    <row r="5014" spans="1:8" x14ac:dyDescent="0.3">
      <c r="A5014" s="58"/>
      <c r="G5014" s="78"/>
      <c r="H5014" s="78"/>
    </row>
    <row r="5015" spans="1:8" x14ac:dyDescent="0.3">
      <c r="A5015" s="58"/>
      <c r="G5015" s="78"/>
      <c r="H5015" s="78"/>
    </row>
    <row r="5016" spans="1:8" x14ac:dyDescent="0.3">
      <c r="A5016" s="58"/>
      <c r="G5016" s="78"/>
      <c r="H5016" s="78"/>
    </row>
    <row r="5017" spans="1:8" x14ac:dyDescent="0.3">
      <c r="A5017" s="58"/>
      <c r="G5017" s="78"/>
      <c r="H5017" s="78"/>
    </row>
    <row r="5018" spans="1:8" x14ac:dyDescent="0.3">
      <c r="A5018" s="58"/>
      <c r="G5018" s="78"/>
      <c r="H5018" s="78"/>
    </row>
    <row r="5019" spans="1:8" x14ac:dyDescent="0.3">
      <c r="A5019" s="58"/>
      <c r="G5019" s="78"/>
      <c r="H5019" s="78"/>
    </row>
    <row r="5020" spans="1:8" x14ac:dyDescent="0.3">
      <c r="A5020" s="58"/>
      <c r="G5020" s="78"/>
      <c r="H5020" s="78"/>
    </row>
    <row r="5021" spans="1:8" x14ac:dyDescent="0.3">
      <c r="A5021" s="58"/>
      <c r="G5021" s="78"/>
      <c r="H5021" s="78"/>
    </row>
    <row r="5022" spans="1:8" x14ac:dyDescent="0.3">
      <c r="A5022" s="58"/>
      <c r="G5022" s="78"/>
      <c r="H5022" s="78"/>
    </row>
    <row r="5023" spans="1:8" x14ac:dyDescent="0.3">
      <c r="A5023" s="58"/>
      <c r="G5023" s="78"/>
      <c r="H5023" s="78"/>
    </row>
    <row r="5024" spans="1:8" x14ac:dyDescent="0.3">
      <c r="A5024" s="58"/>
      <c r="G5024" s="78"/>
      <c r="H5024" s="78"/>
    </row>
    <row r="5025" spans="1:8" x14ac:dyDescent="0.3">
      <c r="A5025" s="58"/>
      <c r="G5025" s="78"/>
      <c r="H5025" s="78"/>
    </row>
    <row r="5026" spans="1:8" x14ac:dyDescent="0.3">
      <c r="A5026" s="58"/>
      <c r="G5026" s="78"/>
      <c r="H5026" s="78"/>
    </row>
    <row r="5027" spans="1:8" x14ac:dyDescent="0.3">
      <c r="A5027" s="58"/>
      <c r="G5027" s="78"/>
      <c r="H5027" s="78"/>
    </row>
    <row r="5028" spans="1:8" x14ac:dyDescent="0.3">
      <c r="A5028" s="58"/>
      <c r="G5028" s="78"/>
      <c r="H5028" s="78"/>
    </row>
    <row r="5029" spans="1:8" x14ac:dyDescent="0.3">
      <c r="A5029" s="58"/>
      <c r="G5029" s="78"/>
      <c r="H5029" s="78"/>
    </row>
    <row r="5030" spans="1:8" x14ac:dyDescent="0.3">
      <c r="A5030" s="58"/>
      <c r="G5030" s="78"/>
      <c r="H5030" s="78"/>
    </row>
    <row r="5031" spans="1:8" x14ac:dyDescent="0.3">
      <c r="A5031" s="58"/>
      <c r="G5031" s="78"/>
      <c r="H5031" s="78"/>
    </row>
    <row r="5032" spans="1:8" x14ac:dyDescent="0.3">
      <c r="A5032" s="58"/>
      <c r="G5032" s="78"/>
      <c r="H5032" s="78"/>
    </row>
    <row r="5033" spans="1:8" x14ac:dyDescent="0.3">
      <c r="A5033" s="58"/>
      <c r="G5033" s="78"/>
      <c r="H5033" s="78"/>
    </row>
    <row r="5034" spans="1:8" x14ac:dyDescent="0.3">
      <c r="A5034" s="58"/>
      <c r="G5034" s="78"/>
      <c r="H5034" s="78"/>
    </row>
    <row r="5035" spans="1:8" x14ac:dyDescent="0.3">
      <c r="A5035" s="58"/>
      <c r="G5035" s="78"/>
      <c r="H5035" s="78"/>
    </row>
    <row r="5036" spans="1:8" x14ac:dyDescent="0.3">
      <c r="A5036" s="58"/>
      <c r="G5036" s="78"/>
      <c r="H5036" s="78"/>
    </row>
    <row r="5037" spans="1:8" x14ac:dyDescent="0.3">
      <c r="A5037" s="58"/>
      <c r="G5037" s="78"/>
      <c r="H5037" s="78"/>
    </row>
    <row r="5038" spans="1:8" x14ac:dyDescent="0.3">
      <c r="A5038" s="58"/>
      <c r="G5038" s="78"/>
      <c r="H5038" s="78"/>
    </row>
    <row r="5039" spans="1:8" x14ac:dyDescent="0.3">
      <c r="A5039" s="58"/>
      <c r="G5039" s="78"/>
      <c r="H5039" s="78"/>
    </row>
    <row r="5040" spans="1:8" x14ac:dyDescent="0.3">
      <c r="A5040" s="58"/>
      <c r="G5040" s="78"/>
      <c r="H5040" s="78"/>
    </row>
    <row r="5041" spans="1:8" x14ac:dyDescent="0.3">
      <c r="A5041" s="58"/>
      <c r="G5041" s="78"/>
      <c r="H5041" s="78"/>
    </row>
    <row r="5042" spans="1:8" x14ac:dyDescent="0.3">
      <c r="A5042" s="58"/>
      <c r="G5042" s="78"/>
      <c r="H5042" s="78"/>
    </row>
    <row r="5043" spans="1:8" x14ac:dyDescent="0.3">
      <c r="A5043" s="58"/>
      <c r="G5043" s="78"/>
      <c r="H5043" s="78"/>
    </row>
    <row r="5044" spans="1:8" x14ac:dyDescent="0.3">
      <c r="A5044" s="58"/>
      <c r="G5044" s="78"/>
      <c r="H5044" s="78"/>
    </row>
    <row r="5045" spans="1:8" x14ac:dyDescent="0.3">
      <c r="A5045" s="58"/>
      <c r="G5045" s="78"/>
      <c r="H5045" s="78"/>
    </row>
    <row r="5046" spans="1:8" x14ac:dyDescent="0.3">
      <c r="A5046" s="58"/>
      <c r="G5046" s="78"/>
      <c r="H5046" s="78"/>
    </row>
    <row r="5047" spans="1:8" x14ac:dyDescent="0.3">
      <c r="A5047" s="58"/>
      <c r="G5047" s="78"/>
      <c r="H5047" s="78"/>
    </row>
    <row r="5048" spans="1:8" x14ac:dyDescent="0.3">
      <c r="A5048" s="58"/>
      <c r="G5048" s="78"/>
      <c r="H5048" s="78"/>
    </row>
    <row r="5049" spans="1:8" x14ac:dyDescent="0.3">
      <c r="A5049" s="58"/>
      <c r="G5049" s="78"/>
      <c r="H5049" s="78"/>
    </row>
    <row r="5050" spans="1:8" x14ac:dyDescent="0.3">
      <c r="A5050" s="58"/>
      <c r="G5050" s="78"/>
      <c r="H5050" s="78"/>
    </row>
    <row r="5051" spans="1:8" x14ac:dyDescent="0.3">
      <c r="A5051" s="58"/>
      <c r="G5051" s="78"/>
      <c r="H5051" s="78"/>
    </row>
    <row r="5052" spans="1:8" x14ac:dyDescent="0.3">
      <c r="A5052" s="58"/>
      <c r="G5052" s="78"/>
      <c r="H5052" s="78"/>
    </row>
    <row r="5053" spans="1:8" x14ac:dyDescent="0.3">
      <c r="A5053" s="58"/>
      <c r="G5053" s="78"/>
      <c r="H5053" s="78"/>
    </row>
    <row r="5054" spans="1:8" x14ac:dyDescent="0.3">
      <c r="A5054" s="58"/>
      <c r="G5054" s="78"/>
      <c r="H5054" s="78"/>
    </row>
    <row r="5055" spans="1:8" x14ac:dyDescent="0.3">
      <c r="A5055" s="58"/>
      <c r="G5055" s="78"/>
      <c r="H5055" s="78"/>
    </row>
    <row r="5056" spans="1:8" x14ac:dyDescent="0.3">
      <c r="A5056" s="58"/>
      <c r="G5056" s="78"/>
      <c r="H5056" s="78"/>
    </row>
    <row r="5057" spans="1:8" x14ac:dyDescent="0.3">
      <c r="A5057" s="58"/>
      <c r="G5057" s="78"/>
      <c r="H5057" s="78"/>
    </row>
    <row r="5058" spans="1:8" x14ac:dyDescent="0.3">
      <c r="A5058" s="58"/>
      <c r="G5058" s="78"/>
      <c r="H5058" s="78"/>
    </row>
    <row r="5059" spans="1:8" x14ac:dyDescent="0.3">
      <c r="A5059" s="58"/>
      <c r="G5059" s="78"/>
      <c r="H5059" s="78"/>
    </row>
    <row r="5060" spans="1:8" x14ac:dyDescent="0.3">
      <c r="A5060" s="58"/>
      <c r="G5060" s="78"/>
      <c r="H5060" s="78"/>
    </row>
    <row r="5061" spans="1:8" x14ac:dyDescent="0.3">
      <c r="A5061" s="58"/>
      <c r="G5061" s="78"/>
      <c r="H5061" s="78"/>
    </row>
    <row r="5062" spans="1:8" x14ac:dyDescent="0.3">
      <c r="A5062" s="58"/>
      <c r="G5062" s="78"/>
      <c r="H5062" s="78"/>
    </row>
    <row r="5063" spans="1:8" x14ac:dyDescent="0.3">
      <c r="A5063" s="58"/>
      <c r="G5063" s="78"/>
      <c r="H5063" s="78"/>
    </row>
    <row r="5064" spans="1:8" x14ac:dyDescent="0.3">
      <c r="A5064" s="58"/>
      <c r="G5064" s="78"/>
      <c r="H5064" s="78"/>
    </row>
    <row r="5065" spans="1:8" x14ac:dyDescent="0.3">
      <c r="A5065" s="58"/>
      <c r="G5065" s="78"/>
      <c r="H5065" s="78"/>
    </row>
    <row r="5066" spans="1:8" x14ac:dyDescent="0.3">
      <c r="A5066" s="58"/>
      <c r="G5066" s="78"/>
      <c r="H5066" s="78"/>
    </row>
    <row r="5067" spans="1:8" x14ac:dyDescent="0.3">
      <c r="A5067" s="58"/>
      <c r="G5067" s="78"/>
      <c r="H5067" s="78"/>
    </row>
    <row r="5068" spans="1:8" x14ac:dyDescent="0.3">
      <c r="A5068" s="58"/>
      <c r="G5068" s="78"/>
      <c r="H5068" s="78"/>
    </row>
    <row r="5069" spans="1:8" x14ac:dyDescent="0.3">
      <c r="A5069" s="58"/>
      <c r="G5069" s="78"/>
      <c r="H5069" s="78"/>
    </row>
    <row r="5070" spans="1:8" x14ac:dyDescent="0.3">
      <c r="A5070" s="58"/>
      <c r="G5070" s="78"/>
      <c r="H5070" s="78"/>
    </row>
    <row r="5071" spans="1:8" x14ac:dyDescent="0.3">
      <c r="A5071" s="58"/>
      <c r="G5071" s="78"/>
      <c r="H5071" s="78"/>
    </row>
    <row r="5072" spans="1:8" x14ac:dyDescent="0.3">
      <c r="A5072" s="58"/>
      <c r="G5072" s="78"/>
      <c r="H5072" s="78"/>
    </row>
    <row r="5073" spans="1:8" x14ac:dyDescent="0.3">
      <c r="A5073" s="58"/>
      <c r="G5073" s="78"/>
      <c r="H5073" s="78"/>
    </row>
    <row r="5074" spans="1:8" x14ac:dyDescent="0.3">
      <c r="A5074" s="58"/>
      <c r="G5074" s="78"/>
      <c r="H5074" s="78"/>
    </row>
    <row r="5075" spans="1:8" x14ac:dyDescent="0.3">
      <c r="A5075" s="58"/>
      <c r="G5075" s="78"/>
      <c r="H5075" s="78"/>
    </row>
    <row r="5076" spans="1:8" x14ac:dyDescent="0.3">
      <c r="A5076" s="58"/>
      <c r="G5076" s="78"/>
      <c r="H5076" s="78"/>
    </row>
    <row r="5077" spans="1:8" x14ac:dyDescent="0.3">
      <c r="A5077" s="58"/>
      <c r="G5077" s="78"/>
      <c r="H5077" s="78"/>
    </row>
    <row r="5078" spans="1:8" x14ac:dyDescent="0.3">
      <c r="A5078" s="58"/>
      <c r="G5078" s="78"/>
      <c r="H5078" s="78"/>
    </row>
    <row r="5079" spans="1:8" x14ac:dyDescent="0.3">
      <c r="A5079" s="58"/>
      <c r="G5079" s="78"/>
      <c r="H5079" s="78"/>
    </row>
    <row r="5080" spans="1:8" x14ac:dyDescent="0.3">
      <c r="A5080" s="58"/>
      <c r="G5080" s="78"/>
      <c r="H5080" s="78"/>
    </row>
    <row r="5081" spans="1:8" x14ac:dyDescent="0.3">
      <c r="A5081" s="58"/>
      <c r="G5081" s="78"/>
      <c r="H5081" s="78"/>
    </row>
    <row r="5082" spans="1:8" x14ac:dyDescent="0.3">
      <c r="A5082" s="58"/>
      <c r="G5082" s="78"/>
      <c r="H5082" s="78"/>
    </row>
    <row r="5083" spans="1:8" x14ac:dyDescent="0.3">
      <c r="A5083" s="58"/>
      <c r="G5083" s="78"/>
      <c r="H5083" s="78"/>
    </row>
    <row r="5084" spans="1:8" x14ac:dyDescent="0.3">
      <c r="A5084" s="58"/>
      <c r="G5084" s="78"/>
      <c r="H5084" s="78"/>
    </row>
    <row r="5085" spans="1:8" x14ac:dyDescent="0.3">
      <c r="A5085" s="58"/>
      <c r="G5085" s="78"/>
      <c r="H5085" s="78"/>
    </row>
    <row r="5086" spans="1:8" x14ac:dyDescent="0.3">
      <c r="A5086" s="58"/>
      <c r="G5086" s="78"/>
      <c r="H5086" s="78"/>
    </row>
    <row r="5087" spans="1:8" x14ac:dyDescent="0.3">
      <c r="A5087" s="58"/>
      <c r="G5087" s="78"/>
      <c r="H5087" s="78"/>
    </row>
    <row r="5088" spans="1:8" x14ac:dyDescent="0.3">
      <c r="A5088" s="58"/>
      <c r="G5088" s="78"/>
      <c r="H5088" s="78"/>
    </row>
    <row r="5089" spans="1:8" x14ac:dyDescent="0.3">
      <c r="A5089" s="58"/>
      <c r="G5089" s="78"/>
      <c r="H5089" s="78"/>
    </row>
    <row r="5090" spans="1:8" x14ac:dyDescent="0.3">
      <c r="A5090" s="58"/>
      <c r="G5090" s="78"/>
      <c r="H5090" s="78"/>
    </row>
    <row r="5091" spans="1:8" x14ac:dyDescent="0.3">
      <c r="A5091" s="58"/>
      <c r="G5091" s="78"/>
      <c r="H5091" s="78"/>
    </row>
    <row r="5092" spans="1:8" x14ac:dyDescent="0.3">
      <c r="A5092" s="58"/>
      <c r="G5092" s="78"/>
      <c r="H5092" s="78"/>
    </row>
    <row r="5093" spans="1:8" x14ac:dyDescent="0.3">
      <c r="A5093" s="58"/>
      <c r="G5093" s="78"/>
      <c r="H5093" s="78"/>
    </row>
    <row r="5094" spans="1:8" x14ac:dyDescent="0.3">
      <c r="A5094" s="58"/>
      <c r="G5094" s="78"/>
      <c r="H5094" s="78"/>
    </row>
    <row r="5095" spans="1:8" x14ac:dyDescent="0.3">
      <c r="A5095" s="58"/>
      <c r="G5095" s="78"/>
      <c r="H5095" s="78"/>
    </row>
    <row r="5096" spans="1:8" x14ac:dyDescent="0.3">
      <c r="A5096" s="58"/>
      <c r="G5096" s="78"/>
      <c r="H5096" s="78"/>
    </row>
    <row r="5097" spans="1:8" x14ac:dyDescent="0.3">
      <c r="A5097" s="58"/>
      <c r="G5097" s="78"/>
      <c r="H5097" s="78"/>
    </row>
    <row r="5098" spans="1:8" x14ac:dyDescent="0.3">
      <c r="A5098" s="58"/>
      <c r="G5098" s="78"/>
      <c r="H5098" s="78"/>
    </row>
    <row r="5099" spans="1:8" x14ac:dyDescent="0.3">
      <c r="A5099" s="58"/>
      <c r="G5099" s="78"/>
      <c r="H5099" s="78"/>
    </row>
    <row r="5100" spans="1:8" x14ac:dyDescent="0.3">
      <c r="A5100" s="58"/>
      <c r="G5100" s="78"/>
      <c r="H5100" s="78"/>
    </row>
    <row r="5101" spans="1:8" x14ac:dyDescent="0.3">
      <c r="A5101" s="58"/>
      <c r="G5101" s="78"/>
      <c r="H5101" s="78"/>
    </row>
    <row r="5102" spans="1:8" x14ac:dyDescent="0.3">
      <c r="A5102" s="58"/>
      <c r="G5102" s="78"/>
      <c r="H5102" s="78"/>
    </row>
    <row r="5103" spans="1:8" x14ac:dyDescent="0.3">
      <c r="A5103" s="58"/>
      <c r="G5103" s="78"/>
      <c r="H5103" s="78"/>
    </row>
    <row r="5104" spans="1:8" x14ac:dyDescent="0.3">
      <c r="A5104" s="58"/>
      <c r="G5104" s="78"/>
      <c r="H5104" s="78"/>
    </row>
    <row r="5105" spans="1:8" x14ac:dyDescent="0.3">
      <c r="A5105" s="58"/>
      <c r="G5105" s="78"/>
      <c r="H5105" s="78"/>
    </row>
    <row r="5106" spans="1:8" x14ac:dyDescent="0.3">
      <c r="A5106" s="58"/>
      <c r="G5106" s="78"/>
      <c r="H5106" s="78"/>
    </row>
    <row r="5107" spans="1:8" x14ac:dyDescent="0.3">
      <c r="A5107" s="58"/>
      <c r="G5107" s="78"/>
      <c r="H5107" s="78"/>
    </row>
    <row r="5108" spans="1:8" x14ac:dyDescent="0.3">
      <c r="A5108" s="58"/>
      <c r="G5108" s="78"/>
      <c r="H5108" s="78"/>
    </row>
    <row r="5109" spans="1:8" x14ac:dyDescent="0.3">
      <c r="A5109" s="58"/>
      <c r="G5109" s="78"/>
      <c r="H5109" s="78"/>
    </row>
    <row r="5110" spans="1:8" x14ac:dyDescent="0.3">
      <c r="A5110" s="58"/>
      <c r="G5110" s="78"/>
      <c r="H5110" s="78"/>
    </row>
    <row r="5111" spans="1:8" x14ac:dyDescent="0.3">
      <c r="A5111" s="58"/>
      <c r="G5111" s="78"/>
      <c r="H5111" s="78"/>
    </row>
    <row r="5112" spans="1:8" x14ac:dyDescent="0.3">
      <c r="A5112" s="58"/>
      <c r="G5112" s="78"/>
      <c r="H5112" s="78"/>
    </row>
    <row r="5113" spans="1:8" x14ac:dyDescent="0.3">
      <c r="A5113" s="58"/>
      <c r="G5113" s="78"/>
      <c r="H5113" s="78"/>
    </row>
    <row r="5114" spans="1:8" x14ac:dyDescent="0.3">
      <c r="A5114" s="58"/>
      <c r="G5114" s="78"/>
      <c r="H5114" s="78"/>
    </row>
    <row r="5115" spans="1:8" x14ac:dyDescent="0.3">
      <c r="A5115" s="58"/>
      <c r="G5115" s="78"/>
      <c r="H5115" s="78"/>
    </row>
    <row r="5116" spans="1:8" x14ac:dyDescent="0.3">
      <c r="A5116" s="58"/>
      <c r="G5116" s="78"/>
      <c r="H5116" s="78"/>
    </row>
    <row r="5117" spans="1:8" x14ac:dyDescent="0.3">
      <c r="A5117" s="58"/>
      <c r="G5117" s="78"/>
      <c r="H5117" s="78"/>
    </row>
    <row r="5118" spans="1:8" x14ac:dyDescent="0.3">
      <c r="A5118" s="58"/>
      <c r="G5118" s="78"/>
      <c r="H5118" s="78"/>
    </row>
    <row r="5119" spans="1:8" x14ac:dyDescent="0.3">
      <c r="A5119" s="58"/>
      <c r="G5119" s="78"/>
      <c r="H5119" s="78"/>
    </row>
    <row r="5120" spans="1:8" x14ac:dyDescent="0.3">
      <c r="A5120" s="58"/>
      <c r="G5120" s="78"/>
      <c r="H5120" s="78"/>
    </row>
    <row r="5121" spans="1:8" x14ac:dyDescent="0.3">
      <c r="A5121" s="58"/>
      <c r="G5121" s="78"/>
      <c r="H5121" s="78"/>
    </row>
    <row r="5122" spans="1:8" x14ac:dyDescent="0.3">
      <c r="A5122" s="58"/>
      <c r="G5122" s="78"/>
      <c r="H5122" s="78"/>
    </row>
    <row r="5123" spans="1:8" x14ac:dyDescent="0.3">
      <c r="A5123" s="58"/>
      <c r="G5123" s="78"/>
      <c r="H5123" s="78"/>
    </row>
    <row r="5124" spans="1:8" x14ac:dyDescent="0.3">
      <c r="A5124" s="58"/>
      <c r="G5124" s="78"/>
      <c r="H5124" s="78"/>
    </row>
    <row r="5125" spans="1:8" x14ac:dyDescent="0.3">
      <c r="A5125" s="58"/>
      <c r="G5125" s="78"/>
      <c r="H5125" s="78"/>
    </row>
    <row r="5126" spans="1:8" x14ac:dyDescent="0.3">
      <c r="A5126" s="58"/>
      <c r="G5126" s="78"/>
      <c r="H5126" s="78"/>
    </row>
    <row r="5127" spans="1:8" x14ac:dyDescent="0.3">
      <c r="A5127" s="58"/>
      <c r="G5127" s="78"/>
      <c r="H5127" s="78"/>
    </row>
    <row r="5128" spans="1:8" x14ac:dyDescent="0.3">
      <c r="A5128" s="58"/>
      <c r="G5128" s="78"/>
      <c r="H5128" s="78"/>
    </row>
    <row r="5129" spans="1:8" x14ac:dyDescent="0.3">
      <c r="A5129" s="58"/>
      <c r="G5129" s="78"/>
      <c r="H5129" s="78"/>
    </row>
    <row r="5130" spans="1:8" x14ac:dyDescent="0.3">
      <c r="A5130" s="58"/>
      <c r="G5130" s="78"/>
      <c r="H5130" s="78"/>
    </row>
    <row r="5131" spans="1:8" x14ac:dyDescent="0.3">
      <c r="A5131" s="58"/>
      <c r="G5131" s="78"/>
      <c r="H5131" s="78"/>
    </row>
    <row r="5132" spans="1:8" x14ac:dyDescent="0.3">
      <c r="A5132" s="58"/>
      <c r="G5132" s="78"/>
      <c r="H5132" s="78"/>
    </row>
    <row r="5133" spans="1:8" x14ac:dyDescent="0.3">
      <c r="A5133" s="58"/>
      <c r="G5133" s="78"/>
      <c r="H5133" s="78"/>
    </row>
    <row r="5134" spans="1:8" x14ac:dyDescent="0.3">
      <c r="A5134" s="58"/>
      <c r="G5134" s="78"/>
      <c r="H5134" s="78"/>
    </row>
    <row r="5135" spans="1:8" x14ac:dyDescent="0.3">
      <c r="A5135" s="58"/>
      <c r="G5135" s="78"/>
      <c r="H5135" s="78"/>
    </row>
    <row r="5136" spans="1:8" x14ac:dyDescent="0.3">
      <c r="A5136" s="58"/>
      <c r="G5136" s="78"/>
      <c r="H5136" s="78"/>
    </row>
    <row r="5137" spans="1:8" x14ac:dyDescent="0.3">
      <c r="A5137" s="58"/>
      <c r="G5137" s="78"/>
      <c r="H5137" s="78"/>
    </row>
    <row r="5138" spans="1:8" x14ac:dyDescent="0.3">
      <c r="A5138" s="58"/>
      <c r="G5138" s="78"/>
      <c r="H5138" s="78"/>
    </row>
    <row r="5139" spans="1:8" x14ac:dyDescent="0.3">
      <c r="A5139" s="58"/>
      <c r="G5139" s="78"/>
      <c r="H5139" s="78"/>
    </row>
    <row r="5140" spans="1:8" x14ac:dyDescent="0.3">
      <c r="A5140" s="58"/>
      <c r="G5140" s="78"/>
      <c r="H5140" s="78"/>
    </row>
    <row r="5141" spans="1:8" x14ac:dyDescent="0.3">
      <c r="A5141" s="58"/>
      <c r="G5141" s="78"/>
      <c r="H5141" s="78"/>
    </row>
    <row r="5142" spans="1:8" x14ac:dyDescent="0.3">
      <c r="A5142" s="58"/>
      <c r="G5142" s="78"/>
      <c r="H5142" s="78"/>
    </row>
    <row r="5143" spans="1:8" x14ac:dyDescent="0.3">
      <c r="A5143" s="58"/>
      <c r="G5143" s="78"/>
      <c r="H5143" s="78"/>
    </row>
    <row r="5144" spans="1:8" x14ac:dyDescent="0.3">
      <c r="A5144" s="58"/>
      <c r="G5144" s="78"/>
      <c r="H5144" s="78"/>
    </row>
    <row r="5145" spans="1:8" x14ac:dyDescent="0.3">
      <c r="A5145" s="58"/>
      <c r="G5145" s="78"/>
      <c r="H5145" s="78"/>
    </row>
    <row r="5146" spans="1:8" x14ac:dyDescent="0.3">
      <c r="A5146" s="58"/>
      <c r="G5146" s="78"/>
      <c r="H5146" s="78"/>
    </row>
    <row r="5147" spans="1:8" x14ac:dyDescent="0.3">
      <c r="A5147" s="58"/>
      <c r="G5147" s="78"/>
      <c r="H5147" s="78"/>
    </row>
    <row r="5148" spans="1:8" x14ac:dyDescent="0.3">
      <c r="A5148" s="58"/>
      <c r="G5148" s="78"/>
      <c r="H5148" s="78"/>
    </row>
    <row r="5149" spans="1:8" x14ac:dyDescent="0.3">
      <c r="A5149" s="58"/>
      <c r="G5149" s="78"/>
      <c r="H5149" s="78"/>
    </row>
    <row r="5150" spans="1:8" x14ac:dyDescent="0.3">
      <c r="A5150" s="58"/>
      <c r="G5150" s="78"/>
      <c r="H5150" s="78"/>
    </row>
    <row r="5151" spans="1:8" x14ac:dyDescent="0.3">
      <c r="A5151" s="58"/>
      <c r="G5151" s="78"/>
      <c r="H5151" s="78"/>
    </row>
    <row r="5152" spans="1:8" x14ac:dyDescent="0.3">
      <c r="A5152" s="58"/>
      <c r="G5152" s="78"/>
      <c r="H5152" s="78"/>
    </row>
    <row r="5153" spans="1:8" x14ac:dyDescent="0.3">
      <c r="A5153" s="58"/>
      <c r="G5153" s="78"/>
      <c r="H5153" s="78"/>
    </row>
    <row r="5154" spans="1:8" x14ac:dyDescent="0.3">
      <c r="A5154" s="58"/>
      <c r="G5154" s="78"/>
      <c r="H5154" s="78"/>
    </row>
    <row r="5155" spans="1:8" x14ac:dyDescent="0.3">
      <c r="A5155" s="58"/>
      <c r="G5155" s="78"/>
      <c r="H5155" s="78"/>
    </row>
    <row r="5156" spans="1:8" x14ac:dyDescent="0.3">
      <c r="A5156" s="58"/>
      <c r="G5156" s="78"/>
      <c r="H5156" s="78"/>
    </row>
    <row r="5157" spans="1:8" x14ac:dyDescent="0.3">
      <c r="A5157" s="58"/>
      <c r="G5157" s="78"/>
      <c r="H5157" s="78"/>
    </row>
    <row r="5158" spans="1:8" x14ac:dyDescent="0.3">
      <c r="A5158" s="58"/>
      <c r="G5158" s="78"/>
      <c r="H5158" s="78"/>
    </row>
    <row r="5159" spans="1:8" x14ac:dyDescent="0.3">
      <c r="A5159" s="58"/>
      <c r="G5159" s="78"/>
      <c r="H5159" s="78"/>
    </row>
    <row r="5160" spans="1:8" x14ac:dyDescent="0.3">
      <c r="A5160" s="58"/>
      <c r="G5160" s="78"/>
      <c r="H5160" s="78"/>
    </row>
    <row r="5161" spans="1:8" x14ac:dyDescent="0.3">
      <c r="A5161" s="58"/>
      <c r="G5161" s="78"/>
      <c r="H5161" s="78"/>
    </row>
    <row r="5162" spans="1:8" x14ac:dyDescent="0.3">
      <c r="A5162" s="58"/>
      <c r="G5162" s="78"/>
      <c r="H5162" s="78"/>
    </row>
    <row r="5163" spans="1:8" x14ac:dyDescent="0.3">
      <c r="A5163" s="58"/>
      <c r="G5163" s="78"/>
      <c r="H5163" s="78"/>
    </row>
    <row r="5164" spans="1:8" x14ac:dyDescent="0.3">
      <c r="A5164" s="58"/>
      <c r="G5164" s="78"/>
      <c r="H5164" s="78"/>
    </row>
    <row r="5165" spans="1:8" x14ac:dyDescent="0.3">
      <c r="A5165" s="58"/>
      <c r="G5165" s="78"/>
      <c r="H5165" s="78"/>
    </row>
    <row r="5166" spans="1:8" x14ac:dyDescent="0.3">
      <c r="A5166" s="58"/>
      <c r="G5166" s="78"/>
      <c r="H5166" s="78"/>
    </row>
    <row r="5167" spans="1:8" x14ac:dyDescent="0.3">
      <c r="A5167" s="58"/>
      <c r="G5167" s="78"/>
      <c r="H5167" s="78"/>
    </row>
    <row r="5168" spans="1:8" x14ac:dyDescent="0.3">
      <c r="A5168" s="58"/>
      <c r="G5168" s="78"/>
      <c r="H5168" s="78"/>
    </row>
    <row r="5169" spans="1:8" x14ac:dyDescent="0.3">
      <c r="A5169" s="58"/>
      <c r="G5169" s="78"/>
      <c r="H5169" s="78"/>
    </row>
    <row r="5170" spans="1:8" x14ac:dyDescent="0.3">
      <c r="A5170" s="58"/>
      <c r="G5170" s="78"/>
      <c r="H5170" s="78"/>
    </row>
    <row r="5171" spans="1:8" x14ac:dyDescent="0.3">
      <c r="A5171" s="58"/>
      <c r="G5171" s="78"/>
      <c r="H5171" s="78"/>
    </row>
    <row r="5172" spans="1:8" x14ac:dyDescent="0.3">
      <c r="A5172" s="58"/>
      <c r="G5172" s="78"/>
      <c r="H5172" s="78"/>
    </row>
    <row r="5173" spans="1:8" x14ac:dyDescent="0.3">
      <c r="A5173" s="58"/>
      <c r="G5173" s="78"/>
      <c r="H5173" s="78"/>
    </row>
    <row r="5174" spans="1:8" x14ac:dyDescent="0.3">
      <c r="A5174" s="58"/>
      <c r="G5174" s="78"/>
      <c r="H5174" s="78"/>
    </row>
    <row r="5175" spans="1:8" x14ac:dyDescent="0.3">
      <c r="A5175" s="58"/>
      <c r="G5175" s="78"/>
      <c r="H5175" s="78"/>
    </row>
    <row r="5176" spans="1:8" x14ac:dyDescent="0.3">
      <c r="A5176" s="58"/>
      <c r="G5176" s="78"/>
      <c r="H5176" s="78"/>
    </row>
    <row r="5177" spans="1:8" x14ac:dyDescent="0.3">
      <c r="A5177" s="58"/>
      <c r="G5177" s="78"/>
      <c r="H5177" s="78"/>
    </row>
    <row r="5178" spans="1:8" x14ac:dyDescent="0.3">
      <c r="A5178" s="58"/>
      <c r="G5178" s="78"/>
      <c r="H5178" s="78"/>
    </row>
    <row r="5179" spans="1:8" x14ac:dyDescent="0.3">
      <c r="A5179" s="58"/>
      <c r="G5179" s="78"/>
      <c r="H5179" s="78"/>
    </row>
    <row r="5180" spans="1:8" x14ac:dyDescent="0.3">
      <c r="A5180" s="58"/>
      <c r="G5180" s="78"/>
      <c r="H5180" s="78"/>
    </row>
    <row r="5181" spans="1:8" x14ac:dyDescent="0.3">
      <c r="A5181" s="58"/>
      <c r="G5181" s="78"/>
      <c r="H5181" s="78"/>
    </row>
    <row r="5182" spans="1:8" x14ac:dyDescent="0.3">
      <c r="A5182" s="58"/>
      <c r="G5182" s="78"/>
      <c r="H5182" s="78"/>
    </row>
    <row r="5183" spans="1:8" x14ac:dyDescent="0.3">
      <c r="A5183" s="58"/>
      <c r="G5183" s="78"/>
      <c r="H5183" s="78"/>
    </row>
    <row r="5184" spans="1:8" x14ac:dyDescent="0.3">
      <c r="A5184" s="58"/>
      <c r="G5184" s="78"/>
      <c r="H5184" s="78"/>
    </row>
    <row r="5185" spans="1:8" x14ac:dyDescent="0.3">
      <c r="A5185" s="58"/>
      <c r="G5185" s="78"/>
      <c r="H5185" s="78"/>
    </row>
    <row r="5186" spans="1:8" x14ac:dyDescent="0.3">
      <c r="A5186" s="58"/>
      <c r="G5186" s="78"/>
      <c r="H5186" s="78"/>
    </row>
    <row r="5187" spans="1:8" x14ac:dyDescent="0.3">
      <c r="A5187" s="58"/>
      <c r="G5187" s="78"/>
      <c r="H5187" s="78"/>
    </row>
    <row r="5188" spans="1:8" x14ac:dyDescent="0.3">
      <c r="A5188" s="58"/>
      <c r="G5188" s="78"/>
      <c r="H5188" s="78"/>
    </row>
    <row r="5189" spans="1:8" x14ac:dyDescent="0.3">
      <c r="A5189" s="58"/>
      <c r="G5189" s="78"/>
      <c r="H5189" s="78"/>
    </row>
    <row r="5190" spans="1:8" x14ac:dyDescent="0.3">
      <c r="A5190" s="58"/>
      <c r="G5190" s="78"/>
      <c r="H5190" s="78"/>
    </row>
    <row r="5191" spans="1:8" x14ac:dyDescent="0.3">
      <c r="A5191" s="58"/>
      <c r="G5191" s="78"/>
      <c r="H5191" s="78"/>
    </row>
    <row r="5192" spans="1:8" x14ac:dyDescent="0.3">
      <c r="A5192" s="58"/>
      <c r="G5192" s="78"/>
      <c r="H5192" s="78"/>
    </row>
    <row r="5193" spans="1:8" x14ac:dyDescent="0.3">
      <c r="A5193" s="58"/>
      <c r="G5193" s="78"/>
      <c r="H5193" s="78"/>
    </row>
    <row r="5194" spans="1:8" x14ac:dyDescent="0.3">
      <c r="A5194" s="58"/>
      <c r="G5194" s="78"/>
      <c r="H5194" s="78"/>
    </row>
    <row r="5195" spans="1:8" x14ac:dyDescent="0.3">
      <c r="A5195" s="58"/>
      <c r="G5195" s="78"/>
      <c r="H5195" s="78"/>
    </row>
    <row r="5196" spans="1:8" x14ac:dyDescent="0.3">
      <c r="A5196" s="58"/>
      <c r="G5196" s="78"/>
      <c r="H5196" s="78"/>
    </row>
    <row r="5197" spans="1:8" x14ac:dyDescent="0.3">
      <c r="A5197" s="58"/>
      <c r="G5197" s="78"/>
      <c r="H5197" s="78"/>
    </row>
    <row r="5198" spans="1:8" x14ac:dyDescent="0.3">
      <c r="A5198" s="58"/>
      <c r="G5198" s="78"/>
      <c r="H5198" s="78"/>
    </row>
    <row r="5199" spans="1:8" x14ac:dyDescent="0.3">
      <c r="A5199" s="58"/>
      <c r="G5199" s="78"/>
      <c r="H5199" s="78"/>
    </row>
    <row r="5200" spans="1:8" x14ac:dyDescent="0.3">
      <c r="A5200" s="58"/>
      <c r="G5200" s="78"/>
      <c r="H5200" s="78"/>
    </row>
    <row r="5201" spans="1:8" x14ac:dyDescent="0.3">
      <c r="A5201" s="58"/>
      <c r="G5201" s="78"/>
      <c r="H5201" s="78"/>
    </row>
    <row r="5202" spans="1:8" x14ac:dyDescent="0.3">
      <c r="A5202" s="58"/>
      <c r="G5202" s="78"/>
      <c r="H5202" s="78"/>
    </row>
    <row r="5203" spans="1:8" x14ac:dyDescent="0.3">
      <c r="A5203" s="58"/>
      <c r="G5203" s="78"/>
      <c r="H5203" s="78"/>
    </row>
    <row r="5204" spans="1:8" x14ac:dyDescent="0.3">
      <c r="A5204" s="58"/>
      <c r="G5204" s="78"/>
      <c r="H5204" s="78"/>
    </row>
    <row r="5205" spans="1:8" x14ac:dyDescent="0.3">
      <c r="A5205" s="58"/>
      <c r="G5205" s="78"/>
      <c r="H5205" s="78"/>
    </row>
    <row r="5206" spans="1:8" x14ac:dyDescent="0.3">
      <c r="A5206" s="58"/>
      <c r="G5206" s="78"/>
      <c r="H5206" s="78"/>
    </row>
    <row r="5207" spans="1:8" x14ac:dyDescent="0.3">
      <c r="A5207" s="58"/>
      <c r="G5207" s="78"/>
      <c r="H5207" s="78"/>
    </row>
    <row r="5208" spans="1:8" x14ac:dyDescent="0.3">
      <c r="A5208" s="58"/>
      <c r="G5208" s="78"/>
      <c r="H5208" s="78"/>
    </row>
    <row r="5209" spans="1:8" x14ac:dyDescent="0.3">
      <c r="A5209" s="58"/>
      <c r="G5209" s="78"/>
      <c r="H5209" s="78"/>
    </row>
    <row r="5210" spans="1:8" x14ac:dyDescent="0.3">
      <c r="A5210" s="58"/>
      <c r="G5210" s="78"/>
      <c r="H5210" s="78"/>
    </row>
    <row r="5211" spans="1:8" x14ac:dyDescent="0.3">
      <c r="A5211" s="58"/>
      <c r="G5211" s="78"/>
      <c r="H5211" s="78"/>
    </row>
    <row r="5212" spans="1:8" x14ac:dyDescent="0.3">
      <c r="A5212" s="58"/>
      <c r="G5212" s="78"/>
      <c r="H5212" s="78"/>
    </row>
    <row r="5213" spans="1:8" x14ac:dyDescent="0.3">
      <c r="A5213" s="58"/>
      <c r="G5213" s="78"/>
      <c r="H5213" s="78"/>
    </row>
    <row r="5214" spans="1:8" x14ac:dyDescent="0.3">
      <c r="A5214" s="58"/>
      <c r="G5214" s="78"/>
      <c r="H5214" s="78"/>
    </row>
    <row r="5215" spans="1:8" x14ac:dyDescent="0.3">
      <c r="A5215" s="58"/>
      <c r="G5215" s="78"/>
      <c r="H5215" s="78"/>
    </row>
    <row r="5216" spans="1:8" x14ac:dyDescent="0.3">
      <c r="A5216" s="58"/>
      <c r="G5216" s="78"/>
      <c r="H5216" s="78"/>
    </row>
    <row r="5217" spans="1:8" x14ac:dyDescent="0.3">
      <c r="A5217" s="58"/>
      <c r="G5217" s="78"/>
      <c r="H5217" s="78"/>
    </row>
    <row r="5218" spans="1:8" x14ac:dyDescent="0.3">
      <c r="A5218" s="58"/>
      <c r="G5218" s="78"/>
      <c r="H5218" s="78"/>
    </row>
    <row r="5219" spans="1:8" x14ac:dyDescent="0.3">
      <c r="A5219" s="58"/>
      <c r="G5219" s="78"/>
      <c r="H5219" s="78"/>
    </row>
    <row r="5220" spans="1:8" x14ac:dyDescent="0.3">
      <c r="A5220" s="58"/>
      <c r="G5220" s="78"/>
      <c r="H5220" s="78"/>
    </row>
    <row r="5221" spans="1:8" x14ac:dyDescent="0.3">
      <c r="A5221" s="58"/>
      <c r="G5221" s="78"/>
      <c r="H5221" s="78"/>
    </row>
    <row r="5222" spans="1:8" x14ac:dyDescent="0.3">
      <c r="A5222" s="58"/>
      <c r="G5222" s="78"/>
      <c r="H5222" s="78"/>
    </row>
    <row r="5223" spans="1:8" x14ac:dyDescent="0.3">
      <c r="A5223" s="58"/>
      <c r="G5223" s="78"/>
      <c r="H5223" s="78"/>
    </row>
    <row r="5224" spans="1:8" x14ac:dyDescent="0.3">
      <c r="A5224" s="58"/>
      <c r="G5224" s="78"/>
      <c r="H5224" s="78"/>
    </row>
    <row r="5225" spans="1:8" x14ac:dyDescent="0.3">
      <c r="A5225" s="58"/>
      <c r="G5225" s="78"/>
      <c r="H5225" s="78"/>
    </row>
    <row r="5226" spans="1:8" x14ac:dyDescent="0.3">
      <c r="A5226" s="58"/>
      <c r="G5226" s="78"/>
      <c r="H5226" s="78"/>
    </row>
    <row r="5227" spans="1:8" x14ac:dyDescent="0.3">
      <c r="A5227" s="58"/>
      <c r="G5227" s="78"/>
      <c r="H5227" s="78"/>
    </row>
    <row r="5228" spans="1:8" x14ac:dyDescent="0.3">
      <c r="A5228" s="58"/>
      <c r="G5228" s="78"/>
      <c r="H5228" s="78"/>
    </row>
    <row r="5229" spans="1:8" x14ac:dyDescent="0.3">
      <c r="A5229" s="58"/>
      <c r="G5229" s="78"/>
      <c r="H5229" s="78"/>
    </row>
    <row r="5230" spans="1:8" x14ac:dyDescent="0.3">
      <c r="A5230" s="58"/>
      <c r="G5230" s="78"/>
      <c r="H5230" s="78"/>
    </row>
    <row r="5231" spans="1:8" x14ac:dyDescent="0.3">
      <c r="A5231" s="58"/>
      <c r="G5231" s="78"/>
      <c r="H5231" s="78"/>
    </row>
    <row r="5232" spans="1:8" x14ac:dyDescent="0.3">
      <c r="A5232" s="58"/>
      <c r="G5232" s="78"/>
      <c r="H5232" s="78"/>
    </row>
    <row r="5233" spans="1:8" x14ac:dyDescent="0.3">
      <c r="A5233" s="58"/>
      <c r="G5233" s="78"/>
      <c r="H5233" s="78"/>
    </row>
    <row r="5234" spans="1:8" x14ac:dyDescent="0.3">
      <c r="A5234" s="58"/>
      <c r="G5234" s="78"/>
      <c r="H5234" s="78"/>
    </row>
    <row r="5235" spans="1:8" x14ac:dyDescent="0.3">
      <c r="A5235" s="58"/>
      <c r="G5235" s="78"/>
      <c r="H5235" s="78"/>
    </row>
    <row r="5236" spans="1:8" x14ac:dyDescent="0.3">
      <c r="A5236" s="58"/>
      <c r="G5236" s="78"/>
      <c r="H5236" s="78"/>
    </row>
    <row r="5237" spans="1:8" x14ac:dyDescent="0.3">
      <c r="A5237" s="58"/>
      <c r="G5237" s="78"/>
      <c r="H5237" s="78"/>
    </row>
    <row r="5238" spans="1:8" x14ac:dyDescent="0.3">
      <c r="A5238" s="58"/>
      <c r="G5238" s="78"/>
      <c r="H5238" s="78"/>
    </row>
    <row r="5239" spans="1:8" x14ac:dyDescent="0.3">
      <c r="A5239" s="58"/>
      <c r="G5239" s="78"/>
      <c r="H5239" s="78"/>
    </row>
    <row r="5240" spans="1:8" x14ac:dyDescent="0.3">
      <c r="A5240" s="58"/>
      <c r="G5240" s="78"/>
      <c r="H5240" s="78"/>
    </row>
    <row r="5241" spans="1:8" x14ac:dyDescent="0.3">
      <c r="A5241" s="58"/>
      <c r="G5241" s="78"/>
      <c r="H5241" s="78"/>
    </row>
    <row r="5242" spans="1:8" x14ac:dyDescent="0.3">
      <c r="A5242" s="58"/>
      <c r="G5242" s="78"/>
      <c r="H5242" s="78"/>
    </row>
    <row r="5243" spans="1:8" x14ac:dyDescent="0.3">
      <c r="A5243" s="58"/>
      <c r="G5243" s="78"/>
      <c r="H5243" s="78"/>
    </row>
    <row r="5244" spans="1:8" x14ac:dyDescent="0.3">
      <c r="A5244" s="58"/>
      <c r="G5244" s="78"/>
      <c r="H5244" s="78"/>
    </row>
    <row r="5245" spans="1:8" x14ac:dyDescent="0.3">
      <c r="A5245" s="58"/>
      <c r="G5245" s="78"/>
      <c r="H5245" s="78"/>
    </row>
    <row r="5246" spans="1:8" x14ac:dyDescent="0.3">
      <c r="A5246" s="58"/>
      <c r="G5246" s="78"/>
      <c r="H5246" s="78"/>
    </row>
    <row r="5247" spans="1:8" x14ac:dyDescent="0.3">
      <c r="A5247" s="58"/>
      <c r="G5247" s="78"/>
      <c r="H5247" s="78"/>
    </row>
    <row r="5248" spans="1:8" x14ac:dyDescent="0.3">
      <c r="A5248" s="58"/>
      <c r="G5248" s="78"/>
      <c r="H5248" s="78"/>
    </row>
    <row r="5249" spans="1:8" x14ac:dyDescent="0.3">
      <c r="A5249" s="58"/>
      <c r="G5249" s="78"/>
      <c r="H5249" s="78"/>
    </row>
    <row r="5250" spans="1:8" x14ac:dyDescent="0.3">
      <c r="A5250" s="58"/>
      <c r="G5250" s="78"/>
      <c r="H5250" s="78"/>
    </row>
    <row r="5251" spans="1:8" x14ac:dyDescent="0.3">
      <c r="A5251" s="58"/>
      <c r="G5251" s="78"/>
      <c r="H5251" s="78"/>
    </row>
    <row r="5252" spans="1:8" x14ac:dyDescent="0.3">
      <c r="A5252" s="58"/>
      <c r="G5252" s="78"/>
      <c r="H5252" s="78"/>
    </row>
    <row r="5253" spans="1:8" x14ac:dyDescent="0.3">
      <c r="A5253" s="58"/>
      <c r="G5253" s="78"/>
      <c r="H5253" s="78"/>
    </row>
    <row r="5254" spans="1:8" x14ac:dyDescent="0.3">
      <c r="A5254" s="58"/>
      <c r="G5254" s="78"/>
      <c r="H5254" s="78"/>
    </row>
    <row r="5255" spans="1:8" x14ac:dyDescent="0.3">
      <c r="A5255" s="58"/>
      <c r="G5255" s="78"/>
      <c r="H5255" s="78"/>
    </row>
    <row r="5256" spans="1:8" x14ac:dyDescent="0.3">
      <c r="A5256" s="58"/>
      <c r="G5256" s="78"/>
      <c r="H5256" s="78"/>
    </row>
    <row r="5257" spans="1:8" x14ac:dyDescent="0.3">
      <c r="A5257" s="58"/>
      <c r="G5257" s="78"/>
      <c r="H5257" s="78"/>
    </row>
    <row r="5258" spans="1:8" x14ac:dyDescent="0.3">
      <c r="A5258" s="58"/>
      <c r="G5258" s="78"/>
      <c r="H5258" s="78"/>
    </row>
    <row r="5259" spans="1:8" x14ac:dyDescent="0.3">
      <c r="A5259" s="58"/>
      <c r="G5259" s="78"/>
      <c r="H5259" s="78"/>
    </row>
    <row r="5260" spans="1:8" x14ac:dyDescent="0.3">
      <c r="A5260" s="58"/>
      <c r="G5260" s="78"/>
      <c r="H5260" s="78"/>
    </row>
    <row r="5261" spans="1:8" x14ac:dyDescent="0.3">
      <c r="A5261" s="58"/>
      <c r="G5261" s="78"/>
      <c r="H5261" s="78"/>
    </row>
    <row r="5262" spans="1:8" x14ac:dyDescent="0.3">
      <c r="A5262" s="58"/>
      <c r="G5262" s="78"/>
      <c r="H5262" s="78"/>
    </row>
    <row r="5263" spans="1:8" x14ac:dyDescent="0.3">
      <c r="A5263" s="58"/>
      <c r="G5263" s="78"/>
      <c r="H5263" s="78"/>
    </row>
    <row r="5264" spans="1:8" x14ac:dyDescent="0.3">
      <c r="A5264" s="58"/>
      <c r="G5264" s="78"/>
      <c r="H5264" s="78"/>
    </row>
    <row r="5265" spans="1:8" x14ac:dyDescent="0.3">
      <c r="A5265" s="58"/>
      <c r="G5265" s="78"/>
      <c r="H5265" s="78"/>
    </row>
    <row r="5266" spans="1:8" x14ac:dyDescent="0.3">
      <c r="A5266" s="58"/>
      <c r="G5266" s="78"/>
      <c r="H5266" s="78"/>
    </row>
    <row r="5267" spans="1:8" x14ac:dyDescent="0.3">
      <c r="A5267" s="58"/>
      <c r="G5267" s="78"/>
      <c r="H5267" s="78"/>
    </row>
    <row r="5268" spans="1:8" x14ac:dyDescent="0.3">
      <c r="A5268" s="58"/>
      <c r="G5268" s="78"/>
      <c r="H5268" s="78"/>
    </row>
    <row r="5269" spans="1:8" x14ac:dyDescent="0.3">
      <c r="A5269" s="58"/>
      <c r="G5269" s="78"/>
      <c r="H5269" s="78"/>
    </row>
    <row r="5270" spans="1:8" x14ac:dyDescent="0.3">
      <c r="A5270" s="58"/>
      <c r="G5270" s="78"/>
      <c r="H5270" s="78"/>
    </row>
    <row r="5271" spans="1:8" x14ac:dyDescent="0.3">
      <c r="A5271" s="58"/>
      <c r="G5271" s="78"/>
      <c r="H5271" s="78"/>
    </row>
    <row r="5272" spans="1:8" x14ac:dyDescent="0.3">
      <c r="A5272" s="58"/>
      <c r="G5272" s="78"/>
      <c r="H5272" s="78"/>
    </row>
    <row r="5273" spans="1:8" x14ac:dyDescent="0.3">
      <c r="A5273" s="58"/>
      <c r="G5273" s="78"/>
      <c r="H5273" s="78"/>
    </row>
    <row r="5274" spans="1:8" x14ac:dyDescent="0.3">
      <c r="A5274" s="58"/>
      <c r="G5274" s="78"/>
      <c r="H5274" s="78"/>
    </row>
    <row r="5275" spans="1:8" x14ac:dyDescent="0.3">
      <c r="A5275" s="58"/>
      <c r="G5275" s="78"/>
      <c r="H5275" s="78"/>
    </row>
    <row r="5276" spans="1:8" x14ac:dyDescent="0.3">
      <c r="A5276" s="58"/>
      <c r="G5276" s="78"/>
      <c r="H5276" s="78"/>
    </row>
    <row r="5277" spans="1:8" x14ac:dyDescent="0.3">
      <c r="A5277" s="58"/>
      <c r="G5277" s="78"/>
      <c r="H5277" s="78"/>
    </row>
    <row r="5278" spans="1:8" x14ac:dyDescent="0.3">
      <c r="A5278" s="58"/>
      <c r="G5278" s="78"/>
      <c r="H5278" s="78"/>
    </row>
    <row r="5279" spans="1:8" x14ac:dyDescent="0.3">
      <c r="A5279" s="58"/>
      <c r="G5279" s="78"/>
      <c r="H5279" s="78"/>
    </row>
    <row r="5280" spans="1:8" x14ac:dyDescent="0.3">
      <c r="A5280" s="58"/>
      <c r="G5280" s="78"/>
      <c r="H5280" s="78"/>
    </row>
    <row r="5281" spans="1:8" x14ac:dyDescent="0.3">
      <c r="A5281" s="58"/>
      <c r="G5281" s="78"/>
      <c r="H5281" s="78"/>
    </row>
    <row r="5282" spans="1:8" x14ac:dyDescent="0.3">
      <c r="A5282" s="58"/>
      <c r="G5282" s="78"/>
      <c r="H5282" s="78"/>
    </row>
    <row r="5283" spans="1:8" x14ac:dyDescent="0.3">
      <c r="A5283" s="58"/>
      <c r="G5283" s="78"/>
      <c r="H5283" s="78"/>
    </row>
    <row r="5284" spans="1:8" x14ac:dyDescent="0.3">
      <c r="A5284" s="58"/>
      <c r="G5284" s="78"/>
      <c r="H5284" s="78"/>
    </row>
    <row r="5285" spans="1:8" x14ac:dyDescent="0.3">
      <c r="A5285" s="58"/>
      <c r="G5285" s="78"/>
      <c r="H5285" s="78"/>
    </row>
    <row r="5286" spans="1:8" x14ac:dyDescent="0.3">
      <c r="A5286" s="58"/>
      <c r="G5286" s="78"/>
      <c r="H5286" s="78"/>
    </row>
    <row r="5287" spans="1:8" x14ac:dyDescent="0.3">
      <c r="A5287" s="58"/>
      <c r="G5287" s="78"/>
      <c r="H5287" s="78"/>
    </row>
    <row r="5288" spans="1:8" x14ac:dyDescent="0.3">
      <c r="A5288" s="58"/>
      <c r="G5288" s="78"/>
      <c r="H5288" s="78"/>
    </row>
    <row r="5289" spans="1:8" x14ac:dyDescent="0.3">
      <c r="A5289" s="58"/>
      <c r="G5289" s="78"/>
      <c r="H5289" s="78"/>
    </row>
    <row r="5290" spans="1:8" x14ac:dyDescent="0.3">
      <c r="A5290" s="58"/>
      <c r="G5290" s="78"/>
      <c r="H5290" s="78"/>
    </row>
    <row r="5291" spans="1:8" x14ac:dyDescent="0.3">
      <c r="A5291" s="58"/>
      <c r="G5291" s="78"/>
      <c r="H5291" s="78"/>
    </row>
    <row r="5292" spans="1:8" x14ac:dyDescent="0.3">
      <c r="A5292" s="58"/>
      <c r="G5292" s="78"/>
      <c r="H5292" s="78"/>
    </row>
    <row r="5293" spans="1:8" x14ac:dyDescent="0.3">
      <c r="A5293" s="58"/>
      <c r="G5293" s="78"/>
      <c r="H5293" s="78"/>
    </row>
    <row r="5294" spans="1:8" x14ac:dyDescent="0.3">
      <c r="A5294" s="58"/>
      <c r="G5294" s="78"/>
      <c r="H5294" s="78"/>
    </row>
    <row r="5295" spans="1:8" x14ac:dyDescent="0.3">
      <c r="A5295" s="58"/>
      <c r="G5295" s="78"/>
      <c r="H5295" s="78"/>
    </row>
    <row r="5296" spans="1:8" x14ac:dyDescent="0.3">
      <c r="A5296" s="58"/>
      <c r="G5296" s="78"/>
      <c r="H5296" s="78"/>
    </row>
    <row r="5297" spans="1:8" x14ac:dyDescent="0.3">
      <c r="A5297" s="58"/>
      <c r="G5297" s="78"/>
      <c r="H5297" s="78"/>
    </row>
    <row r="5298" spans="1:8" x14ac:dyDescent="0.3">
      <c r="A5298" s="58"/>
      <c r="G5298" s="78"/>
      <c r="H5298" s="78"/>
    </row>
    <row r="5299" spans="1:8" x14ac:dyDescent="0.3">
      <c r="A5299" s="58"/>
      <c r="G5299" s="78"/>
      <c r="H5299" s="78"/>
    </row>
    <row r="5300" spans="1:8" x14ac:dyDescent="0.3">
      <c r="A5300" s="58"/>
      <c r="G5300" s="78"/>
      <c r="H5300" s="78"/>
    </row>
    <row r="5301" spans="1:8" x14ac:dyDescent="0.3">
      <c r="A5301" s="58"/>
      <c r="G5301" s="78"/>
      <c r="H5301" s="78"/>
    </row>
    <row r="5302" spans="1:8" x14ac:dyDescent="0.3">
      <c r="A5302" s="58"/>
      <c r="G5302" s="78"/>
      <c r="H5302" s="78"/>
    </row>
    <row r="5303" spans="1:8" x14ac:dyDescent="0.3">
      <c r="A5303" s="58"/>
      <c r="G5303" s="78"/>
      <c r="H5303" s="78"/>
    </row>
    <row r="5304" spans="1:8" x14ac:dyDescent="0.3">
      <c r="A5304" s="58"/>
      <c r="G5304" s="78"/>
      <c r="H5304" s="78"/>
    </row>
    <row r="5305" spans="1:8" x14ac:dyDescent="0.3">
      <c r="A5305" s="58"/>
      <c r="G5305" s="78"/>
      <c r="H5305" s="78"/>
    </row>
    <row r="5306" spans="1:8" x14ac:dyDescent="0.3">
      <c r="A5306" s="58"/>
      <c r="G5306" s="78"/>
      <c r="H5306" s="78"/>
    </row>
    <row r="5307" spans="1:8" x14ac:dyDescent="0.3">
      <c r="A5307" s="58"/>
      <c r="G5307" s="78"/>
      <c r="H5307" s="78"/>
    </row>
    <row r="5308" spans="1:8" x14ac:dyDescent="0.3">
      <c r="A5308" s="58"/>
      <c r="G5308" s="78"/>
      <c r="H5308" s="78"/>
    </row>
    <row r="5309" spans="1:8" x14ac:dyDescent="0.3">
      <c r="A5309" s="58"/>
      <c r="G5309" s="78"/>
      <c r="H5309" s="78"/>
    </row>
    <row r="5310" spans="1:8" x14ac:dyDescent="0.3">
      <c r="A5310" s="58"/>
      <c r="G5310" s="78"/>
      <c r="H5310" s="78"/>
    </row>
    <row r="5311" spans="1:8" x14ac:dyDescent="0.3">
      <c r="A5311" s="58"/>
      <c r="G5311" s="78"/>
      <c r="H5311" s="78"/>
    </row>
    <row r="5312" spans="1:8" x14ac:dyDescent="0.3">
      <c r="A5312" s="58"/>
      <c r="G5312" s="78"/>
      <c r="H5312" s="78"/>
    </row>
    <row r="5313" spans="1:8" x14ac:dyDescent="0.3">
      <c r="A5313" s="58"/>
      <c r="G5313" s="78"/>
      <c r="H5313" s="78"/>
    </row>
    <row r="5314" spans="1:8" x14ac:dyDescent="0.3">
      <c r="A5314" s="58"/>
      <c r="G5314" s="78"/>
      <c r="H5314" s="78"/>
    </row>
    <row r="5315" spans="1:8" x14ac:dyDescent="0.3">
      <c r="A5315" s="58"/>
      <c r="G5315" s="78"/>
      <c r="H5315" s="78"/>
    </row>
    <row r="5316" spans="1:8" x14ac:dyDescent="0.3">
      <c r="A5316" s="58"/>
      <c r="G5316" s="78"/>
      <c r="H5316" s="78"/>
    </row>
    <row r="5317" spans="1:8" x14ac:dyDescent="0.3">
      <c r="A5317" s="58"/>
      <c r="G5317" s="78"/>
      <c r="H5317" s="78"/>
    </row>
    <row r="5318" spans="1:8" x14ac:dyDescent="0.3">
      <c r="A5318" s="58"/>
      <c r="G5318" s="78"/>
      <c r="H5318" s="78"/>
    </row>
    <row r="5319" spans="1:8" x14ac:dyDescent="0.3">
      <c r="A5319" s="58"/>
      <c r="G5319" s="78"/>
      <c r="H5319" s="78"/>
    </row>
    <row r="5320" spans="1:8" x14ac:dyDescent="0.3">
      <c r="A5320" s="58"/>
      <c r="G5320" s="78"/>
      <c r="H5320" s="78"/>
    </row>
    <row r="5321" spans="1:8" x14ac:dyDescent="0.3">
      <c r="A5321" s="58"/>
      <c r="G5321" s="78"/>
      <c r="H5321" s="78"/>
    </row>
    <row r="5322" spans="1:8" x14ac:dyDescent="0.3">
      <c r="A5322" s="58"/>
      <c r="G5322" s="78"/>
      <c r="H5322" s="78"/>
    </row>
    <row r="5323" spans="1:8" x14ac:dyDescent="0.3">
      <c r="A5323" s="58"/>
      <c r="G5323" s="78"/>
      <c r="H5323" s="78"/>
    </row>
    <row r="5324" spans="1:8" x14ac:dyDescent="0.3">
      <c r="A5324" s="58"/>
      <c r="G5324" s="78"/>
      <c r="H5324" s="78"/>
    </row>
    <row r="5325" spans="1:8" x14ac:dyDescent="0.3">
      <c r="A5325" s="58"/>
      <c r="G5325" s="78"/>
      <c r="H5325" s="78"/>
    </row>
    <row r="5326" spans="1:8" x14ac:dyDescent="0.3">
      <c r="A5326" s="58"/>
      <c r="G5326" s="78"/>
      <c r="H5326" s="78"/>
    </row>
    <row r="5327" spans="1:8" x14ac:dyDescent="0.3">
      <c r="A5327" s="58"/>
      <c r="G5327" s="78"/>
      <c r="H5327" s="78"/>
    </row>
    <row r="5328" spans="1:8" x14ac:dyDescent="0.3">
      <c r="A5328" s="58"/>
      <c r="G5328" s="78"/>
      <c r="H5328" s="78"/>
    </row>
    <row r="5329" spans="1:8" x14ac:dyDescent="0.3">
      <c r="A5329" s="58"/>
      <c r="G5329" s="78"/>
      <c r="H5329" s="78"/>
    </row>
    <row r="5330" spans="1:8" x14ac:dyDescent="0.3">
      <c r="A5330" s="58"/>
      <c r="G5330" s="78"/>
      <c r="H5330" s="78"/>
    </row>
    <row r="5331" spans="1:8" x14ac:dyDescent="0.3">
      <c r="A5331" s="58"/>
      <c r="G5331" s="78"/>
      <c r="H5331" s="78"/>
    </row>
    <row r="5332" spans="1:8" x14ac:dyDescent="0.3">
      <c r="A5332" s="58"/>
      <c r="G5332" s="78"/>
      <c r="H5332" s="78"/>
    </row>
    <row r="5333" spans="1:8" x14ac:dyDescent="0.3">
      <c r="A5333" s="58"/>
      <c r="G5333" s="78"/>
      <c r="H5333" s="78"/>
    </row>
    <row r="5334" spans="1:8" x14ac:dyDescent="0.3">
      <c r="A5334" s="58"/>
      <c r="G5334" s="78"/>
      <c r="H5334" s="78"/>
    </row>
    <row r="5335" spans="1:8" x14ac:dyDescent="0.3">
      <c r="A5335" s="58"/>
      <c r="G5335" s="78"/>
      <c r="H5335" s="78"/>
    </row>
    <row r="5336" spans="1:8" x14ac:dyDescent="0.3">
      <c r="A5336" s="58"/>
      <c r="G5336" s="78"/>
      <c r="H5336" s="78"/>
    </row>
    <row r="5337" spans="1:8" x14ac:dyDescent="0.3">
      <c r="A5337" s="58"/>
      <c r="G5337" s="78"/>
      <c r="H5337" s="78"/>
    </row>
    <row r="5338" spans="1:8" x14ac:dyDescent="0.3">
      <c r="A5338" s="58"/>
      <c r="G5338" s="78"/>
      <c r="H5338" s="78"/>
    </row>
    <row r="5339" spans="1:8" x14ac:dyDescent="0.3">
      <c r="A5339" s="58"/>
      <c r="G5339" s="78"/>
      <c r="H5339" s="78"/>
    </row>
    <row r="5340" spans="1:8" x14ac:dyDescent="0.3">
      <c r="A5340" s="58"/>
      <c r="G5340" s="78"/>
      <c r="H5340" s="78"/>
    </row>
    <row r="5341" spans="1:8" x14ac:dyDescent="0.3">
      <c r="A5341" s="58"/>
      <c r="G5341" s="78"/>
      <c r="H5341" s="78"/>
    </row>
    <row r="5342" spans="1:8" x14ac:dyDescent="0.3">
      <c r="A5342" s="58"/>
      <c r="G5342" s="78"/>
      <c r="H5342" s="78"/>
    </row>
    <row r="5343" spans="1:8" x14ac:dyDescent="0.3">
      <c r="A5343" s="58"/>
      <c r="G5343" s="78"/>
      <c r="H5343" s="78"/>
    </row>
    <row r="5344" spans="1:8" x14ac:dyDescent="0.3">
      <c r="A5344" s="58"/>
      <c r="G5344" s="78"/>
      <c r="H5344" s="78"/>
    </row>
    <row r="5345" spans="1:8" x14ac:dyDescent="0.3">
      <c r="A5345" s="58"/>
      <c r="G5345" s="78"/>
      <c r="H5345" s="78"/>
    </row>
    <row r="5346" spans="1:8" x14ac:dyDescent="0.3">
      <c r="A5346" s="58"/>
      <c r="G5346" s="78"/>
      <c r="H5346" s="78"/>
    </row>
    <row r="5347" spans="1:8" x14ac:dyDescent="0.3">
      <c r="A5347" s="58"/>
      <c r="G5347" s="78"/>
      <c r="H5347" s="78"/>
    </row>
    <row r="5348" spans="1:8" x14ac:dyDescent="0.3">
      <c r="A5348" s="58"/>
      <c r="G5348" s="78"/>
      <c r="H5348" s="78"/>
    </row>
    <row r="5349" spans="1:8" x14ac:dyDescent="0.3">
      <c r="A5349" s="58"/>
      <c r="G5349" s="78"/>
      <c r="H5349" s="78"/>
    </row>
    <row r="5350" spans="1:8" x14ac:dyDescent="0.3">
      <c r="A5350" s="58"/>
      <c r="G5350" s="78"/>
      <c r="H5350" s="78"/>
    </row>
    <row r="5351" spans="1:8" x14ac:dyDescent="0.3">
      <c r="A5351" s="58"/>
      <c r="G5351" s="78"/>
      <c r="H5351" s="78"/>
    </row>
    <row r="5352" spans="1:8" x14ac:dyDescent="0.3">
      <c r="A5352" s="58"/>
      <c r="G5352" s="78"/>
      <c r="H5352" s="78"/>
    </row>
    <row r="5353" spans="1:8" x14ac:dyDescent="0.3">
      <c r="A5353" s="58"/>
      <c r="G5353" s="78"/>
      <c r="H5353" s="78"/>
    </row>
    <row r="5354" spans="1:8" x14ac:dyDescent="0.3">
      <c r="A5354" s="58"/>
      <c r="G5354" s="78"/>
      <c r="H5354" s="78"/>
    </row>
    <row r="5355" spans="1:8" x14ac:dyDescent="0.3">
      <c r="A5355" s="58"/>
      <c r="G5355" s="78"/>
      <c r="H5355" s="78"/>
    </row>
    <row r="5356" spans="1:8" x14ac:dyDescent="0.3">
      <c r="A5356" s="58"/>
      <c r="G5356" s="78"/>
      <c r="H5356" s="78"/>
    </row>
    <row r="5357" spans="1:8" x14ac:dyDescent="0.3">
      <c r="A5357" s="58"/>
      <c r="G5357" s="78"/>
      <c r="H5357" s="78"/>
    </row>
    <row r="5358" spans="1:8" x14ac:dyDescent="0.3">
      <c r="A5358" s="58"/>
      <c r="G5358" s="78"/>
      <c r="H5358" s="78"/>
    </row>
    <row r="5359" spans="1:8" x14ac:dyDescent="0.3">
      <c r="A5359" s="58"/>
      <c r="G5359" s="78"/>
      <c r="H5359" s="78"/>
    </row>
    <row r="5360" spans="1:8" x14ac:dyDescent="0.3">
      <c r="A5360" s="58"/>
      <c r="G5360" s="78"/>
      <c r="H5360" s="78"/>
    </row>
    <row r="5361" spans="1:8" x14ac:dyDescent="0.3">
      <c r="A5361" s="58"/>
      <c r="G5361" s="78"/>
      <c r="H5361" s="78"/>
    </row>
    <row r="5362" spans="1:8" x14ac:dyDescent="0.3">
      <c r="A5362" s="58"/>
      <c r="G5362" s="78"/>
      <c r="H5362" s="78"/>
    </row>
    <row r="5363" spans="1:8" x14ac:dyDescent="0.3">
      <c r="A5363" s="58"/>
      <c r="G5363" s="78"/>
      <c r="H5363" s="78"/>
    </row>
    <row r="5364" spans="1:8" x14ac:dyDescent="0.3">
      <c r="A5364" s="58"/>
      <c r="G5364" s="78"/>
      <c r="H5364" s="78"/>
    </row>
    <row r="5365" spans="1:8" x14ac:dyDescent="0.3">
      <c r="A5365" s="58"/>
      <c r="G5365" s="78"/>
      <c r="H5365" s="78"/>
    </row>
    <row r="5366" spans="1:8" x14ac:dyDescent="0.3">
      <c r="A5366" s="58"/>
      <c r="G5366" s="78"/>
      <c r="H5366" s="78"/>
    </row>
    <row r="5367" spans="1:8" x14ac:dyDescent="0.3">
      <c r="A5367" s="58"/>
      <c r="G5367" s="78"/>
      <c r="H5367" s="78"/>
    </row>
    <row r="5368" spans="1:8" x14ac:dyDescent="0.3">
      <c r="A5368" s="58"/>
      <c r="G5368" s="78"/>
      <c r="H5368" s="78"/>
    </row>
    <row r="5369" spans="1:8" x14ac:dyDescent="0.3">
      <c r="A5369" s="58"/>
      <c r="G5369" s="78"/>
      <c r="H5369" s="78"/>
    </row>
    <row r="5370" spans="1:8" x14ac:dyDescent="0.3">
      <c r="A5370" s="58"/>
      <c r="G5370" s="78"/>
      <c r="H5370" s="78"/>
    </row>
    <row r="5371" spans="1:8" x14ac:dyDescent="0.3">
      <c r="A5371" s="58"/>
      <c r="G5371" s="78"/>
      <c r="H5371" s="78"/>
    </row>
    <row r="5372" spans="1:8" x14ac:dyDescent="0.3">
      <c r="A5372" s="58"/>
      <c r="G5372" s="78"/>
      <c r="H5372" s="78"/>
    </row>
    <row r="5373" spans="1:8" x14ac:dyDescent="0.3">
      <c r="A5373" s="58"/>
      <c r="G5373" s="78"/>
      <c r="H5373" s="78"/>
    </row>
    <row r="5374" spans="1:8" x14ac:dyDescent="0.3">
      <c r="A5374" s="58"/>
      <c r="G5374" s="78"/>
      <c r="H5374" s="78"/>
    </row>
    <row r="5375" spans="1:8" x14ac:dyDescent="0.3">
      <c r="A5375" s="58"/>
      <c r="G5375" s="78"/>
      <c r="H5375" s="78"/>
    </row>
    <row r="5376" spans="1:8" x14ac:dyDescent="0.3">
      <c r="A5376" s="58"/>
      <c r="G5376" s="78"/>
      <c r="H5376" s="78"/>
    </row>
    <row r="5377" spans="1:8" x14ac:dyDescent="0.3">
      <c r="A5377" s="58"/>
      <c r="G5377" s="78"/>
      <c r="H5377" s="78"/>
    </row>
    <row r="5378" spans="1:8" x14ac:dyDescent="0.3">
      <c r="A5378" s="58"/>
      <c r="G5378" s="78"/>
      <c r="H5378" s="78"/>
    </row>
    <row r="5379" spans="1:8" x14ac:dyDescent="0.3">
      <c r="A5379" s="58"/>
      <c r="G5379" s="78"/>
      <c r="H5379" s="78"/>
    </row>
    <row r="5380" spans="1:8" x14ac:dyDescent="0.3">
      <c r="A5380" s="58"/>
      <c r="G5380" s="78"/>
      <c r="H5380" s="78"/>
    </row>
    <row r="5381" spans="1:8" x14ac:dyDescent="0.3">
      <c r="A5381" s="58"/>
      <c r="G5381" s="78"/>
      <c r="H5381" s="78"/>
    </row>
    <row r="5382" spans="1:8" x14ac:dyDescent="0.3">
      <c r="A5382" s="58"/>
      <c r="G5382" s="78"/>
      <c r="H5382" s="78"/>
    </row>
    <row r="5383" spans="1:8" x14ac:dyDescent="0.3">
      <c r="A5383" s="58"/>
      <c r="G5383" s="78"/>
      <c r="H5383" s="78"/>
    </row>
    <row r="5384" spans="1:8" x14ac:dyDescent="0.3">
      <c r="A5384" s="58"/>
      <c r="G5384" s="78"/>
      <c r="H5384" s="78"/>
    </row>
    <row r="5385" spans="1:8" x14ac:dyDescent="0.3">
      <c r="A5385" s="58"/>
      <c r="G5385" s="78"/>
      <c r="H5385" s="78"/>
    </row>
    <row r="5386" spans="1:8" x14ac:dyDescent="0.3">
      <c r="A5386" s="58"/>
      <c r="G5386" s="78"/>
      <c r="H5386" s="78"/>
    </row>
    <row r="5387" spans="1:8" x14ac:dyDescent="0.3">
      <c r="A5387" s="58"/>
      <c r="G5387" s="78"/>
      <c r="H5387" s="78"/>
    </row>
    <row r="5388" spans="1:8" x14ac:dyDescent="0.3">
      <c r="A5388" s="58"/>
      <c r="G5388" s="78"/>
      <c r="H5388" s="78"/>
    </row>
    <row r="5389" spans="1:8" x14ac:dyDescent="0.3">
      <c r="A5389" s="58"/>
      <c r="G5389" s="78"/>
      <c r="H5389" s="78"/>
    </row>
    <row r="5390" spans="1:8" x14ac:dyDescent="0.3">
      <c r="A5390" s="58"/>
      <c r="G5390" s="78"/>
      <c r="H5390" s="78"/>
    </row>
    <row r="5391" spans="1:8" x14ac:dyDescent="0.3">
      <c r="A5391" s="58"/>
      <c r="G5391" s="78"/>
      <c r="H5391" s="78"/>
    </row>
    <row r="5392" spans="1:8" x14ac:dyDescent="0.3">
      <c r="A5392" s="58"/>
      <c r="G5392" s="78"/>
      <c r="H5392" s="78"/>
    </row>
    <row r="5393" spans="1:8" x14ac:dyDescent="0.3">
      <c r="A5393" s="58"/>
      <c r="G5393" s="78"/>
      <c r="H5393" s="78"/>
    </row>
    <row r="5394" spans="1:8" x14ac:dyDescent="0.3">
      <c r="A5394" s="58"/>
      <c r="G5394" s="78"/>
      <c r="H5394" s="78"/>
    </row>
    <row r="5395" spans="1:8" x14ac:dyDescent="0.3">
      <c r="A5395" s="58"/>
      <c r="G5395" s="78"/>
      <c r="H5395" s="78"/>
    </row>
    <row r="5396" spans="1:8" x14ac:dyDescent="0.3">
      <c r="A5396" s="58"/>
      <c r="G5396" s="78"/>
      <c r="H5396" s="78"/>
    </row>
    <row r="5397" spans="1:8" x14ac:dyDescent="0.3">
      <c r="A5397" s="58"/>
      <c r="G5397" s="78"/>
      <c r="H5397" s="78"/>
    </row>
    <row r="5398" spans="1:8" x14ac:dyDescent="0.3">
      <c r="A5398" s="58"/>
      <c r="G5398" s="78"/>
      <c r="H5398" s="78"/>
    </row>
    <row r="5399" spans="1:8" x14ac:dyDescent="0.3">
      <c r="A5399" s="58"/>
      <c r="G5399" s="78"/>
      <c r="H5399" s="78"/>
    </row>
    <row r="5400" spans="1:8" x14ac:dyDescent="0.3">
      <c r="A5400" s="58"/>
      <c r="G5400" s="78"/>
      <c r="H5400" s="78"/>
    </row>
    <row r="5401" spans="1:8" x14ac:dyDescent="0.3">
      <c r="A5401" s="58"/>
      <c r="G5401" s="78"/>
      <c r="H5401" s="78"/>
    </row>
    <row r="5402" spans="1:8" x14ac:dyDescent="0.3">
      <c r="A5402" s="58"/>
      <c r="G5402" s="78"/>
      <c r="H5402" s="78"/>
    </row>
    <row r="5403" spans="1:8" x14ac:dyDescent="0.3">
      <c r="A5403" s="58"/>
      <c r="G5403" s="78"/>
      <c r="H5403" s="78"/>
    </row>
    <row r="5404" spans="1:8" x14ac:dyDescent="0.3">
      <c r="A5404" s="58"/>
      <c r="G5404" s="78"/>
      <c r="H5404" s="78"/>
    </row>
    <row r="5405" spans="1:8" x14ac:dyDescent="0.3">
      <c r="A5405" s="58"/>
      <c r="G5405" s="78"/>
      <c r="H5405" s="78"/>
    </row>
    <row r="5406" spans="1:8" x14ac:dyDescent="0.3">
      <c r="A5406" s="58"/>
      <c r="G5406" s="78"/>
      <c r="H5406" s="78"/>
    </row>
    <row r="5407" spans="1:8" x14ac:dyDescent="0.3">
      <c r="A5407" s="58"/>
      <c r="G5407" s="78"/>
      <c r="H5407" s="78"/>
    </row>
    <row r="5408" spans="1:8" x14ac:dyDescent="0.3">
      <c r="A5408" s="58"/>
      <c r="G5408" s="78"/>
      <c r="H5408" s="78"/>
    </row>
    <row r="5409" spans="1:8" x14ac:dyDescent="0.3">
      <c r="A5409" s="58"/>
      <c r="G5409" s="78"/>
      <c r="H5409" s="78"/>
    </row>
    <row r="5410" spans="1:8" x14ac:dyDescent="0.3">
      <c r="A5410" s="58"/>
      <c r="G5410" s="78"/>
      <c r="H5410" s="78"/>
    </row>
    <row r="5411" spans="1:8" x14ac:dyDescent="0.3">
      <c r="A5411" s="58"/>
      <c r="G5411" s="78"/>
      <c r="H5411" s="78"/>
    </row>
    <row r="5412" spans="1:8" x14ac:dyDescent="0.3">
      <c r="A5412" s="58"/>
      <c r="G5412" s="78"/>
      <c r="H5412" s="78"/>
    </row>
    <row r="5413" spans="1:8" x14ac:dyDescent="0.3">
      <c r="A5413" s="58"/>
      <c r="G5413" s="78"/>
      <c r="H5413" s="78"/>
    </row>
    <row r="5414" spans="1:8" x14ac:dyDescent="0.3">
      <c r="A5414" s="58"/>
      <c r="G5414" s="78"/>
      <c r="H5414" s="78"/>
    </row>
    <row r="5415" spans="1:8" x14ac:dyDescent="0.3">
      <c r="A5415" s="58"/>
      <c r="G5415" s="78"/>
      <c r="H5415" s="78"/>
    </row>
    <row r="5416" spans="1:8" x14ac:dyDescent="0.3">
      <c r="A5416" s="58"/>
      <c r="G5416" s="78"/>
      <c r="H5416" s="78"/>
    </row>
    <row r="5417" spans="1:8" x14ac:dyDescent="0.3">
      <c r="A5417" s="58"/>
      <c r="G5417" s="78"/>
      <c r="H5417" s="78"/>
    </row>
    <row r="5418" spans="1:8" x14ac:dyDescent="0.3">
      <c r="A5418" s="58"/>
      <c r="G5418" s="78"/>
      <c r="H5418" s="78"/>
    </row>
    <row r="5419" spans="1:8" x14ac:dyDescent="0.3">
      <c r="A5419" s="58"/>
      <c r="G5419" s="78"/>
      <c r="H5419" s="78"/>
    </row>
    <row r="5420" spans="1:8" x14ac:dyDescent="0.3">
      <c r="A5420" s="58"/>
      <c r="G5420" s="78"/>
      <c r="H5420" s="78"/>
    </row>
    <row r="5421" spans="1:8" x14ac:dyDescent="0.3">
      <c r="A5421" s="58"/>
      <c r="G5421" s="78"/>
      <c r="H5421" s="78"/>
    </row>
    <row r="5422" spans="1:8" x14ac:dyDescent="0.3">
      <c r="A5422" s="58"/>
      <c r="G5422" s="78"/>
      <c r="H5422" s="78"/>
    </row>
    <row r="5423" spans="1:8" x14ac:dyDescent="0.3">
      <c r="A5423" s="58"/>
      <c r="G5423" s="78"/>
      <c r="H5423" s="78"/>
    </row>
    <row r="5424" spans="1:8" x14ac:dyDescent="0.3">
      <c r="A5424" s="58"/>
      <c r="G5424" s="78"/>
      <c r="H5424" s="78"/>
    </row>
    <row r="5425" spans="1:8" x14ac:dyDescent="0.3">
      <c r="A5425" s="58"/>
      <c r="G5425" s="78"/>
      <c r="H5425" s="78"/>
    </row>
    <row r="5426" spans="1:8" x14ac:dyDescent="0.3">
      <c r="A5426" s="58"/>
      <c r="G5426" s="78"/>
      <c r="H5426" s="78"/>
    </row>
    <row r="5427" spans="1:8" x14ac:dyDescent="0.3">
      <c r="A5427" s="58"/>
      <c r="G5427" s="78"/>
      <c r="H5427" s="78"/>
    </row>
    <row r="5428" spans="1:8" x14ac:dyDescent="0.3">
      <c r="A5428" s="58"/>
      <c r="G5428" s="78"/>
      <c r="H5428" s="78"/>
    </row>
    <row r="5429" spans="1:8" x14ac:dyDescent="0.3">
      <c r="A5429" s="58"/>
      <c r="G5429" s="78"/>
      <c r="H5429" s="78"/>
    </row>
    <row r="5430" spans="1:8" x14ac:dyDescent="0.3">
      <c r="A5430" s="58"/>
      <c r="G5430" s="78"/>
      <c r="H5430" s="78"/>
    </row>
    <row r="5431" spans="1:8" x14ac:dyDescent="0.3">
      <c r="A5431" s="58"/>
      <c r="G5431" s="78"/>
      <c r="H5431" s="78"/>
    </row>
    <row r="5432" spans="1:8" x14ac:dyDescent="0.3">
      <c r="A5432" s="58"/>
      <c r="G5432" s="78"/>
      <c r="H5432" s="78"/>
    </row>
    <row r="5433" spans="1:8" x14ac:dyDescent="0.3">
      <c r="A5433" s="58"/>
      <c r="G5433" s="78"/>
      <c r="H5433" s="78"/>
    </row>
    <row r="5434" spans="1:8" x14ac:dyDescent="0.3">
      <c r="A5434" s="58"/>
      <c r="G5434" s="78"/>
      <c r="H5434" s="78"/>
    </row>
    <row r="5435" spans="1:8" x14ac:dyDescent="0.3">
      <c r="A5435" s="58"/>
      <c r="G5435" s="78"/>
      <c r="H5435" s="78"/>
    </row>
    <row r="5436" spans="1:8" x14ac:dyDescent="0.3">
      <c r="A5436" s="58"/>
      <c r="G5436" s="78"/>
      <c r="H5436" s="78"/>
    </row>
    <row r="5437" spans="1:8" x14ac:dyDescent="0.3">
      <c r="A5437" s="58"/>
      <c r="G5437" s="78"/>
      <c r="H5437" s="78"/>
    </row>
    <row r="5438" spans="1:8" x14ac:dyDescent="0.3">
      <c r="A5438" s="58"/>
      <c r="G5438" s="78"/>
      <c r="H5438" s="78"/>
    </row>
    <row r="5439" spans="1:8" x14ac:dyDescent="0.3">
      <c r="A5439" s="58"/>
      <c r="G5439" s="78"/>
      <c r="H5439" s="78"/>
    </row>
    <row r="5440" spans="1:8" x14ac:dyDescent="0.3">
      <c r="A5440" s="58"/>
      <c r="G5440" s="78"/>
      <c r="H5440" s="78"/>
    </row>
    <row r="5441" spans="1:8" x14ac:dyDescent="0.3">
      <c r="A5441" s="58"/>
      <c r="G5441" s="78"/>
      <c r="H5441" s="78"/>
    </row>
    <row r="5442" spans="1:8" x14ac:dyDescent="0.3">
      <c r="A5442" s="58"/>
      <c r="G5442" s="78"/>
      <c r="H5442" s="78"/>
    </row>
    <row r="5443" spans="1:8" x14ac:dyDescent="0.3">
      <c r="A5443" s="58"/>
      <c r="G5443" s="78"/>
      <c r="H5443" s="78"/>
    </row>
    <row r="5444" spans="1:8" x14ac:dyDescent="0.3">
      <c r="A5444" s="58"/>
      <c r="G5444" s="78"/>
      <c r="H5444" s="78"/>
    </row>
    <row r="5445" spans="1:8" x14ac:dyDescent="0.3">
      <c r="A5445" s="58"/>
      <c r="G5445" s="78"/>
      <c r="H5445" s="78"/>
    </row>
    <row r="5446" spans="1:8" x14ac:dyDescent="0.3">
      <c r="A5446" s="58"/>
      <c r="G5446" s="78"/>
      <c r="H5446" s="78"/>
    </row>
    <row r="5447" spans="1:8" x14ac:dyDescent="0.3">
      <c r="A5447" s="58"/>
      <c r="G5447" s="78"/>
      <c r="H5447" s="78"/>
    </row>
    <row r="5448" spans="1:8" x14ac:dyDescent="0.3">
      <c r="A5448" s="58"/>
      <c r="G5448" s="78"/>
      <c r="H5448" s="78"/>
    </row>
    <row r="5449" spans="1:8" x14ac:dyDescent="0.3">
      <c r="A5449" s="58"/>
      <c r="G5449" s="78"/>
      <c r="H5449" s="78"/>
    </row>
    <row r="5450" spans="1:8" x14ac:dyDescent="0.3">
      <c r="A5450" s="58"/>
      <c r="G5450" s="78"/>
      <c r="H5450" s="78"/>
    </row>
    <row r="5451" spans="1:8" x14ac:dyDescent="0.3">
      <c r="A5451" s="58"/>
      <c r="G5451" s="78"/>
      <c r="H5451" s="78"/>
    </row>
    <row r="5452" spans="1:8" x14ac:dyDescent="0.3">
      <c r="A5452" s="58"/>
      <c r="G5452" s="78"/>
      <c r="H5452" s="78"/>
    </row>
    <row r="5453" spans="1:8" x14ac:dyDescent="0.3">
      <c r="A5453" s="58"/>
      <c r="G5453" s="78"/>
      <c r="H5453" s="78"/>
    </row>
    <row r="5454" spans="1:8" x14ac:dyDescent="0.3">
      <c r="A5454" s="58"/>
      <c r="G5454" s="78"/>
      <c r="H5454" s="78"/>
    </row>
    <row r="5455" spans="1:8" x14ac:dyDescent="0.3">
      <c r="A5455" s="58"/>
      <c r="G5455" s="78"/>
      <c r="H5455" s="78"/>
    </row>
    <row r="5456" spans="1:8" x14ac:dyDescent="0.3">
      <c r="A5456" s="58"/>
      <c r="G5456" s="78"/>
      <c r="H5456" s="78"/>
    </row>
    <row r="5457" spans="1:8" x14ac:dyDescent="0.3">
      <c r="A5457" s="58"/>
      <c r="G5457" s="78"/>
      <c r="H5457" s="78"/>
    </row>
    <row r="5458" spans="1:8" x14ac:dyDescent="0.3">
      <c r="A5458" s="58"/>
      <c r="G5458" s="78"/>
      <c r="H5458" s="78"/>
    </row>
    <row r="5459" spans="1:8" x14ac:dyDescent="0.3">
      <c r="A5459" s="58"/>
      <c r="G5459" s="78"/>
      <c r="H5459" s="78"/>
    </row>
    <row r="5460" spans="1:8" x14ac:dyDescent="0.3">
      <c r="A5460" s="58"/>
      <c r="G5460" s="78"/>
      <c r="H5460" s="78"/>
    </row>
    <row r="5461" spans="1:8" x14ac:dyDescent="0.3">
      <c r="A5461" s="58"/>
      <c r="G5461" s="78"/>
      <c r="H5461" s="78"/>
    </row>
    <row r="5462" spans="1:8" x14ac:dyDescent="0.3">
      <c r="A5462" s="58"/>
      <c r="G5462" s="78"/>
      <c r="H5462" s="78"/>
    </row>
    <row r="5463" spans="1:8" x14ac:dyDescent="0.3">
      <c r="A5463" s="58"/>
      <c r="G5463" s="78"/>
      <c r="H5463" s="78"/>
    </row>
    <row r="5464" spans="1:8" x14ac:dyDescent="0.3">
      <c r="A5464" s="58"/>
      <c r="G5464" s="78"/>
      <c r="H5464" s="78"/>
    </row>
    <row r="5465" spans="1:8" x14ac:dyDescent="0.3">
      <c r="A5465" s="58"/>
      <c r="G5465" s="78"/>
      <c r="H5465" s="78"/>
    </row>
    <row r="5466" spans="1:8" x14ac:dyDescent="0.3">
      <c r="A5466" s="58"/>
      <c r="G5466" s="78"/>
      <c r="H5466" s="78"/>
    </row>
    <row r="5467" spans="1:8" x14ac:dyDescent="0.3">
      <c r="A5467" s="58"/>
      <c r="G5467" s="78"/>
      <c r="H5467" s="78"/>
    </row>
    <row r="5468" spans="1:8" x14ac:dyDescent="0.3">
      <c r="A5468" s="58"/>
      <c r="G5468" s="78"/>
      <c r="H5468" s="78"/>
    </row>
    <row r="5469" spans="1:8" x14ac:dyDescent="0.3">
      <c r="A5469" s="58"/>
      <c r="G5469" s="78"/>
      <c r="H5469" s="78"/>
    </row>
    <row r="5470" spans="1:8" x14ac:dyDescent="0.3">
      <c r="A5470" s="58"/>
      <c r="G5470" s="78"/>
      <c r="H5470" s="78"/>
    </row>
    <row r="5471" spans="1:8" x14ac:dyDescent="0.3">
      <c r="A5471" s="58"/>
      <c r="G5471" s="78"/>
      <c r="H5471" s="78"/>
    </row>
    <row r="5472" spans="1:8" x14ac:dyDescent="0.3">
      <c r="A5472" s="58"/>
      <c r="G5472" s="78"/>
      <c r="H5472" s="78"/>
    </row>
    <row r="5473" spans="1:8" x14ac:dyDescent="0.3">
      <c r="A5473" s="58"/>
      <c r="G5473" s="78"/>
      <c r="H5473" s="78"/>
    </row>
    <row r="5474" spans="1:8" x14ac:dyDescent="0.3">
      <c r="A5474" s="58"/>
      <c r="G5474" s="78"/>
      <c r="H5474" s="78"/>
    </row>
    <row r="5475" spans="1:8" x14ac:dyDescent="0.3">
      <c r="A5475" s="58"/>
      <c r="G5475" s="78"/>
      <c r="H5475" s="78"/>
    </row>
    <row r="5476" spans="1:8" x14ac:dyDescent="0.3">
      <c r="A5476" s="58"/>
      <c r="G5476" s="78"/>
      <c r="H5476" s="78"/>
    </row>
    <row r="5477" spans="1:8" x14ac:dyDescent="0.3">
      <c r="A5477" s="58"/>
      <c r="G5477" s="78"/>
      <c r="H5477" s="78"/>
    </row>
    <row r="5478" spans="1:8" x14ac:dyDescent="0.3">
      <c r="A5478" s="58"/>
      <c r="G5478" s="78"/>
      <c r="H5478" s="78"/>
    </row>
    <row r="5479" spans="1:8" x14ac:dyDescent="0.3">
      <c r="A5479" s="58"/>
      <c r="G5479" s="78"/>
      <c r="H5479" s="78"/>
    </row>
    <row r="5480" spans="1:8" x14ac:dyDescent="0.3">
      <c r="A5480" s="58"/>
      <c r="G5480" s="78"/>
      <c r="H5480" s="78"/>
    </row>
    <row r="5481" spans="1:8" x14ac:dyDescent="0.3">
      <c r="A5481" s="58"/>
      <c r="G5481" s="78"/>
      <c r="H5481" s="78"/>
    </row>
    <row r="5482" spans="1:8" x14ac:dyDescent="0.3">
      <c r="A5482" s="58"/>
      <c r="G5482" s="78"/>
      <c r="H5482" s="78"/>
    </row>
    <row r="5483" spans="1:8" x14ac:dyDescent="0.3">
      <c r="A5483" s="58"/>
      <c r="G5483" s="78"/>
      <c r="H5483" s="78"/>
    </row>
    <row r="5484" spans="1:8" x14ac:dyDescent="0.3">
      <c r="A5484" s="58"/>
      <c r="G5484" s="78"/>
      <c r="H5484" s="78"/>
    </row>
    <row r="5485" spans="1:8" x14ac:dyDescent="0.3">
      <c r="A5485" s="58"/>
      <c r="G5485" s="78"/>
      <c r="H5485" s="78"/>
    </row>
    <row r="5486" spans="1:8" x14ac:dyDescent="0.3">
      <c r="A5486" s="58"/>
      <c r="G5486" s="78"/>
      <c r="H5486" s="78"/>
    </row>
    <row r="5487" spans="1:8" x14ac:dyDescent="0.3">
      <c r="A5487" s="58"/>
      <c r="G5487" s="78"/>
      <c r="H5487" s="78"/>
    </row>
    <row r="5488" spans="1:8" x14ac:dyDescent="0.3">
      <c r="A5488" s="58"/>
      <c r="G5488" s="78"/>
      <c r="H5488" s="78"/>
    </row>
    <row r="5489" spans="1:8" x14ac:dyDescent="0.3">
      <c r="A5489" s="58"/>
      <c r="G5489" s="78"/>
      <c r="H5489" s="78"/>
    </row>
    <row r="5490" spans="1:8" x14ac:dyDescent="0.3">
      <c r="A5490" s="58"/>
      <c r="G5490" s="78"/>
      <c r="H5490" s="78"/>
    </row>
    <row r="5491" spans="1:8" x14ac:dyDescent="0.3">
      <c r="A5491" s="58"/>
      <c r="G5491" s="78"/>
      <c r="H5491" s="78"/>
    </row>
    <row r="5492" spans="1:8" x14ac:dyDescent="0.3">
      <c r="A5492" s="58"/>
      <c r="G5492" s="78"/>
      <c r="H5492" s="78"/>
    </row>
    <row r="5493" spans="1:8" x14ac:dyDescent="0.3">
      <c r="A5493" s="58"/>
      <c r="G5493" s="78"/>
      <c r="H5493" s="78"/>
    </row>
    <row r="5494" spans="1:8" x14ac:dyDescent="0.3">
      <c r="A5494" s="58"/>
      <c r="G5494" s="78"/>
      <c r="H5494" s="78"/>
    </row>
    <row r="5495" spans="1:8" x14ac:dyDescent="0.3">
      <c r="A5495" s="58"/>
      <c r="G5495" s="78"/>
      <c r="H5495" s="78"/>
    </row>
    <row r="5496" spans="1:8" x14ac:dyDescent="0.3">
      <c r="A5496" s="58"/>
      <c r="G5496" s="78"/>
      <c r="H5496" s="78"/>
    </row>
    <row r="5497" spans="1:8" x14ac:dyDescent="0.3">
      <c r="A5497" s="58"/>
      <c r="G5497" s="78"/>
      <c r="H5497" s="78"/>
    </row>
    <row r="5498" spans="1:8" x14ac:dyDescent="0.3">
      <c r="A5498" s="58"/>
      <c r="G5498" s="78"/>
      <c r="H5498" s="78"/>
    </row>
    <row r="5499" spans="1:8" x14ac:dyDescent="0.3">
      <c r="A5499" s="58"/>
      <c r="G5499" s="78"/>
      <c r="H5499" s="78"/>
    </row>
    <row r="5500" spans="1:8" x14ac:dyDescent="0.3">
      <c r="A5500" s="58"/>
      <c r="G5500" s="78"/>
      <c r="H5500" s="78"/>
    </row>
    <row r="5501" spans="1:8" x14ac:dyDescent="0.3">
      <c r="A5501" s="58"/>
      <c r="G5501" s="78"/>
      <c r="H5501" s="78"/>
    </row>
    <row r="5502" spans="1:8" x14ac:dyDescent="0.3">
      <c r="A5502" s="58"/>
      <c r="G5502" s="78"/>
      <c r="H5502" s="78"/>
    </row>
    <row r="5503" spans="1:8" x14ac:dyDescent="0.3">
      <c r="A5503" s="58"/>
      <c r="G5503" s="78"/>
      <c r="H5503" s="78"/>
    </row>
    <row r="5504" spans="1:8" x14ac:dyDescent="0.3">
      <c r="A5504" s="58"/>
      <c r="G5504" s="78"/>
      <c r="H5504" s="78"/>
    </row>
    <row r="5505" spans="1:8" x14ac:dyDescent="0.3">
      <c r="A5505" s="58"/>
      <c r="G5505" s="78"/>
      <c r="H5505" s="78"/>
    </row>
    <row r="5506" spans="1:8" x14ac:dyDescent="0.3">
      <c r="A5506" s="58"/>
      <c r="G5506" s="78"/>
      <c r="H5506" s="78"/>
    </row>
    <row r="5507" spans="1:8" x14ac:dyDescent="0.3">
      <c r="A5507" s="58"/>
      <c r="G5507" s="78"/>
      <c r="H5507" s="78"/>
    </row>
    <row r="5508" spans="1:8" x14ac:dyDescent="0.3">
      <c r="A5508" s="58"/>
      <c r="G5508" s="78"/>
      <c r="H5508" s="78"/>
    </row>
    <row r="5509" spans="1:8" x14ac:dyDescent="0.3">
      <c r="A5509" s="58"/>
      <c r="G5509" s="78"/>
      <c r="H5509" s="78"/>
    </row>
    <row r="5510" spans="1:8" x14ac:dyDescent="0.3">
      <c r="A5510" s="58"/>
      <c r="G5510" s="78"/>
      <c r="H5510" s="78"/>
    </row>
    <row r="5511" spans="1:8" x14ac:dyDescent="0.3">
      <c r="A5511" s="58"/>
      <c r="G5511" s="78"/>
      <c r="H5511" s="78"/>
    </row>
    <row r="5512" spans="1:8" x14ac:dyDescent="0.3">
      <c r="A5512" s="58"/>
      <c r="G5512" s="78"/>
      <c r="H5512" s="78"/>
    </row>
    <row r="5513" spans="1:8" x14ac:dyDescent="0.3">
      <c r="A5513" s="58"/>
      <c r="G5513" s="78"/>
      <c r="H5513" s="78"/>
    </row>
    <row r="5514" spans="1:8" x14ac:dyDescent="0.3">
      <c r="A5514" s="58"/>
      <c r="G5514" s="78"/>
      <c r="H5514" s="78"/>
    </row>
    <row r="5515" spans="1:8" x14ac:dyDescent="0.3">
      <c r="A5515" s="58"/>
      <c r="G5515" s="78"/>
      <c r="H5515" s="78"/>
    </row>
    <row r="5516" spans="1:8" x14ac:dyDescent="0.3">
      <c r="A5516" s="58"/>
      <c r="G5516" s="78"/>
      <c r="H5516" s="78"/>
    </row>
    <row r="5517" spans="1:8" x14ac:dyDescent="0.3">
      <c r="A5517" s="58"/>
      <c r="G5517" s="78"/>
      <c r="H5517" s="78"/>
    </row>
    <row r="5518" spans="1:8" x14ac:dyDescent="0.3">
      <c r="A5518" s="58"/>
      <c r="G5518" s="78"/>
      <c r="H5518" s="78"/>
    </row>
    <row r="5519" spans="1:8" x14ac:dyDescent="0.3">
      <c r="A5519" s="58"/>
      <c r="G5519" s="78"/>
      <c r="H5519" s="78"/>
    </row>
    <row r="5520" spans="1:8" x14ac:dyDescent="0.3">
      <c r="A5520" s="58"/>
      <c r="G5520" s="78"/>
      <c r="H5520" s="78"/>
    </row>
    <row r="5521" spans="1:8" x14ac:dyDescent="0.3">
      <c r="A5521" s="58"/>
      <c r="G5521" s="78"/>
      <c r="H5521" s="78"/>
    </row>
    <row r="5522" spans="1:8" x14ac:dyDescent="0.3">
      <c r="A5522" s="58"/>
      <c r="G5522" s="78"/>
      <c r="H5522" s="78"/>
    </row>
    <row r="5523" spans="1:8" x14ac:dyDescent="0.3">
      <c r="A5523" s="58"/>
      <c r="G5523" s="78"/>
      <c r="H5523" s="78"/>
    </row>
    <row r="5524" spans="1:8" x14ac:dyDescent="0.3">
      <c r="A5524" s="58"/>
      <c r="G5524" s="78"/>
      <c r="H5524" s="78"/>
    </row>
    <row r="5525" spans="1:8" x14ac:dyDescent="0.3">
      <c r="A5525" s="58"/>
      <c r="G5525" s="78"/>
      <c r="H5525" s="78"/>
    </row>
    <row r="5526" spans="1:8" x14ac:dyDescent="0.3">
      <c r="A5526" s="58"/>
      <c r="G5526" s="78"/>
      <c r="H5526" s="78"/>
    </row>
    <row r="5527" spans="1:8" x14ac:dyDescent="0.3">
      <c r="A5527" s="58"/>
      <c r="G5527" s="78"/>
      <c r="H5527" s="78"/>
    </row>
    <row r="5528" spans="1:8" x14ac:dyDescent="0.3">
      <c r="A5528" s="58"/>
      <c r="G5528" s="78"/>
      <c r="H5528" s="78"/>
    </row>
    <row r="5529" spans="1:8" x14ac:dyDescent="0.3">
      <c r="A5529" s="58"/>
      <c r="G5529" s="78"/>
      <c r="H5529" s="78"/>
    </row>
    <row r="5530" spans="1:8" x14ac:dyDescent="0.3">
      <c r="A5530" s="58"/>
      <c r="G5530" s="78"/>
      <c r="H5530" s="78"/>
    </row>
    <row r="5531" spans="1:8" x14ac:dyDescent="0.3">
      <c r="A5531" s="58"/>
      <c r="G5531" s="78"/>
      <c r="H5531" s="78"/>
    </row>
    <row r="5532" spans="1:8" x14ac:dyDescent="0.3">
      <c r="A5532" s="58"/>
      <c r="G5532" s="78"/>
      <c r="H5532" s="78"/>
    </row>
    <row r="5533" spans="1:8" x14ac:dyDescent="0.3">
      <c r="A5533" s="58"/>
      <c r="G5533" s="78"/>
      <c r="H5533" s="78"/>
    </row>
    <row r="5534" spans="1:8" x14ac:dyDescent="0.3">
      <c r="A5534" s="58"/>
      <c r="G5534" s="78"/>
      <c r="H5534" s="78"/>
    </row>
    <row r="5535" spans="1:8" x14ac:dyDescent="0.3">
      <c r="A5535" s="58"/>
      <c r="G5535" s="78"/>
      <c r="H5535" s="78"/>
    </row>
    <row r="5536" spans="1:8" x14ac:dyDescent="0.3">
      <c r="A5536" s="58"/>
      <c r="G5536" s="78"/>
      <c r="H5536" s="78"/>
    </row>
    <row r="5537" spans="1:8" x14ac:dyDescent="0.3">
      <c r="A5537" s="58"/>
      <c r="G5537" s="78"/>
      <c r="H5537" s="78"/>
    </row>
    <row r="5538" spans="1:8" x14ac:dyDescent="0.3">
      <c r="A5538" s="58"/>
      <c r="G5538" s="78"/>
      <c r="H5538" s="78"/>
    </row>
    <row r="5539" spans="1:8" x14ac:dyDescent="0.3">
      <c r="A5539" s="58"/>
      <c r="G5539" s="78"/>
      <c r="H5539" s="78"/>
    </row>
    <row r="5540" spans="1:8" x14ac:dyDescent="0.3">
      <c r="A5540" s="58"/>
      <c r="G5540" s="78"/>
      <c r="H5540" s="78"/>
    </row>
    <row r="5541" spans="1:8" x14ac:dyDescent="0.3">
      <c r="A5541" s="58"/>
      <c r="G5541" s="78"/>
      <c r="H5541" s="78"/>
    </row>
    <row r="5542" spans="1:8" x14ac:dyDescent="0.3">
      <c r="A5542" s="58"/>
      <c r="G5542" s="78"/>
      <c r="H5542" s="78"/>
    </row>
    <row r="5543" spans="1:8" x14ac:dyDescent="0.3">
      <c r="A5543" s="58"/>
      <c r="G5543" s="78"/>
      <c r="H5543" s="78"/>
    </row>
    <row r="5544" spans="1:8" x14ac:dyDescent="0.3">
      <c r="A5544" s="58"/>
      <c r="G5544" s="78"/>
      <c r="H5544" s="78"/>
    </row>
    <row r="5545" spans="1:8" x14ac:dyDescent="0.3">
      <c r="A5545" s="58"/>
      <c r="G5545" s="78"/>
      <c r="H5545" s="78"/>
    </row>
    <row r="5546" spans="1:8" x14ac:dyDescent="0.3">
      <c r="A5546" s="58"/>
      <c r="G5546" s="78"/>
      <c r="H5546" s="78"/>
    </row>
    <row r="5547" spans="1:8" x14ac:dyDescent="0.3">
      <c r="A5547" s="58"/>
      <c r="G5547" s="78"/>
      <c r="H5547" s="78"/>
    </row>
    <row r="5548" spans="1:8" x14ac:dyDescent="0.3">
      <c r="A5548" s="58"/>
      <c r="G5548" s="78"/>
      <c r="H5548" s="78"/>
    </row>
    <row r="5549" spans="1:8" x14ac:dyDescent="0.3">
      <c r="A5549" s="58"/>
      <c r="G5549" s="78"/>
      <c r="H5549" s="78"/>
    </row>
    <row r="5550" spans="1:8" x14ac:dyDescent="0.3">
      <c r="A5550" s="58"/>
      <c r="G5550" s="78"/>
      <c r="H5550" s="78"/>
    </row>
    <row r="5551" spans="1:8" x14ac:dyDescent="0.3">
      <c r="A5551" s="58"/>
      <c r="G5551" s="78"/>
      <c r="H5551" s="78"/>
    </row>
    <row r="5552" spans="1:8" x14ac:dyDescent="0.3">
      <c r="A5552" s="58"/>
      <c r="G5552" s="78"/>
      <c r="H5552" s="78"/>
    </row>
    <row r="5553" spans="1:8" x14ac:dyDescent="0.3">
      <c r="A5553" s="58"/>
      <c r="G5553" s="78"/>
      <c r="H5553" s="78"/>
    </row>
    <row r="5554" spans="1:8" x14ac:dyDescent="0.3">
      <c r="A5554" s="58"/>
      <c r="G5554" s="78"/>
      <c r="H5554" s="78"/>
    </row>
    <row r="5555" spans="1:8" x14ac:dyDescent="0.3">
      <c r="A5555" s="58"/>
      <c r="G5555" s="78"/>
      <c r="H5555" s="78"/>
    </row>
    <row r="5556" spans="1:8" x14ac:dyDescent="0.3">
      <c r="A5556" s="58"/>
      <c r="G5556" s="78"/>
      <c r="H5556" s="78"/>
    </row>
    <row r="5557" spans="1:8" x14ac:dyDescent="0.3">
      <c r="A5557" s="58"/>
      <c r="G5557" s="78"/>
      <c r="H5557" s="78"/>
    </row>
    <row r="5558" spans="1:8" x14ac:dyDescent="0.3">
      <c r="A5558" s="58"/>
      <c r="G5558" s="78"/>
      <c r="H5558" s="78"/>
    </row>
    <row r="5559" spans="1:8" x14ac:dyDescent="0.3">
      <c r="A5559" s="58"/>
      <c r="G5559" s="78"/>
      <c r="H5559" s="78"/>
    </row>
    <row r="5560" spans="1:8" x14ac:dyDescent="0.3">
      <c r="A5560" s="58"/>
      <c r="G5560" s="78"/>
      <c r="H5560" s="78"/>
    </row>
    <row r="5561" spans="1:8" x14ac:dyDescent="0.3">
      <c r="A5561" s="58"/>
      <c r="G5561" s="78"/>
      <c r="H5561" s="78"/>
    </row>
    <row r="5562" spans="1:8" x14ac:dyDescent="0.3">
      <c r="A5562" s="58"/>
      <c r="G5562" s="78"/>
      <c r="H5562" s="78"/>
    </row>
    <row r="5563" spans="1:8" x14ac:dyDescent="0.3">
      <c r="A5563" s="58"/>
      <c r="G5563" s="78"/>
      <c r="H5563" s="78"/>
    </row>
    <row r="5564" spans="1:8" x14ac:dyDescent="0.3">
      <c r="A5564" s="58"/>
      <c r="G5564" s="78"/>
      <c r="H5564" s="78"/>
    </row>
    <row r="5565" spans="1:8" x14ac:dyDescent="0.3">
      <c r="A5565" s="58"/>
      <c r="G5565" s="78"/>
      <c r="H5565" s="78"/>
    </row>
    <row r="5566" spans="1:8" x14ac:dyDescent="0.3">
      <c r="A5566" s="58"/>
      <c r="G5566" s="78"/>
      <c r="H5566" s="78"/>
    </row>
    <row r="5567" spans="1:8" x14ac:dyDescent="0.3">
      <c r="A5567" s="58"/>
      <c r="G5567" s="78"/>
      <c r="H5567" s="78"/>
    </row>
    <row r="5568" spans="1:8" x14ac:dyDescent="0.3">
      <c r="A5568" s="58"/>
      <c r="G5568" s="78"/>
      <c r="H5568" s="78"/>
    </row>
    <row r="5569" spans="1:8" x14ac:dyDescent="0.3">
      <c r="A5569" s="58"/>
      <c r="G5569" s="78"/>
      <c r="H5569" s="78"/>
    </row>
    <row r="5570" spans="1:8" x14ac:dyDescent="0.3">
      <c r="A5570" s="58"/>
      <c r="G5570" s="78"/>
      <c r="H5570" s="78"/>
    </row>
    <row r="5571" spans="1:8" x14ac:dyDescent="0.3">
      <c r="A5571" s="58"/>
      <c r="G5571" s="78"/>
      <c r="H5571" s="78"/>
    </row>
    <row r="5572" spans="1:8" x14ac:dyDescent="0.3">
      <c r="A5572" s="58"/>
      <c r="G5572" s="78"/>
      <c r="H5572" s="78"/>
    </row>
    <row r="5573" spans="1:8" x14ac:dyDescent="0.3">
      <c r="A5573" s="58"/>
      <c r="G5573" s="78"/>
      <c r="H5573" s="78"/>
    </row>
    <row r="5574" spans="1:8" x14ac:dyDescent="0.3">
      <c r="A5574" s="58"/>
      <c r="G5574" s="78"/>
      <c r="H5574" s="78"/>
    </row>
    <row r="5575" spans="1:8" x14ac:dyDescent="0.3">
      <c r="A5575" s="58"/>
      <c r="G5575" s="78"/>
      <c r="H5575" s="78"/>
    </row>
    <row r="5576" spans="1:8" x14ac:dyDescent="0.3">
      <c r="A5576" s="58"/>
      <c r="G5576" s="78"/>
      <c r="H5576" s="78"/>
    </row>
    <row r="5577" spans="1:8" x14ac:dyDescent="0.3">
      <c r="A5577" s="58"/>
      <c r="G5577" s="78"/>
      <c r="H5577" s="78"/>
    </row>
    <row r="5578" spans="1:8" x14ac:dyDescent="0.3">
      <c r="A5578" s="58"/>
      <c r="G5578" s="78"/>
      <c r="H5578" s="78"/>
    </row>
    <row r="5579" spans="1:8" x14ac:dyDescent="0.3">
      <c r="A5579" s="58"/>
      <c r="G5579" s="78"/>
      <c r="H5579" s="78"/>
    </row>
    <row r="5580" spans="1:8" x14ac:dyDescent="0.3">
      <c r="A5580" s="58"/>
      <c r="G5580" s="78"/>
      <c r="H5580" s="78"/>
    </row>
    <row r="5581" spans="1:8" x14ac:dyDescent="0.3">
      <c r="A5581" s="58"/>
      <c r="G5581" s="78"/>
      <c r="H5581" s="78"/>
    </row>
    <row r="5582" spans="1:8" x14ac:dyDescent="0.3">
      <c r="A5582" s="58"/>
      <c r="G5582" s="78"/>
      <c r="H5582" s="78"/>
    </row>
    <row r="5583" spans="1:8" x14ac:dyDescent="0.3">
      <c r="A5583" s="58"/>
      <c r="G5583" s="78"/>
      <c r="H5583" s="78"/>
    </row>
    <row r="5584" spans="1:8" x14ac:dyDescent="0.3">
      <c r="A5584" s="58"/>
      <c r="G5584" s="78"/>
      <c r="H5584" s="78"/>
    </row>
    <row r="5585" spans="1:8" x14ac:dyDescent="0.3">
      <c r="A5585" s="58"/>
      <c r="G5585" s="78"/>
      <c r="H5585" s="78"/>
    </row>
    <row r="5586" spans="1:8" x14ac:dyDescent="0.3">
      <c r="A5586" s="58"/>
      <c r="G5586" s="78"/>
      <c r="H5586" s="78"/>
    </row>
    <row r="5587" spans="1:8" x14ac:dyDescent="0.3">
      <c r="A5587" s="58"/>
      <c r="G5587" s="78"/>
      <c r="H5587" s="78"/>
    </row>
    <row r="5588" spans="1:8" x14ac:dyDescent="0.3">
      <c r="A5588" s="58"/>
      <c r="G5588" s="78"/>
      <c r="H5588" s="78"/>
    </row>
    <row r="5589" spans="1:8" x14ac:dyDescent="0.3">
      <c r="A5589" s="58"/>
      <c r="G5589" s="78"/>
      <c r="H5589" s="78"/>
    </row>
    <row r="5590" spans="1:8" x14ac:dyDescent="0.3">
      <c r="A5590" s="58"/>
      <c r="G5590" s="78"/>
      <c r="H5590" s="78"/>
    </row>
    <row r="5591" spans="1:8" x14ac:dyDescent="0.3">
      <c r="A5591" s="58"/>
      <c r="G5591" s="78"/>
      <c r="H5591" s="78"/>
    </row>
    <row r="5592" spans="1:8" x14ac:dyDescent="0.3">
      <c r="A5592" s="58"/>
      <c r="G5592" s="78"/>
      <c r="H5592" s="78"/>
    </row>
    <row r="5593" spans="1:8" x14ac:dyDescent="0.3">
      <c r="A5593" s="58"/>
      <c r="G5593" s="78"/>
      <c r="H5593" s="78"/>
    </row>
    <row r="5594" spans="1:8" x14ac:dyDescent="0.3">
      <c r="A5594" s="58"/>
      <c r="G5594" s="78"/>
      <c r="H5594" s="78"/>
    </row>
    <row r="5595" spans="1:8" x14ac:dyDescent="0.3">
      <c r="A5595" s="58"/>
      <c r="G5595" s="78"/>
      <c r="H5595" s="78"/>
    </row>
    <row r="5596" spans="1:8" x14ac:dyDescent="0.3">
      <c r="A5596" s="58"/>
      <c r="G5596" s="78"/>
      <c r="H5596" s="78"/>
    </row>
    <row r="5597" spans="1:8" x14ac:dyDescent="0.3">
      <c r="A5597" s="58"/>
      <c r="G5597" s="78"/>
      <c r="H5597" s="78"/>
    </row>
    <row r="5598" spans="1:8" x14ac:dyDescent="0.3">
      <c r="A5598" s="58"/>
      <c r="G5598" s="78"/>
      <c r="H5598" s="78"/>
    </row>
    <row r="5599" spans="1:8" x14ac:dyDescent="0.3">
      <c r="A5599" s="58"/>
      <c r="G5599" s="78"/>
      <c r="H5599" s="78"/>
    </row>
    <row r="5600" spans="1:8" x14ac:dyDescent="0.3">
      <c r="A5600" s="58"/>
      <c r="G5600" s="78"/>
      <c r="H5600" s="78"/>
    </row>
    <row r="5601" spans="1:8" x14ac:dyDescent="0.3">
      <c r="A5601" s="58"/>
      <c r="G5601" s="78"/>
      <c r="H5601" s="78"/>
    </row>
    <row r="5602" spans="1:8" x14ac:dyDescent="0.3">
      <c r="A5602" s="58"/>
      <c r="G5602" s="78"/>
      <c r="H5602" s="78"/>
    </row>
    <row r="5603" spans="1:8" x14ac:dyDescent="0.3">
      <c r="A5603" s="58"/>
      <c r="G5603" s="78"/>
      <c r="H5603" s="78"/>
    </row>
    <row r="5604" spans="1:8" x14ac:dyDescent="0.3">
      <c r="A5604" s="58"/>
      <c r="G5604" s="78"/>
      <c r="H5604" s="78"/>
    </row>
    <row r="5605" spans="1:8" x14ac:dyDescent="0.3">
      <c r="A5605" s="58"/>
      <c r="G5605" s="78"/>
      <c r="H5605" s="78"/>
    </row>
    <row r="5606" spans="1:8" x14ac:dyDescent="0.3">
      <c r="A5606" s="58"/>
      <c r="G5606" s="78"/>
      <c r="H5606" s="78"/>
    </row>
    <row r="5607" spans="1:8" x14ac:dyDescent="0.3">
      <c r="A5607" s="58"/>
      <c r="G5607" s="78"/>
      <c r="H5607" s="78"/>
    </row>
    <row r="5608" spans="1:8" x14ac:dyDescent="0.3">
      <c r="A5608" s="58"/>
      <c r="G5608" s="78"/>
      <c r="H5608" s="78"/>
    </row>
    <row r="5609" spans="1:8" x14ac:dyDescent="0.3">
      <c r="A5609" s="58"/>
      <c r="G5609" s="78"/>
      <c r="H5609" s="78"/>
    </row>
    <row r="5610" spans="1:8" x14ac:dyDescent="0.3">
      <c r="A5610" s="58"/>
      <c r="G5610" s="78"/>
      <c r="H5610" s="78"/>
    </row>
    <row r="5611" spans="1:8" x14ac:dyDescent="0.3">
      <c r="A5611" s="58"/>
      <c r="G5611" s="78"/>
      <c r="H5611" s="78"/>
    </row>
    <row r="5612" spans="1:8" x14ac:dyDescent="0.3">
      <c r="A5612" s="58"/>
      <c r="G5612" s="78"/>
      <c r="H5612" s="78"/>
    </row>
    <row r="5613" spans="1:8" x14ac:dyDescent="0.3">
      <c r="A5613" s="58"/>
      <c r="G5613" s="78"/>
      <c r="H5613" s="78"/>
    </row>
    <row r="5614" spans="1:8" x14ac:dyDescent="0.3">
      <c r="A5614" s="58"/>
      <c r="G5614" s="78"/>
      <c r="H5614" s="78"/>
    </row>
    <row r="5615" spans="1:8" x14ac:dyDescent="0.3">
      <c r="A5615" s="58"/>
      <c r="G5615" s="78"/>
      <c r="H5615" s="78"/>
    </row>
    <row r="5616" spans="1:8" x14ac:dyDescent="0.3">
      <c r="A5616" s="58"/>
      <c r="G5616" s="78"/>
      <c r="H5616" s="78"/>
    </row>
    <row r="5617" spans="1:8" x14ac:dyDescent="0.3">
      <c r="A5617" s="58"/>
      <c r="G5617" s="78"/>
      <c r="H5617" s="78"/>
    </row>
    <row r="5618" spans="1:8" x14ac:dyDescent="0.3">
      <c r="A5618" s="58"/>
      <c r="G5618" s="78"/>
      <c r="H5618" s="78"/>
    </row>
    <row r="5619" spans="1:8" x14ac:dyDescent="0.3">
      <c r="A5619" s="58"/>
      <c r="G5619" s="78"/>
      <c r="H5619" s="78"/>
    </row>
    <row r="5620" spans="1:8" x14ac:dyDescent="0.3">
      <c r="A5620" s="58"/>
      <c r="G5620" s="78"/>
      <c r="H5620" s="78"/>
    </row>
    <row r="5621" spans="1:8" x14ac:dyDescent="0.3">
      <c r="A5621" s="58"/>
      <c r="G5621" s="78"/>
      <c r="H5621" s="78"/>
    </row>
    <row r="5622" spans="1:8" x14ac:dyDescent="0.3">
      <c r="A5622" s="58"/>
      <c r="G5622" s="78"/>
      <c r="H5622" s="78"/>
    </row>
    <row r="5623" spans="1:8" x14ac:dyDescent="0.3">
      <c r="A5623" s="58"/>
      <c r="G5623" s="78"/>
      <c r="H5623" s="78"/>
    </row>
    <row r="5624" spans="1:8" x14ac:dyDescent="0.3">
      <c r="A5624" s="58"/>
      <c r="G5624" s="78"/>
      <c r="H5624" s="78"/>
    </row>
    <row r="5625" spans="1:8" x14ac:dyDescent="0.3">
      <c r="A5625" s="58"/>
      <c r="G5625" s="78"/>
      <c r="H5625" s="78"/>
    </row>
    <row r="5626" spans="1:8" x14ac:dyDescent="0.3">
      <c r="A5626" s="58"/>
      <c r="G5626" s="78"/>
      <c r="H5626" s="78"/>
    </row>
    <row r="5627" spans="1:8" x14ac:dyDescent="0.3">
      <c r="A5627" s="58"/>
      <c r="G5627" s="78"/>
      <c r="H5627" s="78"/>
    </row>
    <row r="5628" spans="1:8" x14ac:dyDescent="0.3">
      <c r="A5628" s="58"/>
      <c r="G5628" s="78"/>
      <c r="H5628" s="78"/>
    </row>
    <row r="5629" spans="1:8" x14ac:dyDescent="0.3">
      <c r="A5629" s="58"/>
      <c r="G5629" s="78"/>
      <c r="H5629" s="78"/>
    </row>
    <row r="5630" spans="1:8" x14ac:dyDescent="0.3">
      <c r="A5630" s="58"/>
      <c r="G5630" s="78"/>
      <c r="H5630" s="78"/>
    </row>
    <row r="5631" spans="1:8" x14ac:dyDescent="0.3">
      <c r="A5631" s="58"/>
      <c r="G5631" s="78"/>
      <c r="H5631" s="78"/>
    </row>
    <row r="5632" spans="1:8" x14ac:dyDescent="0.3">
      <c r="A5632" s="58"/>
      <c r="G5632" s="78"/>
      <c r="H5632" s="78"/>
    </row>
    <row r="5633" spans="1:8" x14ac:dyDescent="0.3">
      <c r="A5633" s="58"/>
      <c r="G5633" s="78"/>
      <c r="H5633" s="78"/>
    </row>
    <row r="5634" spans="1:8" x14ac:dyDescent="0.3">
      <c r="A5634" s="58"/>
      <c r="G5634" s="78"/>
      <c r="H5634" s="78"/>
    </row>
    <row r="5635" spans="1:8" x14ac:dyDescent="0.3">
      <c r="A5635" s="58"/>
      <c r="G5635" s="78"/>
      <c r="H5635" s="78"/>
    </row>
    <row r="5636" spans="1:8" x14ac:dyDescent="0.3">
      <c r="A5636" s="58"/>
      <c r="G5636" s="78"/>
      <c r="H5636" s="78"/>
    </row>
    <row r="5637" spans="1:8" x14ac:dyDescent="0.3">
      <c r="A5637" s="58"/>
      <c r="G5637" s="78"/>
      <c r="H5637" s="78"/>
    </row>
    <row r="5638" spans="1:8" x14ac:dyDescent="0.3">
      <c r="A5638" s="58"/>
      <c r="G5638" s="78"/>
      <c r="H5638" s="78"/>
    </row>
    <row r="5639" spans="1:8" x14ac:dyDescent="0.3">
      <c r="A5639" s="58"/>
      <c r="G5639" s="78"/>
      <c r="H5639" s="78"/>
    </row>
    <row r="5640" spans="1:8" x14ac:dyDescent="0.3">
      <c r="A5640" s="58"/>
      <c r="G5640" s="78"/>
      <c r="H5640" s="78"/>
    </row>
    <row r="5641" spans="1:8" x14ac:dyDescent="0.3">
      <c r="A5641" s="58"/>
      <c r="G5641" s="78"/>
      <c r="H5641" s="78"/>
    </row>
    <row r="5642" spans="1:8" x14ac:dyDescent="0.3">
      <c r="A5642" s="58"/>
      <c r="G5642" s="78"/>
      <c r="H5642" s="78"/>
    </row>
    <row r="5643" spans="1:8" x14ac:dyDescent="0.3">
      <c r="A5643" s="58"/>
      <c r="G5643" s="78"/>
      <c r="H5643" s="78"/>
    </row>
    <row r="5644" spans="1:8" x14ac:dyDescent="0.3">
      <c r="A5644" s="58"/>
      <c r="G5644" s="78"/>
      <c r="H5644" s="78"/>
    </row>
    <row r="5645" spans="1:8" x14ac:dyDescent="0.3">
      <c r="A5645" s="58"/>
      <c r="G5645" s="78"/>
      <c r="H5645" s="78"/>
    </row>
    <row r="5646" spans="1:8" x14ac:dyDescent="0.3">
      <c r="A5646" s="58"/>
      <c r="G5646" s="78"/>
      <c r="H5646" s="78"/>
    </row>
    <row r="5647" spans="1:8" x14ac:dyDescent="0.3">
      <c r="A5647" s="58"/>
      <c r="G5647" s="78"/>
      <c r="H5647" s="78"/>
    </row>
    <row r="5648" spans="1:8" x14ac:dyDescent="0.3">
      <c r="A5648" s="58"/>
      <c r="G5648" s="78"/>
      <c r="H5648" s="78"/>
    </row>
    <row r="5649" spans="1:8" x14ac:dyDescent="0.3">
      <c r="A5649" s="58"/>
      <c r="G5649" s="78"/>
      <c r="H5649" s="78"/>
    </row>
    <row r="5650" spans="1:8" x14ac:dyDescent="0.3">
      <c r="A5650" s="58"/>
      <c r="G5650" s="78"/>
      <c r="H5650" s="78"/>
    </row>
    <row r="5651" spans="1:8" x14ac:dyDescent="0.3">
      <c r="A5651" s="58"/>
      <c r="G5651" s="78"/>
      <c r="H5651" s="78"/>
    </row>
    <row r="5652" spans="1:8" x14ac:dyDescent="0.3">
      <c r="A5652" s="58"/>
      <c r="G5652" s="78"/>
      <c r="H5652" s="78"/>
    </row>
    <row r="5653" spans="1:8" x14ac:dyDescent="0.3">
      <c r="A5653" s="58"/>
      <c r="G5653" s="78"/>
      <c r="H5653" s="78"/>
    </row>
    <row r="5654" spans="1:8" x14ac:dyDescent="0.3">
      <c r="A5654" s="58"/>
      <c r="G5654" s="78"/>
      <c r="H5654" s="78"/>
    </row>
    <row r="5655" spans="1:8" x14ac:dyDescent="0.3">
      <c r="A5655" s="58"/>
      <c r="G5655" s="78"/>
      <c r="H5655" s="78"/>
    </row>
    <row r="5656" spans="1:8" x14ac:dyDescent="0.3">
      <c r="A5656" s="58"/>
      <c r="G5656" s="78"/>
      <c r="H5656" s="78"/>
    </row>
    <row r="5657" spans="1:8" x14ac:dyDescent="0.3">
      <c r="A5657" s="58"/>
      <c r="G5657" s="78"/>
      <c r="H5657" s="78"/>
    </row>
    <row r="5658" spans="1:8" x14ac:dyDescent="0.3">
      <c r="A5658" s="58"/>
      <c r="G5658" s="78"/>
      <c r="H5658" s="78"/>
    </row>
    <row r="5659" spans="1:8" x14ac:dyDescent="0.3">
      <c r="A5659" s="58"/>
      <c r="G5659" s="78"/>
      <c r="H5659" s="78"/>
    </row>
    <row r="5660" spans="1:8" x14ac:dyDescent="0.3">
      <c r="A5660" s="58"/>
      <c r="G5660" s="78"/>
      <c r="H5660" s="78"/>
    </row>
    <row r="5661" spans="1:8" x14ac:dyDescent="0.3">
      <c r="A5661" s="58"/>
      <c r="G5661" s="78"/>
      <c r="H5661" s="78"/>
    </row>
    <row r="5662" spans="1:8" x14ac:dyDescent="0.3">
      <c r="A5662" s="58"/>
      <c r="G5662" s="78"/>
      <c r="H5662" s="78"/>
    </row>
    <row r="5663" spans="1:8" x14ac:dyDescent="0.3">
      <c r="A5663" s="58"/>
      <c r="G5663" s="78"/>
      <c r="H5663" s="78"/>
    </row>
    <row r="5664" spans="1:8" x14ac:dyDescent="0.3">
      <c r="A5664" s="58"/>
      <c r="G5664" s="78"/>
      <c r="H5664" s="78"/>
    </row>
    <row r="5665" spans="1:8" x14ac:dyDescent="0.3">
      <c r="A5665" s="58"/>
      <c r="G5665" s="78"/>
      <c r="H5665" s="78"/>
    </row>
    <row r="5666" spans="1:8" x14ac:dyDescent="0.3">
      <c r="A5666" s="58"/>
      <c r="G5666" s="78"/>
      <c r="H5666" s="78"/>
    </row>
    <row r="5667" spans="1:8" x14ac:dyDescent="0.3">
      <c r="A5667" s="58"/>
      <c r="G5667" s="78"/>
      <c r="H5667" s="78"/>
    </row>
    <row r="5668" spans="1:8" x14ac:dyDescent="0.3">
      <c r="A5668" s="58"/>
      <c r="G5668" s="78"/>
      <c r="H5668" s="78"/>
    </row>
    <row r="5669" spans="1:8" x14ac:dyDescent="0.3">
      <c r="A5669" s="58"/>
      <c r="G5669" s="78"/>
      <c r="H5669" s="78"/>
    </row>
    <row r="5670" spans="1:8" x14ac:dyDescent="0.3">
      <c r="A5670" s="58"/>
      <c r="G5670" s="78"/>
      <c r="H5670" s="78"/>
    </row>
    <row r="5671" spans="1:8" x14ac:dyDescent="0.3">
      <c r="A5671" s="58"/>
      <c r="G5671" s="78"/>
      <c r="H5671" s="78"/>
    </row>
    <row r="5672" spans="1:8" x14ac:dyDescent="0.3">
      <c r="A5672" s="58"/>
      <c r="G5672" s="78"/>
      <c r="H5672" s="78"/>
    </row>
    <row r="5673" spans="1:8" x14ac:dyDescent="0.3">
      <c r="A5673" s="58"/>
      <c r="G5673" s="78"/>
      <c r="H5673" s="78"/>
    </row>
    <row r="5674" spans="1:8" x14ac:dyDescent="0.3">
      <c r="A5674" s="58"/>
      <c r="G5674" s="78"/>
      <c r="H5674" s="78"/>
    </row>
    <row r="5675" spans="1:8" x14ac:dyDescent="0.3">
      <c r="A5675" s="58"/>
      <c r="G5675" s="78"/>
      <c r="H5675" s="78"/>
    </row>
    <row r="5676" spans="1:8" x14ac:dyDescent="0.3">
      <c r="A5676" s="58"/>
      <c r="G5676" s="78"/>
      <c r="H5676" s="78"/>
    </row>
    <row r="5677" spans="1:8" x14ac:dyDescent="0.3">
      <c r="A5677" s="58"/>
      <c r="G5677" s="78"/>
      <c r="H5677" s="78"/>
    </row>
    <row r="5678" spans="1:8" x14ac:dyDescent="0.3">
      <c r="A5678" s="58"/>
      <c r="G5678" s="78"/>
      <c r="H5678" s="78"/>
    </row>
    <row r="5679" spans="1:8" x14ac:dyDescent="0.3">
      <c r="A5679" s="58"/>
      <c r="G5679" s="78"/>
      <c r="H5679" s="78"/>
    </row>
    <row r="5680" spans="1:8" x14ac:dyDescent="0.3">
      <c r="A5680" s="58"/>
      <c r="G5680" s="78"/>
      <c r="H5680" s="78"/>
    </row>
    <row r="5681" spans="1:8" x14ac:dyDescent="0.3">
      <c r="A5681" s="58"/>
      <c r="G5681" s="78"/>
      <c r="H5681" s="78"/>
    </row>
    <row r="5682" spans="1:8" x14ac:dyDescent="0.3">
      <c r="A5682" s="58"/>
      <c r="G5682" s="78"/>
      <c r="H5682" s="78"/>
    </row>
    <row r="5683" spans="1:8" x14ac:dyDescent="0.3">
      <c r="A5683" s="58"/>
      <c r="G5683" s="78"/>
      <c r="H5683" s="78"/>
    </row>
    <row r="5684" spans="1:8" x14ac:dyDescent="0.3">
      <c r="A5684" s="58"/>
      <c r="G5684" s="78"/>
      <c r="H5684" s="78"/>
    </row>
    <row r="5685" spans="1:8" x14ac:dyDescent="0.3">
      <c r="A5685" s="58"/>
      <c r="G5685" s="78"/>
      <c r="H5685" s="78"/>
    </row>
    <row r="5686" spans="1:8" x14ac:dyDescent="0.3">
      <c r="A5686" s="58"/>
      <c r="G5686" s="78"/>
      <c r="H5686" s="78"/>
    </row>
    <row r="5687" spans="1:8" x14ac:dyDescent="0.3">
      <c r="A5687" s="58"/>
      <c r="G5687" s="78"/>
      <c r="H5687" s="78"/>
    </row>
    <row r="5688" spans="1:8" x14ac:dyDescent="0.3">
      <c r="A5688" s="58"/>
      <c r="G5688" s="78"/>
      <c r="H5688" s="78"/>
    </row>
    <row r="5689" spans="1:8" x14ac:dyDescent="0.3">
      <c r="A5689" s="58"/>
      <c r="G5689" s="78"/>
      <c r="H5689" s="78"/>
    </row>
    <row r="5690" spans="1:8" x14ac:dyDescent="0.3">
      <c r="A5690" s="58"/>
      <c r="G5690" s="78"/>
      <c r="H5690" s="78"/>
    </row>
    <row r="5691" spans="1:8" x14ac:dyDescent="0.3">
      <c r="A5691" s="58"/>
      <c r="G5691" s="78"/>
      <c r="H5691" s="78"/>
    </row>
    <row r="5692" spans="1:8" x14ac:dyDescent="0.3">
      <c r="A5692" s="58"/>
      <c r="G5692" s="78"/>
      <c r="H5692" s="78"/>
    </row>
    <row r="5693" spans="1:8" x14ac:dyDescent="0.3">
      <c r="A5693" s="58"/>
      <c r="G5693" s="78"/>
      <c r="H5693" s="78"/>
    </row>
    <row r="5694" spans="1:8" x14ac:dyDescent="0.3">
      <c r="A5694" s="58"/>
      <c r="G5694" s="78"/>
      <c r="H5694" s="78"/>
    </row>
    <row r="5695" spans="1:8" x14ac:dyDescent="0.3">
      <c r="A5695" s="58"/>
      <c r="G5695" s="78"/>
      <c r="H5695" s="78"/>
    </row>
    <row r="5696" spans="1:8" x14ac:dyDescent="0.3">
      <c r="A5696" s="58"/>
      <c r="G5696" s="78"/>
      <c r="H5696" s="78"/>
    </row>
    <row r="5697" spans="1:8" x14ac:dyDescent="0.3">
      <c r="A5697" s="58"/>
      <c r="G5697" s="78"/>
      <c r="H5697" s="78"/>
    </row>
    <row r="5698" spans="1:8" x14ac:dyDescent="0.3">
      <c r="A5698" s="58"/>
      <c r="G5698" s="78"/>
      <c r="H5698" s="78"/>
    </row>
    <row r="5699" spans="1:8" x14ac:dyDescent="0.3">
      <c r="A5699" s="58"/>
      <c r="G5699" s="78"/>
      <c r="H5699" s="78"/>
    </row>
    <row r="5700" spans="1:8" x14ac:dyDescent="0.3">
      <c r="A5700" s="58"/>
      <c r="G5700" s="78"/>
      <c r="H5700" s="78"/>
    </row>
    <row r="5701" spans="1:8" x14ac:dyDescent="0.3">
      <c r="A5701" s="58"/>
      <c r="G5701" s="78"/>
      <c r="H5701" s="78"/>
    </row>
    <row r="5702" spans="1:8" x14ac:dyDescent="0.3">
      <c r="A5702" s="58"/>
      <c r="G5702" s="78"/>
      <c r="H5702" s="78"/>
    </row>
    <row r="5703" spans="1:8" x14ac:dyDescent="0.3">
      <c r="A5703" s="58"/>
      <c r="G5703" s="78"/>
      <c r="H5703" s="78"/>
    </row>
    <row r="5704" spans="1:8" x14ac:dyDescent="0.3">
      <c r="A5704" s="58"/>
      <c r="G5704" s="78"/>
      <c r="H5704" s="78"/>
    </row>
    <row r="5705" spans="1:8" x14ac:dyDescent="0.3">
      <c r="A5705" s="58"/>
      <c r="G5705" s="78"/>
      <c r="H5705" s="78"/>
    </row>
    <row r="5706" spans="1:8" x14ac:dyDescent="0.3">
      <c r="A5706" s="58"/>
      <c r="G5706" s="78"/>
      <c r="H5706" s="78"/>
    </row>
    <row r="5707" spans="1:8" x14ac:dyDescent="0.3">
      <c r="A5707" s="58"/>
      <c r="G5707" s="78"/>
      <c r="H5707" s="78"/>
    </row>
    <row r="5708" spans="1:8" x14ac:dyDescent="0.3">
      <c r="A5708" s="58"/>
      <c r="G5708" s="78"/>
      <c r="H5708" s="78"/>
    </row>
    <row r="5709" spans="1:8" x14ac:dyDescent="0.3">
      <c r="A5709" s="58"/>
      <c r="G5709" s="78"/>
      <c r="H5709" s="78"/>
    </row>
    <row r="5710" spans="1:8" x14ac:dyDescent="0.3">
      <c r="A5710" s="58"/>
      <c r="G5710" s="78"/>
      <c r="H5710" s="78"/>
    </row>
    <row r="5711" spans="1:8" x14ac:dyDescent="0.3">
      <c r="A5711" s="58"/>
      <c r="G5711" s="78"/>
      <c r="H5711" s="78"/>
    </row>
    <row r="5712" spans="1:8" x14ac:dyDescent="0.3">
      <c r="A5712" s="58"/>
      <c r="G5712" s="78"/>
      <c r="H5712" s="78"/>
    </row>
    <row r="5713" spans="1:8" x14ac:dyDescent="0.3">
      <c r="A5713" s="58"/>
      <c r="G5713" s="78"/>
      <c r="H5713" s="78"/>
    </row>
    <row r="5714" spans="1:8" x14ac:dyDescent="0.3">
      <c r="A5714" s="58"/>
      <c r="G5714" s="78"/>
      <c r="H5714" s="78"/>
    </row>
    <row r="5715" spans="1:8" x14ac:dyDescent="0.3">
      <c r="A5715" s="58"/>
      <c r="G5715" s="78"/>
      <c r="H5715" s="78"/>
    </row>
    <row r="5716" spans="1:8" x14ac:dyDescent="0.3">
      <c r="A5716" s="58"/>
      <c r="G5716" s="78"/>
      <c r="H5716" s="78"/>
    </row>
    <row r="5717" spans="1:8" x14ac:dyDescent="0.3">
      <c r="A5717" s="58"/>
      <c r="G5717" s="78"/>
      <c r="H5717" s="78"/>
    </row>
    <row r="5718" spans="1:8" x14ac:dyDescent="0.3">
      <c r="A5718" s="58"/>
      <c r="G5718" s="78"/>
      <c r="H5718" s="78"/>
    </row>
    <row r="5719" spans="1:8" x14ac:dyDescent="0.3">
      <c r="A5719" s="58"/>
      <c r="G5719" s="78"/>
      <c r="H5719" s="78"/>
    </row>
    <row r="5720" spans="1:8" x14ac:dyDescent="0.3">
      <c r="A5720" s="58"/>
      <c r="G5720" s="78"/>
      <c r="H5720" s="78"/>
    </row>
    <row r="5721" spans="1:8" x14ac:dyDescent="0.3">
      <c r="A5721" s="58"/>
      <c r="G5721" s="78"/>
      <c r="H5721" s="78"/>
    </row>
    <row r="5722" spans="1:8" x14ac:dyDescent="0.3">
      <c r="A5722" s="58"/>
      <c r="G5722" s="78"/>
      <c r="H5722" s="78"/>
    </row>
    <row r="5723" spans="1:8" x14ac:dyDescent="0.3">
      <c r="A5723" s="58"/>
      <c r="G5723" s="78"/>
      <c r="H5723" s="78"/>
    </row>
    <row r="5724" spans="1:8" x14ac:dyDescent="0.3">
      <c r="A5724" s="58"/>
      <c r="G5724" s="78"/>
      <c r="H5724" s="78"/>
    </row>
    <row r="5725" spans="1:8" x14ac:dyDescent="0.3">
      <c r="A5725" s="58"/>
      <c r="G5725" s="78"/>
      <c r="H5725" s="78"/>
    </row>
    <row r="5726" spans="1:8" x14ac:dyDescent="0.3">
      <c r="A5726" s="58"/>
      <c r="G5726" s="78"/>
      <c r="H5726" s="78"/>
    </row>
    <row r="5727" spans="1:8" x14ac:dyDescent="0.3">
      <c r="A5727" s="58"/>
      <c r="G5727" s="78"/>
      <c r="H5727" s="78"/>
    </row>
    <row r="5728" spans="1:8" x14ac:dyDescent="0.3">
      <c r="A5728" s="58"/>
      <c r="G5728" s="78"/>
      <c r="H5728" s="78"/>
    </row>
    <row r="5729" spans="1:8" x14ac:dyDescent="0.3">
      <c r="A5729" s="58"/>
      <c r="G5729" s="78"/>
      <c r="H5729" s="78"/>
    </row>
    <row r="5730" spans="1:8" x14ac:dyDescent="0.3">
      <c r="A5730" s="58"/>
      <c r="G5730" s="78"/>
      <c r="H5730" s="78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1"/>
  <sheetViews>
    <sheetView topLeftCell="D1" workbookViewId="0">
      <selection activeCell="S77" sqref="S77"/>
    </sheetView>
  </sheetViews>
  <sheetFormatPr defaultRowHeight="14.4" x14ac:dyDescent="0.3"/>
  <cols>
    <col min="1" max="2" width="18.5546875" style="73" customWidth="1"/>
    <col min="3" max="3" width="127.88671875" style="73" bestFit="1" customWidth="1"/>
    <col min="4" max="5" width="12.33203125" style="73" customWidth="1"/>
    <col min="6" max="6" width="15.88671875" style="73" customWidth="1"/>
    <col min="7" max="8" width="18.109375" style="2" bestFit="1" customWidth="1"/>
    <col min="9" max="9" width="11" style="73" customWidth="1"/>
    <col min="11" max="11" width="8.88671875" style="73" customWidth="1"/>
    <col min="13" max="13" width="13" style="73" bestFit="1" customWidth="1"/>
    <col min="14" max="14" width="15.44140625" style="73" bestFit="1" customWidth="1"/>
    <col min="15" max="15" width="15.33203125" style="73" bestFit="1" customWidth="1"/>
    <col min="16" max="16" width="14.77734375" style="73" customWidth="1"/>
    <col min="17" max="17" width="11.77734375" style="38" bestFit="1" customWidth="1"/>
  </cols>
  <sheetData>
    <row r="1" spans="1:19" x14ac:dyDescent="0.3">
      <c r="A1" s="3" t="s">
        <v>678</v>
      </c>
      <c r="B1" s="49" t="s">
        <v>4</v>
      </c>
      <c r="C1" s="49" t="s">
        <v>2</v>
      </c>
      <c r="D1" s="49" t="s">
        <v>3</v>
      </c>
      <c r="E1" s="49" t="s">
        <v>679</v>
      </c>
      <c r="F1" s="49" t="s">
        <v>680</v>
      </c>
      <c r="G1" s="4" t="s">
        <v>6</v>
      </c>
      <c r="H1" s="4" t="s">
        <v>7</v>
      </c>
      <c r="I1" s="49" t="s">
        <v>8</v>
      </c>
      <c r="J1" s="49" t="s">
        <v>9</v>
      </c>
      <c r="K1" s="49" t="s">
        <v>10</v>
      </c>
      <c r="L1" s="4" t="s">
        <v>11</v>
      </c>
      <c r="M1" s="4" t="s">
        <v>12</v>
      </c>
      <c r="N1" s="49" t="s">
        <v>13</v>
      </c>
      <c r="O1" s="49" t="s">
        <v>14</v>
      </c>
      <c r="P1" s="49" t="s">
        <v>15</v>
      </c>
      <c r="Q1" s="18" t="s">
        <v>16</v>
      </c>
    </row>
    <row r="2" spans="1:19" x14ac:dyDescent="0.3">
      <c r="A2" s="76">
        <v>123</v>
      </c>
      <c r="B2">
        <v>35609</v>
      </c>
      <c r="C2" t="s">
        <v>226</v>
      </c>
      <c r="D2" t="s">
        <v>101</v>
      </c>
      <c r="E2" t="s">
        <v>227</v>
      </c>
      <c r="F2">
        <v>6.57</v>
      </c>
      <c r="G2" s="77">
        <v>45040</v>
      </c>
      <c r="H2" s="77">
        <v>45040</v>
      </c>
      <c r="I2">
        <v>8</v>
      </c>
      <c r="J2">
        <v>2020</v>
      </c>
      <c r="K2" t="s">
        <v>35</v>
      </c>
      <c r="L2">
        <v>1</v>
      </c>
      <c r="M2">
        <v>1.671111111111111</v>
      </c>
      <c r="N2">
        <v>1.671111111111111</v>
      </c>
      <c r="O2" s="111">
        <v>1</v>
      </c>
      <c r="P2">
        <v>1.671111111111111</v>
      </c>
      <c r="Q2">
        <v>1</v>
      </c>
    </row>
    <row r="3" spans="1:19" hidden="1" x14ac:dyDescent="0.3">
      <c r="A3" s="76">
        <v>1</v>
      </c>
      <c r="B3">
        <v>1143</v>
      </c>
      <c r="C3" t="s">
        <v>23</v>
      </c>
      <c r="D3" t="s">
        <v>24</v>
      </c>
      <c r="E3" t="s">
        <v>20</v>
      </c>
      <c r="F3">
        <v>6.52</v>
      </c>
      <c r="G3" s="77">
        <v>43511</v>
      </c>
      <c r="H3" s="77">
        <v>43511</v>
      </c>
      <c r="I3">
        <v>3</v>
      </c>
      <c r="J3">
        <v>2003</v>
      </c>
      <c r="K3" t="s">
        <v>25</v>
      </c>
      <c r="L3">
        <v>1</v>
      </c>
      <c r="M3">
        <v>0.4</v>
      </c>
      <c r="N3">
        <v>0.4</v>
      </c>
      <c r="O3">
        <v>1</v>
      </c>
      <c r="P3">
        <v>0.4</v>
      </c>
      <c r="Q3">
        <v>1</v>
      </c>
      <c r="S3">
        <f>COUNTIFS(tb_list[year],2021,tb_list[series_type],"MUSIC")</f>
        <v>24</v>
      </c>
    </row>
    <row r="4" spans="1:19" hidden="1" x14ac:dyDescent="0.3">
      <c r="A4" s="76">
        <v>2</v>
      </c>
      <c r="B4">
        <v>48</v>
      </c>
      <c r="C4" t="s">
        <v>31</v>
      </c>
      <c r="D4" t="s">
        <v>32</v>
      </c>
      <c r="E4" t="s">
        <v>20</v>
      </c>
      <c r="F4">
        <v>6.95</v>
      </c>
      <c r="G4" s="77">
        <v>43505</v>
      </c>
      <c r="H4" s="77">
        <v>43511</v>
      </c>
      <c r="I4">
        <v>2</v>
      </c>
      <c r="J4">
        <v>2002</v>
      </c>
      <c r="K4" t="s">
        <v>33</v>
      </c>
      <c r="L4">
        <v>26</v>
      </c>
      <c r="M4">
        <v>0.4</v>
      </c>
      <c r="N4">
        <v>10.4</v>
      </c>
      <c r="O4">
        <v>7</v>
      </c>
      <c r="P4">
        <v>1.485714285714286</v>
      </c>
      <c r="Q4">
        <v>3.714285714285714</v>
      </c>
    </row>
    <row r="5" spans="1:19" hidden="1" x14ac:dyDescent="0.3">
      <c r="A5" s="76">
        <v>3</v>
      </c>
      <c r="B5">
        <v>1487</v>
      </c>
      <c r="C5" t="s">
        <v>34</v>
      </c>
      <c r="D5" t="s">
        <v>24</v>
      </c>
      <c r="E5" t="s">
        <v>20</v>
      </c>
      <c r="F5">
        <v>6.63</v>
      </c>
      <c r="G5" s="77">
        <v>43511</v>
      </c>
      <c r="H5" s="77">
        <v>43511</v>
      </c>
      <c r="I5">
        <v>3</v>
      </c>
      <c r="J5">
        <v>2003</v>
      </c>
      <c r="K5" t="s">
        <v>35</v>
      </c>
      <c r="L5">
        <v>1</v>
      </c>
      <c r="M5">
        <v>0.4</v>
      </c>
      <c r="N5">
        <v>0.4</v>
      </c>
      <c r="O5" s="38">
        <v>1</v>
      </c>
      <c r="P5">
        <v>0.4</v>
      </c>
      <c r="Q5">
        <v>1</v>
      </c>
    </row>
    <row r="6" spans="1:19" hidden="1" x14ac:dyDescent="0.3">
      <c r="A6" s="76">
        <v>4</v>
      </c>
      <c r="B6">
        <v>41380</v>
      </c>
      <c r="C6" t="s">
        <v>37</v>
      </c>
      <c r="D6" t="s">
        <v>32</v>
      </c>
      <c r="E6" t="s">
        <v>38</v>
      </c>
      <c r="F6">
        <v>6.5</v>
      </c>
      <c r="G6" s="77">
        <v>44693</v>
      </c>
      <c r="H6" s="77">
        <v>44698</v>
      </c>
      <c r="I6">
        <v>5</v>
      </c>
      <c r="J6">
        <v>2020</v>
      </c>
      <c r="K6" t="s">
        <v>35</v>
      </c>
      <c r="L6">
        <v>12</v>
      </c>
      <c r="M6">
        <v>0.39444444444444438</v>
      </c>
      <c r="N6">
        <v>4.7333333333333334</v>
      </c>
      <c r="O6">
        <v>6</v>
      </c>
      <c r="P6">
        <v>0.78888888888888886</v>
      </c>
      <c r="Q6">
        <v>2</v>
      </c>
    </row>
    <row r="7" spans="1:19" hidden="1" x14ac:dyDescent="0.3">
      <c r="A7" s="76">
        <v>5</v>
      </c>
      <c r="B7">
        <v>44881</v>
      </c>
      <c r="C7" t="s">
        <v>44</v>
      </c>
      <c r="D7" t="s">
        <v>32</v>
      </c>
      <c r="E7" t="s">
        <v>38</v>
      </c>
      <c r="F7">
        <v>6.81</v>
      </c>
      <c r="G7" s="77">
        <v>44699</v>
      </c>
      <c r="H7" s="77">
        <v>44701</v>
      </c>
      <c r="I7">
        <v>5</v>
      </c>
      <c r="J7">
        <v>2021</v>
      </c>
      <c r="K7" t="s">
        <v>21</v>
      </c>
      <c r="L7">
        <v>12</v>
      </c>
      <c r="M7">
        <v>0.39444444444444438</v>
      </c>
      <c r="N7">
        <v>4.7333333333333334</v>
      </c>
      <c r="O7">
        <v>3</v>
      </c>
      <c r="P7">
        <v>1.5777777777777779</v>
      </c>
      <c r="Q7">
        <v>4</v>
      </c>
    </row>
    <row r="8" spans="1:19" hidden="1" x14ac:dyDescent="0.3">
      <c r="A8" s="76">
        <v>6</v>
      </c>
      <c r="B8">
        <v>48858</v>
      </c>
      <c r="C8" t="s">
        <v>45</v>
      </c>
      <c r="D8" t="s">
        <v>32</v>
      </c>
      <c r="E8" t="s">
        <v>20</v>
      </c>
      <c r="F8">
        <v>5.33</v>
      </c>
      <c r="G8" s="77">
        <v>44731</v>
      </c>
      <c r="H8" s="77">
        <v>44754</v>
      </c>
      <c r="I8">
        <v>6</v>
      </c>
      <c r="J8">
        <v>2021</v>
      </c>
      <c r="K8" t="s">
        <v>35</v>
      </c>
      <c r="L8">
        <v>12</v>
      </c>
      <c r="M8">
        <v>5.8333333333333327E-2</v>
      </c>
      <c r="N8">
        <v>0.7</v>
      </c>
      <c r="O8" s="38">
        <v>24</v>
      </c>
      <c r="P8">
        <v>2.916666666666666E-2</v>
      </c>
      <c r="Q8">
        <v>0.5</v>
      </c>
    </row>
    <row r="9" spans="1:19" hidden="1" x14ac:dyDescent="0.3">
      <c r="A9" s="76">
        <v>7</v>
      </c>
      <c r="B9">
        <v>40679</v>
      </c>
      <c r="C9" t="s">
        <v>46</v>
      </c>
      <c r="D9" t="s">
        <v>32</v>
      </c>
      <c r="E9" t="s">
        <v>47</v>
      </c>
      <c r="F9">
        <v>6.14</v>
      </c>
      <c r="G9" s="77">
        <v>44499</v>
      </c>
      <c r="H9" s="77">
        <v>44504</v>
      </c>
      <c r="I9">
        <v>7</v>
      </c>
      <c r="J9">
        <v>2021</v>
      </c>
      <c r="K9" t="s">
        <v>25</v>
      </c>
      <c r="L9">
        <v>12</v>
      </c>
      <c r="M9">
        <v>0.38388888888888889</v>
      </c>
      <c r="N9">
        <v>4.6066666666666656</v>
      </c>
      <c r="O9">
        <v>6</v>
      </c>
      <c r="P9">
        <v>0.76777777777777778</v>
      </c>
      <c r="Q9">
        <v>2</v>
      </c>
    </row>
    <row r="10" spans="1:19" hidden="1" x14ac:dyDescent="0.3">
      <c r="A10" s="76">
        <v>8</v>
      </c>
      <c r="B10">
        <v>40148</v>
      </c>
      <c r="C10" t="s">
        <v>51</v>
      </c>
      <c r="D10" t="s">
        <v>32</v>
      </c>
      <c r="E10" t="s">
        <v>52</v>
      </c>
      <c r="F10">
        <v>6.79</v>
      </c>
      <c r="G10" s="77">
        <v>44074</v>
      </c>
      <c r="H10" s="77">
        <v>44089</v>
      </c>
      <c r="I10">
        <v>5</v>
      </c>
      <c r="J10">
        <v>2020</v>
      </c>
      <c r="K10" t="s">
        <v>25</v>
      </c>
      <c r="L10">
        <v>12</v>
      </c>
      <c r="M10">
        <v>0.40333333333333332</v>
      </c>
      <c r="N10">
        <v>4.84</v>
      </c>
      <c r="O10" s="38">
        <v>16</v>
      </c>
      <c r="P10">
        <v>0.30249999999999999</v>
      </c>
      <c r="Q10">
        <v>0.75</v>
      </c>
    </row>
    <row r="11" spans="1:19" hidden="1" x14ac:dyDescent="0.3">
      <c r="A11" s="76">
        <v>9</v>
      </c>
      <c r="B11">
        <v>40924</v>
      </c>
      <c r="C11" t="s">
        <v>55</v>
      </c>
      <c r="D11" t="s">
        <v>24</v>
      </c>
      <c r="E11" t="s">
        <v>52</v>
      </c>
      <c r="F11">
        <v>6.52</v>
      </c>
      <c r="G11" s="77">
        <v>44542</v>
      </c>
      <c r="H11" s="77">
        <v>44542</v>
      </c>
      <c r="I11">
        <v>5</v>
      </c>
      <c r="J11">
        <v>2020</v>
      </c>
      <c r="K11" t="s">
        <v>21</v>
      </c>
      <c r="L11">
        <v>1</v>
      </c>
      <c r="M11">
        <v>0.40333333333333332</v>
      </c>
      <c r="N11">
        <v>0.40333333333333332</v>
      </c>
      <c r="O11" s="38">
        <v>1</v>
      </c>
      <c r="P11">
        <v>0.40333333333333332</v>
      </c>
      <c r="Q11">
        <v>1</v>
      </c>
    </row>
    <row r="12" spans="1:19" hidden="1" x14ac:dyDescent="0.3">
      <c r="A12" s="76">
        <v>10</v>
      </c>
      <c r="B12">
        <v>36793</v>
      </c>
      <c r="C12" t="s">
        <v>56</v>
      </c>
      <c r="D12" t="s">
        <v>32</v>
      </c>
      <c r="E12" t="s">
        <v>38</v>
      </c>
      <c r="F12">
        <v>6.85</v>
      </c>
      <c r="G12" s="77">
        <v>43574</v>
      </c>
      <c r="H12" s="77">
        <v>43580</v>
      </c>
      <c r="I12">
        <v>5</v>
      </c>
      <c r="J12">
        <v>2018</v>
      </c>
      <c r="K12" t="s">
        <v>33</v>
      </c>
      <c r="L12">
        <v>12</v>
      </c>
      <c r="M12">
        <v>0.38055555555555548</v>
      </c>
      <c r="N12">
        <v>4.5666666666666664</v>
      </c>
      <c r="O12">
        <v>7</v>
      </c>
      <c r="P12">
        <v>0.65238095238095239</v>
      </c>
      <c r="Q12">
        <v>1.714285714285714</v>
      </c>
    </row>
    <row r="13" spans="1:19" hidden="1" x14ac:dyDescent="0.3">
      <c r="A13" s="76">
        <v>11</v>
      </c>
      <c r="B13">
        <v>37956</v>
      </c>
      <c r="C13" t="s">
        <v>59</v>
      </c>
      <c r="D13" t="s">
        <v>32</v>
      </c>
      <c r="E13" t="s">
        <v>38</v>
      </c>
      <c r="F13">
        <v>7.67</v>
      </c>
      <c r="G13" s="77">
        <v>43570</v>
      </c>
      <c r="H13" s="77">
        <v>43585</v>
      </c>
      <c r="I13">
        <v>6</v>
      </c>
      <c r="J13">
        <v>2019</v>
      </c>
      <c r="K13" t="s">
        <v>25</v>
      </c>
      <c r="L13">
        <v>12</v>
      </c>
      <c r="M13">
        <v>0.38055555555555548</v>
      </c>
      <c r="N13">
        <v>4.5666666666666664</v>
      </c>
      <c r="O13">
        <v>16</v>
      </c>
      <c r="P13">
        <v>0.28541666666666671</v>
      </c>
      <c r="Q13">
        <v>0.75</v>
      </c>
    </row>
    <row r="14" spans="1:19" hidden="1" x14ac:dyDescent="0.3">
      <c r="A14" s="76">
        <v>12</v>
      </c>
      <c r="B14">
        <v>38101</v>
      </c>
      <c r="C14" t="s">
        <v>60</v>
      </c>
      <c r="D14" t="s">
        <v>32</v>
      </c>
      <c r="E14" t="s">
        <v>38</v>
      </c>
      <c r="F14">
        <v>7.66</v>
      </c>
      <c r="G14" s="77">
        <v>43578</v>
      </c>
      <c r="H14" s="77">
        <v>43590</v>
      </c>
      <c r="I14">
        <v>7</v>
      </c>
      <c r="J14">
        <v>2019</v>
      </c>
      <c r="K14" t="s">
        <v>25</v>
      </c>
      <c r="L14">
        <v>12</v>
      </c>
      <c r="M14">
        <v>0.40138888888888891</v>
      </c>
      <c r="N14">
        <v>4.8166666666666664</v>
      </c>
      <c r="O14" s="38">
        <v>13</v>
      </c>
      <c r="P14">
        <v>0.37051282051282047</v>
      </c>
      <c r="Q14">
        <v>0.92307692307692313</v>
      </c>
    </row>
    <row r="15" spans="1:19" hidden="1" x14ac:dyDescent="0.3">
      <c r="A15" s="76">
        <v>13</v>
      </c>
      <c r="B15">
        <v>38735</v>
      </c>
      <c r="C15" t="s">
        <v>62</v>
      </c>
      <c r="D15" t="s">
        <v>19</v>
      </c>
      <c r="E15" t="s">
        <v>38</v>
      </c>
      <c r="F15">
        <v>6.56</v>
      </c>
      <c r="G15" s="77">
        <v>43665</v>
      </c>
      <c r="H15" s="77">
        <v>43668</v>
      </c>
      <c r="I15">
        <v>5</v>
      </c>
      <c r="J15">
        <v>2019</v>
      </c>
      <c r="K15" t="s">
        <v>33</v>
      </c>
      <c r="L15">
        <v>12</v>
      </c>
      <c r="M15">
        <v>0.41666666666666669</v>
      </c>
      <c r="N15">
        <v>5</v>
      </c>
      <c r="O15">
        <v>4</v>
      </c>
      <c r="P15">
        <v>1.25</v>
      </c>
      <c r="Q15">
        <v>3</v>
      </c>
    </row>
    <row r="16" spans="1:19" hidden="1" x14ac:dyDescent="0.3">
      <c r="A16" s="76">
        <v>14</v>
      </c>
      <c r="B16">
        <v>320</v>
      </c>
      <c r="C16" t="s">
        <v>65</v>
      </c>
      <c r="D16" t="s">
        <v>66</v>
      </c>
      <c r="E16" t="s">
        <v>20</v>
      </c>
      <c r="F16">
        <v>6.54</v>
      </c>
      <c r="G16" s="77">
        <v>44127</v>
      </c>
      <c r="H16" s="77">
        <v>44129</v>
      </c>
      <c r="I16">
        <v>6</v>
      </c>
      <c r="J16">
        <v>1998</v>
      </c>
      <c r="K16" t="s">
        <v>25</v>
      </c>
      <c r="L16">
        <v>2</v>
      </c>
      <c r="M16">
        <v>0.43333333333333329</v>
      </c>
      <c r="N16">
        <v>0.8666666666666667</v>
      </c>
      <c r="O16">
        <v>3</v>
      </c>
      <c r="P16">
        <v>0.28888888888888892</v>
      </c>
      <c r="Q16">
        <v>0.66666666666666663</v>
      </c>
    </row>
    <row r="17" spans="1:17" hidden="1" x14ac:dyDescent="0.3">
      <c r="A17" s="76">
        <v>15</v>
      </c>
      <c r="B17">
        <v>306</v>
      </c>
      <c r="C17" t="s">
        <v>70</v>
      </c>
      <c r="D17" t="s">
        <v>32</v>
      </c>
      <c r="E17" t="s">
        <v>20</v>
      </c>
      <c r="F17">
        <v>7.23</v>
      </c>
      <c r="G17" s="77">
        <v>43248</v>
      </c>
      <c r="H17" s="77">
        <v>43258</v>
      </c>
      <c r="I17">
        <v>8</v>
      </c>
      <c r="J17">
        <v>2002</v>
      </c>
      <c r="K17" t="s">
        <v>33</v>
      </c>
      <c r="L17">
        <v>13</v>
      </c>
      <c r="M17">
        <v>0.4</v>
      </c>
      <c r="N17">
        <v>5.2</v>
      </c>
      <c r="O17" s="38">
        <v>11</v>
      </c>
      <c r="P17">
        <v>0.47272727272727272</v>
      </c>
      <c r="Q17">
        <v>1.1818181818181821</v>
      </c>
    </row>
    <row r="18" spans="1:17" hidden="1" x14ac:dyDescent="0.3">
      <c r="A18" s="76">
        <v>16</v>
      </c>
      <c r="B18">
        <v>39790</v>
      </c>
      <c r="C18" t="s">
        <v>74</v>
      </c>
      <c r="D18" t="s">
        <v>32</v>
      </c>
      <c r="E18" t="s">
        <v>75</v>
      </c>
      <c r="F18">
        <v>7.1</v>
      </c>
      <c r="G18" s="77">
        <v>44398</v>
      </c>
      <c r="H18" s="77">
        <v>44415</v>
      </c>
      <c r="I18">
        <v>6</v>
      </c>
      <c r="J18">
        <v>2020</v>
      </c>
      <c r="K18" t="s">
        <v>35</v>
      </c>
      <c r="L18">
        <v>12</v>
      </c>
      <c r="M18">
        <v>0.40388888888888891</v>
      </c>
      <c r="N18">
        <v>4.8466666666666667</v>
      </c>
      <c r="O18" s="38">
        <v>18</v>
      </c>
      <c r="P18">
        <v>0.26925925925925931</v>
      </c>
      <c r="Q18">
        <v>0.66666666666666663</v>
      </c>
    </row>
    <row r="19" spans="1:17" hidden="1" x14ac:dyDescent="0.3">
      <c r="A19" s="76">
        <v>17</v>
      </c>
      <c r="B19">
        <v>39590</v>
      </c>
      <c r="C19" t="s">
        <v>77</v>
      </c>
      <c r="D19" t="s">
        <v>32</v>
      </c>
      <c r="E19" t="s">
        <v>78</v>
      </c>
      <c r="F19">
        <v>6.55</v>
      </c>
      <c r="G19" s="77">
        <v>43960</v>
      </c>
      <c r="H19" s="77">
        <v>43981</v>
      </c>
      <c r="I19">
        <v>7</v>
      </c>
      <c r="J19">
        <v>2019</v>
      </c>
      <c r="K19" t="s">
        <v>35</v>
      </c>
      <c r="L19">
        <v>12</v>
      </c>
      <c r="M19">
        <v>0.39444444444444438</v>
      </c>
      <c r="N19">
        <v>4.7333333333333334</v>
      </c>
      <c r="O19">
        <v>22</v>
      </c>
      <c r="P19">
        <v>0.21515151515151509</v>
      </c>
      <c r="Q19">
        <v>0.54545454545454541</v>
      </c>
    </row>
    <row r="20" spans="1:17" hidden="1" x14ac:dyDescent="0.3">
      <c r="A20" s="76">
        <v>18</v>
      </c>
      <c r="B20">
        <v>53</v>
      </c>
      <c r="C20" t="s">
        <v>81</v>
      </c>
      <c r="D20" t="s">
        <v>32</v>
      </c>
      <c r="E20" t="s">
        <v>38</v>
      </c>
      <c r="F20">
        <v>7.11</v>
      </c>
      <c r="G20" s="77">
        <v>43505</v>
      </c>
      <c r="H20" s="77">
        <v>43538</v>
      </c>
      <c r="I20">
        <v>3</v>
      </c>
      <c r="J20">
        <v>2002</v>
      </c>
      <c r="K20" t="s">
        <v>33</v>
      </c>
      <c r="L20">
        <v>24</v>
      </c>
      <c r="M20">
        <v>0.38527777777777777</v>
      </c>
      <c r="N20">
        <v>9.2466666666666661</v>
      </c>
      <c r="O20" s="38">
        <v>34</v>
      </c>
      <c r="P20">
        <v>0.2719607843137255</v>
      </c>
      <c r="Q20">
        <v>0.70588235294117652</v>
      </c>
    </row>
    <row r="21" spans="1:17" hidden="1" x14ac:dyDescent="0.3">
      <c r="A21" s="76">
        <v>19</v>
      </c>
      <c r="B21">
        <v>394</v>
      </c>
      <c r="C21" t="s">
        <v>83</v>
      </c>
      <c r="D21" t="s">
        <v>32</v>
      </c>
      <c r="E21" t="s">
        <v>38</v>
      </c>
      <c r="F21">
        <v>7.12</v>
      </c>
      <c r="G21" s="77">
        <v>43542</v>
      </c>
      <c r="H21" s="77">
        <v>43555</v>
      </c>
      <c r="I21">
        <v>3</v>
      </c>
      <c r="J21">
        <v>2003</v>
      </c>
      <c r="K21" t="s">
        <v>35</v>
      </c>
      <c r="L21">
        <v>12</v>
      </c>
      <c r="M21">
        <v>0.38333333333333341</v>
      </c>
      <c r="N21">
        <v>4.6000000000000014</v>
      </c>
      <c r="O21" s="38">
        <v>14</v>
      </c>
      <c r="P21">
        <v>0.32857142857142863</v>
      </c>
      <c r="Q21">
        <v>0.8571428571428571</v>
      </c>
    </row>
    <row r="22" spans="1:17" x14ac:dyDescent="0.3">
      <c r="A22" s="76">
        <v>177</v>
      </c>
      <c r="B22">
        <v>38816</v>
      </c>
      <c r="C22" t="s">
        <v>285</v>
      </c>
      <c r="D22" t="s">
        <v>101</v>
      </c>
      <c r="E22" t="s">
        <v>20</v>
      </c>
      <c r="F22">
        <v>7.5</v>
      </c>
      <c r="G22" s="77">
        <v>45040</v>
      </c>
      <c r="H22" s="77">
        <v>45040</v>
      </c>
      <c r="I22">
        <v>8</v>
      </c>
      <c r="J22">
        <v>2019</v>
      </c>
      <c r="K22" t="s">
        <v>21</v>
      </c>
      <c r="L22">
        <v>1</v>
      </c>
      <c r="M22">
        <v>1.628611111111111</v>
      </c>
      <c r="N22">
        <v>1.628611111111111</v>
      </c>
      <c r="O22" s="38">
        <v>1</v>
      </c>
      <c r="P22">
        <v>1.628611111111111</v>
      </c>
      <c r="Q22">
        <v>1</v>
      </c>
    </row>
    <row r="23" spans="1:17" hidden="1" x14ac:dyDescent="0.3">
      <c r="A23" s="76">
        <v>21</v>
      </c>
      <c r="B23">
        <v>50748</v>
      </c>
      <c r="C23" t="s">
        <v>86</v>
      </c>
      <c r="D23" t="s">
        <v>85</v>
      </c>
      <c r="E23" t="s">
        <v>52</v>
      </c>
      <c r="F23">
        <v>5.62</v>
      </c>
      <c r="G23" s="77">
        <v>44731</v>
      </c>
      <c r="H23" s="77">
        <v>44731</v>
      </c>
      <c r="I23">
        <v>4</v>
      </c>
      <c r="J23">
        <v>2021</v>
      </c>
      <c r="K23" t="s">
        <v>33</v>
      </c>
      <c r="L23">
        <v>1</v>
      </c>
      <c r="M23">
        <v>5.5555555555555552E-2</v>
      </c>
      <c r="N23">
        <v>5.5555555555555552E-2</v>
      </c>
      <c r="O23" s="38">
        <v>1</v>
      </c>
      <c r="P23">
        <v>5.5555555555555552E-2</v>
      </c>
      <c r="Q23">
        <v>1</v>
      </c>
    </row>
    <row r="24" spans="1:17" x14ac:dyDescent="0.3">
      <c r="A24" s="76">
        <v>22</v>
      </c>
      <c r="B24">
        <v>48553</v>
      </c>
      <c r="C24" t="s">
        <v>88</v>
      </c>
      <c r="D24" t="s">
        <v>32</v>
      </c>
      <c r="E24" t="s">
        <v>78</v>
      </c>
      <c r="F24">
        <v>7.7</v>
      </c>
      <c r="G24" s="77">
        <v>45013</v>
      </c>
      <c r="H24" s="77">
        <v>45037</v>
      </c>
      <c r="I24">
        <v>7</v>
      </c>
      <c r="J24">
        <v>2022</v>
      </c>
      <c r="K24" t="s">
        <v>25</v>
      </c>
      <c r="L24">
        <v>12</v>
      </c>
      <c r="M24">
        <v>0.39444444444444438</v>
      </c>
      <c r="N24">
        <v>4.7333333333333334</v>
      </c>
      <c r="O24" s="38">
        <v>25</v>
      </c>
      <c r="P24">
        <v>0.1893333333333333</v>
      </c>
      <c r="Q24">
        <v>0.48</v>
      </c>
    </row>
    <row r="25" spans="1:17" hidden="1" x14ac:dyDescent="0.3">
      <c r="A25" s="76">
        <v>23</v>
      </c>
      <c r="B25">
        <v>41433</v>
      </c>
      <c r="C25" t="s">
        <v>90</v>
      </c>
      <c r="D25" t="s">
        <v>32</v>
      </c>
      <c r="E25" t="s">
        <v>20</v>
      </c>
      <c r="F25">
        <v>7.6</v>
      </c>
      <c r="G25" s="77">
        <v>44411</v>
      </c>
      <c r="H25" s="77">
        <v>44424</v>
      </c>
      <c r="I25">
        <v>9</v>
      </c>
      <c r="J25">
        <v>2020</v>
      </c>
      <c r="K25" t="s">
        <v>35</v>
      </c>
      <c r="L25">
        <v>12</v>
      </c>
      <c r="M25">
        <v>0.40805555555555562</v>
      </c>
      <c r="N25">
        <v>4.8966666666666674</v>
      </c>
      <c r="O25" s="38">
        <v>14</v>
      </c>
      <c r="P25">
        <v>0.34976190476190477</v>
      </c>
      <c r="Q25">
        <v>0.8571428571428571</v>
      </c>
    </row>
    <row r="26" spans="1:17" hidden="1" x14ac:dyDescent="0.3">
      <c r="A26" s="76">
        <v>24</v>
      </c>
      <c r="B26">
        <v>1177</v>
      </c>
      <c r="C26" t="s">
        <v>92</v>
      </c>
      <c r="D26" t="s">
        <v>66</v>
      </c>
      <c r="E26" t="s">
        <v>38</v>
      </c>
      <c r="F26">
        <v>6.71</v>
      </c>
      <c r="G26" s="77">
        <v>44149</v>
      </c>
      <c r="H26" s="77">
        <v>44153</v>
      </c>
      <c r="I26">
        <v>5</v>
      </c>
      <c r="J26">
        <v>2001</v>
      </c>
      <c r="K26" t="s">
        <v>33</v>
      </c>
      <c r="L26">
        <v>4</v>
      </c>
      <c r="M26">
        <v>0.47083333333333333</v>
      </c>
      <c r="N26">
        <v>1.8833333333333331</v>
      </c>
      <c r="O26" s="38">
        <v>5</v>
      </c>
      <c r="P26">
        <v>0.37666666666666659</v>
      </c>
      <c r="Q26">
        <v>0.8</v>
      </c>
    </row>
    <row r="27" spans="1:17" hidden="1" x14ac:dyDescent="0.3">
      <c r="A27" s="76">
        <v>25</v>
      </c>
      <c r="B27">
        <v>40517</v>
      </c>
      <c r="C27" t="s">
        <v>94</v>
      </c>
      <c r="D27" t="s">
        <v>19</v>
      </c>
      <c r="E27" t="s">
        <v>20</v>
      </c>
      <c r="F27">
        <v>5.88</v>
      </c>
      <c r="G27" s="77">
        <v>44042</v>
      </c>
      <c r="H27" s="77">
        <v>44042</v>
      </c>
      <c r="I27">
        <v>5</v>
      </c>
      <c r="J27">
        <v>2019</v>
      </c>
      <c r="K27" t="s">
        <v>35</v>
      </c>
      <c r="L27">
        <v>1</v>
      </c>
      <c r="M27">
        <v>0.1166666666666667</v>
      </c>
      <c r="N27">
        <v>0.1166666666666667</v>
      </c>
      <c r="O27">
        <v>1</v>
      </c>
      <c r="P27">
        <v>0.1166666666666667</v>
      </c>
      <c r="Q27">
        <v>1</v>
      </c>
    </row>
    <row r="28" spans="1:17" hidden="1" x14ac:dyDescent="0.3">
      <c r="A28" s="76">
        <v>26</v>
      </c>
      <c r="B28">
        <v>22415</v>
      </c>
      <c r="C28" t="s">
        <v>95</v>
      </c>
      <c r="D28" t="s">
        <v>85</v>
      </c>
      <c r="E28" t="s">
        <v>20</v>
      </c>
      <c r="F28">
        <v>4.41</v>
      </c>
      <c r="G28" s="77">
        <v>44120</v>
      </c>
      <c r="H28" s="77">
        <v>44120</v>
      </c>
      <c r="I28">
        <v>4</v>
      </c>
      <c r="J28">
        <v>2001</v>
      </c>
      <c r="K28" t="s">
        <v>25</v>
      </c>
      <c r="L28">
        <v>1</v>
      </c>
      <c r="M28">
        <v>2.9166666666666671E-2</v>
      </c>
      <c r="N28">
        <v>2.9166666666666671E-2</v>
      </c>
      <c r="O28" s="38">
        <v>1</v>
      </c>
      <c r="P28">
        <v>2.9166666666666671E-2</v>
      </c>
      <c r="Q28">
        <v>1</v>
      </c>
    </row>
    <row r="29" spans="1:17" hidden="1" x14ac:dyDescent="0.3">
      <c r="A29" s="76">
        <v>27</v>
      </c>
      <c r="B29">
        <v>40532</v>
      </c>
      <c r="C29" t="s">
        <v>96</v>
      </c>
      <c r="D29" t="s">
        <v>32</v>
      </c>
      <c r="E29" t="s">
        <v>20</v>
      </c>
      <c r="F29">
        <v>7.26</v>
      </c>
      <c r="G29" s="77">
        <v>44173</v>
      </c>
      <c r="H29" s="77">
        <v>44194</v>
      </c>
      <c r="I29">
        <v>7</v>
      </c>
      <c r="J29">
        <v>2020</v>
      </c>
      <c r="K29" t="s">
        <v>33</v>
      </c>
      <c r="L29">
        <v>13</v>
      </c>
      <c r="M29">
        <v>0.3972222222222222</v>
      </c>
      <c r="N29">
        <v>5.1638888888888888</v>
      </c>
      <c r="O29" s="38">
        <v>22</v>
      </c>
      <c r="P29">
        <v>0.23472222222222219</v>
      </c>
      <c r="Q29">
        <v>0.59090909090909094</v>
      </c>
    </row>
    <row r="30" spans="1:17" hidden="1" x14ac:dyDescent="0.3">
      <c r="A30" s="76">
        <v>28</v>
      </c>
      <c r="B30">
        <v>38753</v>
      </c>
      <c r="C30" t="s">
        <v>99</v>
      </c>
      <c r="D30" t="s">
        <v>32</v>
      </c>
      <c r="E30" t="s">
        <v>38</v>
      </c>
      <c r="F30">
        <v>7.34</v>
      </c>
      <c r="G30" s="77">
        <v>43762</v>
      </c>
      <c r="H30" s="77">
        <v>43765</v>
      </c>
      <c r="I30">
        <v>8</v>
      </c>
      <c r="J30">
        <v>2019</v>
      </c>
      <c r="K30" t="s">
        <v>21</v>
      </c>
      <c r="L30">
        <v>12</v>
      </c>
      <c r="M30">
        <v>0.40111111111111108</v>
      </c>
      <c r="N30">
        <v>4.8133333333333326</v>
      </c>
      <c r="O30">
        <v>4</v>
      </c>
      <c r="P30">
        <v>1.2033333333333329</v>
      </c>
      <c r="Q30">
        <v>3</v>
      </c>
    </row>
    <row r="31" spans="1:17" hidden="1" x14ac:dyDescent="0.3">
      <c r="A31" s="76">
        <v>29</v>
      </c>
      <c r="B31">
        <v>1028</v>
      </c>
      <c r="C31" t="s">
        <v>100</v>
      </c>
      <c r="D31" t="s">
        <v>101</v>
      </c>
      <c r="E31" t="s">
        <v>47</v>
      </c>
      <c r="F31">
        <v>6.89</v>
      </c>
      <c r="G31" s="77">
        <v>44376</v>
      </c>
      <c r="H31" s="77">
        <v>44377</v>
      </c>
      <c r="I31">
        <v>6</v>
      </c>
      <c r="J31">
        <v>2001</v>
      </c>
      <c r="K31" t="s">
        <v>21</v>
      </c>
      <c r="L31">
        <v>1</v>
      </c>
      <c r="M31">
        <v>1.75</v>
      </c>
      <c r="N31">
        <v>1.75</v>
      </c>
      <c r="O31">
        <v>2</v>
      </c>
      <c r="P31">
        <v>0.875</v>
      </c>
      <c r="Q31">
        <v>0.5</v>
      </c>
    </row>
    <row r="32" spans="1:17" hidden="1" x14ac:dyDescent="0.3">
      <c r="A32" s="76">
        <v>30</v>
      </c>
      <c r="B32">
        <v>285</v>
      </c>
      <c r="C32" t="s">
        <v>102</v>
      </c>
      <c r="D32" t="s">
        <v>32</v>
      </c>
      <c r="E32" t="s">
        <v>20</v>
      </c>
      <c r="F32">
        <v>6.76</v>
      </c>
      <c r="G32" s="77">
        <v>43606</v>
      </c>
      <c r="H32" s="77">
        <v>43616</v>
      </c>
      <c r="I32">
        <v>6</v>
      </c>
      <c r="J32">
        <v>2000</v>
      </c>
      <c r="K32" t="s">
        <v>35</v>
      </c>
      <c r="L32">
        <v>25</v>
      </c>
      <c r="M32">
        <v>0.41666666666666669</v>
      </c>
      <c r="N32">
        <v>10.41666666666667</v>
      </c>
      <c r="O32" s="38">
        <v>11</v>
      </c>
      <c r="P32">
        <v>0.94696969696969713</v>
      </c>
      <c r="Q32">
        <v>2.2727272727272729</v>
      </c>
    </row>
    <row r="33" spans="1:17" hidden="1" x14ac:dyDescent="0.3">
      <c r="A33" s="76">
        <v>31</v>
      </c>
      <c r="B33">
        <v>1789</v>
      </c>
      <c r="C33" t="s">
        <v>105</v>
      </c>
      <c r="D33" t="s">
        <v>24</v>
      </c>
      <c r="E33" t="s">
        <v>20</v>
      </c>
      <c r="F33">
        <v>6.34</v>
      </c>
      <c r="G33" s="77">
        <v>43606</v>
      </c>
      <c r="H33" s="77">
        <v>43606</v>
      </c>
      <c r="I33">
        <v>5</v>
      </c>
      <c r="J33">
        <v>2002</v>
      </c>
      <c r="K33" t="s">
        <v>25</v>
      </c>
      <c r="L33">
        <v>1</v>
      </c>
      <c r="M33">
        <v>0.41666666666666669</v>
      </c>
      <c r="N33">
        <v>0.41666666666666669</v>
      </c>
      <c r="O33">
        <v>1</v>
      </c>
      <c r="P33">
        <v>0.41666666666666669</v>
      </c>
      <c r="Q33">
        <v>1</v>
      </c>
    </row>
    <row r="34" spans="1:17" hidden="1" x14ac:dyDescent="0.3">
      <c r="A34" s="76">
        <v>32</v>
      </c>
      <c r="B34">
        <v>36882</v>
      </c>
      <c r="C34" t="s">
        <v>106</v>
      </c>
      <c r="D34" t="s">
        <v>32</v>
      </c>
      <c r="E34" t="s">
        <v>75</v>
      </c>
      <c r="F34">
        <v>6.69</v>
      </c>
      <c r="G34" s="77">
        <v>43745</v>
      </c>
      <c r="H34" s="77">
        <v>43747</v>
      </c>
      <c r="I34">
        <v>5</v>
      </c>
      <c r="J34">
        <v>2019</v>
      </c>
      <c r="K34" t="s">
        <v>21</v>
      </c>
      <c r="L34">
        <v>13</v>
      </c>
      <c r="M34">
        <v>0.39500000000000002</v>
      </c>
      <c r="N34">
        <v>5.1349999999999998</v>
      </c>
      <c r="O34" s="38">
        <v>3</v>
      </c>
      <c r="P34">
        <v>1.7116666666666669</v>
      </c>
      <c r="Q34">
        <v>4.333333333333333</v>
      </c>
    </row>
    <row r="35" spans="1:17" x14ac:dyDescent="0.3">
      <c r="A35" s="76">
        <v>386</v>
      </c>
      <c r="B35">
        <v>50955</v>
      </c>
      <c r="C35" t="s">
        <v>503</v>
      </c>
      <c r="D35" t="s">
        <v>32</v>
      </c>
      <c r="E35" t="s">
        <v>20</v>
      </c>
      <c r="F35">
        <v>6.52</v>
      </c>
      <c r="G35" s="77">
        <v>45013</v>
      </c>
      <c r="H35" s="77">
        <v>45037</v>
      </c>
      <c r="I35">
        <v>6</v>
      </c>
      <c r="J35">
        <v>2022</v>
      </c>
      <c r="K35" t="s">
        <v>33</v>
      </c>
      <c r="L35">
        <v>60</v>
      </c>
      <c r="M35">
        <v>0.05</v>
      </c>
      <c r="N35">
        <v>3</v>
      </c>
      <c r="O35" s="38">
        <v>25</v>
      </c>
      <c r="P35">
        <v>0.12</v>
      </c>
      <c r="Q35">
        <v>2.4</v>
      </c>
    </row>
    <row r="36" spans="1:17" x14ac:dyDescent="0.3">
      <c r="A36" s="76">
        <v>157</v>
      </c>
      <c r="B36">
        <v>49691</v>
      </c>
      <c r="C36" t="s">
        <v>265</v>
      </c>
      <c r="D36" t="s">
        <v>32</v>
      </c>
      <c r="E36" t="s">
        <v>20</v>
      </c>
      <c r="F36">
        <v>6.13</v>
      </c>
      <c r="G36" s="77">
        <v>45023</v>
      </c>
      <c r="H36" s="77">
        <v>45035</v>
      </c>
      <c r="I36">
        <v>5</v>
      </c>
      <c r="J36">
        <v>2022</v>
      </c>
      <c r="K36" t="s">
        <v>33</v>
      </c>
      <c r="L36">
        <v>13</v>
      </c>
      <c r="M36">
        <v>0.39444444444444438</v>
      </c>
      <c r="N36">
        <v>5.1277777777777773</v>
      </c>
      <c r="O36">
        <v>13</v>
      </c>
      <c r="P36">
        <v>0.39444444444444438</v>
      </c>
      <c r="Q36">
        <v>1</v>
      </c>
    </row>
    <row r="37" spans="1:17" x14ac:dyDescent="0.3">
      <c r="A37" s="76">
        <v>324</v>
      </c>
      <c r="B37">
        <v>43755</v>
      </c>
      <c r="C37" t="s">
        <v>441</v>
      </c>
      <c r="D37" t="s">
        <v>101</v>
      </c>
      <c r="E37" t="s">
        <v>47</v>
      </c>
      <c r="F37">
        <v>6.78</v>
      </c>
      <c r="G37" s="77">
        <v>45031</v>
      </c>
      <c r="H37" s="77">
        <v>45031</v>
      </c>
      <c r="I37">
        <v>5</v>
      </c>
      <c r="J37">
        <v>2021</v>
      </c>
      <c r="K37" t="s">
        <v>21</v>
      </c>
      <c r="L37">
        <v>1</v>
      </c>
      <c r="M37">
        <v>1.752777777777778</v>
      </c>
      <c r="N37">
        <v>1.752777777777778</v>
      </c>
      <c r="O37" s="38">
        <v>1</v>
      </c>
      <c r="P37">
        <v>1.752777777777778</v>
      </c>
      <c r="Q37">
        <v>1</v>
      </c>
    </row>
    <row r="38" spans="1:17" hidden="1" x14ac:dyDescent="0.3">
      <c r="A38" s="76">
        <v>36</v>
      </c>
      <c r="B38">
        <v>1205</v>
      </c>
      <c r="C38" t="s">
        <v>110</v>
      </c>
      <c r="D38" t="s">
        <v>19</v>
      </c>
      <c r="E38" t="s">
        <v>20</v>
      </c>
      <c r="F38">
        <v>7.06</v>
      </c>
      <c r="G38" s="77">
        <v>44144</v>
      </c>
      <c r="H38" s="77">
        <v>44144</v>
      </c>
      <c r="I38">
        <v>6</v>
      </c>
      <c r="J38">
        <v>2003</v>
      </c>
      <c r="K38" t="s">
        <v>25</v>
      </c>
      <c r="L38">
        <v>6</v>
      </c>
      <c r="M38">
        <v>0.05</v>
      </c>
      <c r="N38">
        <v>0.3</v>
      </c>
      <c r="O38">
        <v>1</v>
      </c>
      <c r="P38">
        <v>0.3</v>
      </c>
      <c r="Q38">
        <v>6</v>
      </c>
    </row>
    <row r="39" spans="1:17" hidden="1" x14ac:dyDescent="0.3">
      <c r="A39" s="76">
        <v>37</v>
      </c>
      <c r="B39">
        <v>38464</v>
      </c>
      <c r="C39" t="s">
        <v>111</v>
      </c>
      <c r="D39" t="s">
        <v>101</v>
      </c>
      <c r="E39" t="s">
        <v>20</v>
      </c>
      <c r="F39">
        <v>6.36</v>
      </c>
      <c r="G39" s="77">
        <v>44044</v>
      </c>
      <c r="H39" s="77">
        <v>44044</v>
      </c>
      <c r="I39">
        <v>6</v>
      </c>
      <c r="J39">
        <v>2019</v>
      </c>
      <c r="K39" t="s">
        <v>25</v>
      </c>
      <c r="L39">
        <v>1</v>
      </c>
      <c r="M39">
        <v>1.555833333333333</v>
      </c>
      <c r="N39">
        <v>1.555833333333333</v>
      </c>
      <c r="O39">
        <v>1</v>
      </c>
      <c r="P39">
        <v>1.555833333333333</v>
      </c>
      <c r="Q39">
        <v>1</v>
      </c>
    </row>
    <row r="40" spans="1:17" hidden="1" x14ac:dyDescent="0.3">
      <c r="A40" s="76">
        <v>38</v>
      </c>
      <c r="B40">
        <v>38572</v>
      </c>
      <c r="C40" t="s">
        <v>112</v>
      </c>
      <c r="D40" t="s">
        <v>32</v>
      </c>
      <c r="E40" t="s">
        <v>75</v>
      </c>
      <c r="F40">
        <v>5.93</v>
      </c>
      <c r="G40" s="77">
        <v>43887</v>
      </c>
      <c r="H40" s="77">
        <v>43901</v>
      </c>
      <c r="I40">
        <v>4</v>
      </c>
      <c r="J40">
        <v>2019</v>
      </c>
      <c r="K40" t="s">
        <v>35</v>
      </c>
      <c r="L40">
        <v>12</v>
      </c>
      <c r="M40">
        <v>0.4</v>
      </c>
      <c r="N40">
        <v>4.8000000000000007</v>
      </c>
      <c r="O40" s="38">
        <v>15</v>
      </c>
      <c r="P40">
        <v>0.32000000000000012</v>
      </c>
      <c r="Q40">
        <v>0.8</v>
      </c>
    </row>
    <row r="41" spans="1:17" hidden="1" x14ac:dyDescent="0.3">
      <c r="A41" s="76">
        <v>39</v>
      </c>
      <c r="B41">
        <v>40550</v>
      </c>
      <c r="C41" t="s">
        <v>113</v>
      </c>
      <c r="D41" t="s">
        <v>32</v>
      </c>
      <c r="E41" t="s">
        <v>114</v>
      </c>
      <c r="F41">
        <v>6.48</v>
      </c>
      <c r="G41" s="77">
        <v>44542</v>
      </c>
      <c r="H41" s="77">
        <v>44551</v>
      </c>
      <c r="I41">
        <v>5</v>
      </c>
      <c r="J41">
        <v>2020</v>
      </c>
      <c r="K41" t="s">
        <v>35</v>
      </c>
      <c r="L41">
        <v>12</v>
      </c>
      <c r="M41">
        <v>0.4</v>
      </c>
      <c r="N41">
        <v>4.8000000000000007</v>
      </c>
      <c r="O41">
        <v>10</v>
      </c>
      <c r="P41">
        <v>0.48000000000000009</v>
      </c>
      <c r="Q41">
        <v>1.2</v>
      </c>
    </row>
    <row r="42" spans="1:17" hidden="1" x14ac:dyDescent="0.3">
      <c r="A42" s="76">
        <v>40</v>
      </c>
      <c r="B42">
        <v>1370</v>
      </c>
      <c r="C42" t="s">
        <v>115</v>
      </c>
      <c r="D42" t="s">
        <v>101</v>
      </c>
      <c r="E42" t="s">
        <v>52</v>
      </c>
      <c r="F42">
        <v>6.37</v>
      </c>
      <c r="G42" s="77">
        <v>44548</v>
      </c>
      <c r="H42" s="77">
        <v>44548</v>
      </c>
      <c r="I42">
        <v>7</v>
      </c>
      <c r="J42">
        <v>2002</v>
      </c>
      <c r="K42" t="s">
        <v>25</v>
      </c>
      <c r="L42">
        <v>1</v>
      </c>
      <c r="M42">
        <v>0.16666666666666671</v>
      </c>
      <c r="N42">
        <v>0.16666666666666671</v>
      </c>
      <c r="O42">
        <v>1</v>
      </c>
      <c r="P42">
        <v>0.16666666666666671</v>
      </c>
      <c r="Q42">
        <v>1</v>
      </c>
    </row>
    <row r="43" spans="1:17" hidden="1" x14ac:dyDescent="0.3">
      <c r="A43" s="76">
        <v>41</v>
      </c>
      <c r="B43">
        <v>104</v>
      </c>
      <c r="C43" t="s">
        <v>117</v>
      </c>
      <c r="D43" t="s">
        <v>32</v>
      </c>
      <c r="E43" t="s">
        <v>38</v>
      </c>
      <c r="F43">
        <v>7.19</v>
      </c>
      <c r="G43" s="77">
        <v>42957</v>
      </c>
      <c r="H43" s="77">
        <v>42983</v>
      </c>
      <c r="I43">
        <v>2</v>
      </c>
      <c r="J43">
        <v>2000</v>
      </c>
      <c r="K43" t="s">
        <v>33</v>
      </c>
      <c r="L43">
        <v>24</v>
      </c>
      <c r="M43">
        <v>0.35555555555555562</v>
      </c>
      <c r="N43">
        <v>8.5333333333333332</v>
      </c>
      <c r="O43">
        <v>27</v>
      </c>
      <c r="P43">
        <v>0.31604938271604938</v>
      </c>
      <c r="Q43">
        <v>0.88888888888888884</v>
      </c>
    </row>
    <row r="44" spans="1:17" hidden="1" x14ac:dyDescent="0.3">
      <c r="A44" s="76">
        <v>42</v>
      </c>
      <c r="B44">
        <v>66</v>
      </c>
      <c r="C44" t="s">
        <v>120</v>
      </c>
      <c r="D44" t="s">
        <v>32</v>
      </c>
      <c r="E44" t="s">
        <v>121</v>
      </c>
      <c r="F44">
        <v>7.99</v>
      </c>
      <c r="G44" s="77">
        <v>43030</v>
      </c>
      <c r="H44" s="77">
        <v>43040</v>
      </c>
      <c r="I44">
        <v>7</v>
      </c>
      <c r="J44">
        <v>2002</v>
      </c>
      <c r="K44" t="s">
        <v>33</v>
      </c>
      <c r="L44">
        <v>26</v>
      </c>
      <c r="M44">
        <v>0.40305555555555561</v>
      </c>
      <c r="N44">
        <v>10.479444444444439</v>
      </c>
      <c r="O44">
        <v>11</v>
      </c>
      <c r="P44">
        <v>0.95267676767676768</v>
      </c>
      <c r="Q44">
        <v>2.3636363636363642</v>
      </c>
    </row>
    <row r="45" spans="1:17" hidden="1" x14ac:dyDescent="0.3">
      <c r="A45" s="76">
        <v>43</v>
      </c>
      <c r="B45">
        <v>38328</v>
      </c>
      <c r="C45" t="s">
        <v>123</v>
      </c>
      <c r="D45" t="s">
        <v>32</v>
      </c>
      <c r="E45" t="s">
        <v>124</v>
      </c>
      <c r="F45">
        <v>6.29</v>
      </c>
      <c r="G45" s="77">
        <v>43973</v>
      </c>
      <c r="H45" s="77">
        <v>43975</v>
      </c>
      <c r="I45">
        <v>4</v>
      </c>
      <c r="J45">
        <v>2019</v>
      </c>
      <c r="K45" t="s">
        <v>35</v>
      </c>
      <c r="L45">
        <v>12</v>
      </c>
      <c r="M45">
        <v>0.39444444444444438</v>
      </c>
      <c r="N45">
        <v>4.7333333333333334</v>
      </c>
      <c r="O45" s="38">
        <v>3</v>
      </c>
      <c r="P45">
        <v>1.5777777777777779</v>
      </c>
      <c r="Q45">
        <v>4</v>
      </c>
    </row>
    <row r="46" spans="1:17" hidden="1" x14ac:dyDescent="0.3">
      <c r="A46" s="76">
        <v>44</v>
      </c>
      <c r="B46">
        <v>37923</v>
      </c>
      <c r="C46" t="s">
        <v>125</v>
      </c>
      <c r="D46" t="s">
        <v>19</v>
      </c>
      <c r="E46" t="s">
        <v>20</v>
      </c>
      <c r="F46">
        <v>6.18</v>
      </c>
      <c r="G46" s="77">
        <v>44904</v>
      </c>
      <c r="H46" s="77">
        <v>44904</v>
      </c>
      <c r="I46">
        <v>6</v>
      </c>
      <c r="J46">
        <v>2012</v>
      </c>
      <c r="K46" t="s">
        <v>35</v>
      </c>
      <c r="L46">
        <v>1</v>
      </c>
      <c r="M46">
        <v>0.13750000000000001</v>
      </c>
      <c r="N46">
        <v>0.13750000000000001</v>
      </c>
      <c r="O46">
        <v>1</v>
      </c>
      <c r="P46">
        <v>0.13750000000000001</v>
      </c>
      <c r="Q46">
        <v>1</v>
      </c>
    </row>
    <row r="47" spans="1:17" hidden="1" x14ac:dyDescent="0.3">
      <c r="A47" s="76">
        <v>45</v>
      </c>
      <c r="B47">
        <v>37525</v>
      </c>
      <c r="C47" t="s">
        <v>126</v>
      </c>
      <c r="D47" t="s">
        <v>32</v>
      </c>
      <c r="E47" t="s">
        <v>47</v>
      </c>
      <c r="F47">
        <v>6.75</v>
      </c>
      <c r="G47" s="77">
        <v>43955</v>
      </c>
      <c r="H47" s="77">
        <v>43961</v>
      </c>
      <c r="I47">
        <v>6</v>
      </c>
      <c r="J47">
        <v>2019</v>
      </c>
      <c r="K47" t="s">
        <v>35</v>
      </c>
      <c r="L47">
        <v>12</v>
      </c>
      <c r="M47">
        <v>0.4</v>
      </c>
      <c r="N47">
        <v>4.8000000000000007</v>
      </c>
      <c r="O47" s="38">
        <v>7</v>
      </c>
      <c r="P47">
        <v>0.68571428571428583</v>
      </c>
      <c r="Q47">
        <v>1.714285714285714</v>
      </c>
    </row>
    <row r="48" spans="1:17" hidden="1" x14ac:dyDescent="0.3">
      <c r="A48" s="76">
        <v>46</v>
      </c>
      <c r="B48">
        <v>40964</v>
      </c>
      <c r="C48" t="s">
        <v>127</v>
      </c>
      <c r="D48" t="s">
        <v>32</v>
      </c>
      <c r="E48" t="s">
        <v>20</v>
      </c>
      <c r="F48">
        <v>6.32</v>
      </c>
      <c r="G48" s="77">
        <v>44454</v>
      </c>
      <c r="H48" s="77">
        <v>44488</v>
      </c>
      <c r="I48">
        <v>6</v>
      </c>
      <c r="J48">
        <v>2021</v>
      </c>
      <c r="K48" t="s">
        <v>25</v>
      </c>
      <c r="L48">
        <v>24</v>
      </c>
      <c r="M48">
        <v>0.39777777777777779</v>
      </c>
      <c r="N48">
        <v>9.5466666666666669</v>
      </c>
      <c r="O48" s="38">
        <v>35</v>
      </c>
      <c r="P48">
        <v>0.27276190476190482</v>
      </c>
      <c r="Q48">
        <v>0.68571428571428572</v>
      </c>
    </row>
    <row r="49" spans="1:17" hidden="1" x14ac:dyDescent="0.3">
      <c r="A49" s="76">
        <v>47</v>
      </c>
      <c r="B49">
        <v>5081</v>
      </c>
      <c r="C49" t="s">
        <v>128</v>
      </c>
      <c r="D49" t="s">
        <v>32</v>
      </c>
      <c r="E49" t="s">
        <v>75</v>
      </c>
      <c r="F49">
        <v>8.33</v>
      </c>
      <c r="G49" s="77">
        <v>42522</v>
      </c>
      <c r="H49" s="77">
        <v>42525</v>
      </c>
      <c r="I49">
        <v>10</v>
      </c>
      <c r="J49">
        <v>2009</v>
      </c>
      <c r="K49" t="s">
        <v>21</v>
      </c>
      <c r="L49">
        <v>15</v>
      </c>
      <c r="M49">
        <v>0.41888888888888892</v>
      </c>
      <c r="N49">
        <v>6.2833333333333332</v>
      </c>
      <c r="O49">
        <v>4</v>
      </c>
      <c r="P49">
        <v>1.5708333333333331</v>
      </c>
      <c r="Q49">
        <v>3.75</v>
      </c>
    </row>
    <row r="50" spans="1:17" hidden="1" x14ac:dyDescent="0.3">
      <c r="A50" s="76">
        <v>48</v>
      </c>
      <c r="B50">
        <v>43756</v>
      </c>
      <c r="C50" t="s">
        <v>130</v>
      </c>
      <c r="D50" t="s">
        <v>32</v>
      </c>
      <c r="E50" t="s">
        <v>20</v>
      </c>
      <c r="F50">
        <v>7.53</v>
      </c>
      <c r="G50" s="77">
        <v>44724</v>
      </c>
      <c r="H50" s="77">
        <v>44731</v>
      </c>
      <c r="I50">
        <v>7</v>
      </c>
      <c r="J50">
        <v>2021</v>
      </c>
      <c r="K50" t="s">
        <v>33</v>
      </c>
      <c r="L50">
        <v>12</v>
      </c>
      <c r="M50">
        <v>0.38194444444444442</v>
      </c>
      <c r="N50">
        <v>4.583333333333333</v>
      </c>
      <c r="O50">
        <v>8</v>
      </c>
      <c r="P50">
        <v>0.57291666666666663</v>
      </c>
      <c r="Q50">
        <v>1.5</v>
      </c>
    </row>
    <row r="51" spans="1:17" x14ac:dyDescent="0.3">
      <c r="A51" s="76">
        <v>537</v>
      </c>
      <c r="B51">
        <v>48614</v>
      </c>
      <c r="C51" t="s">
        <v>655</v>
      </c>
      <c r="D51" t="s">
        <v>24</v>
      </c>
      <c r="E51" t="s">
        <v>20</v>
      </c>
      <c r="F51">
        <v>5.1100000000000003</v>
      </c>
      <c r="G51" s="77">
        <v>45030</v>
      </c>
      <c r="H51" s="77">
        <v>45030</v>
      </c>
      <c r="I51">
        <v>6</v>
      </c>
      <c r="J51">
        <v>2021</v>
      </c>
      <c r="K51" t="s">
        <v>33</v>
      </c>
      <c r="L51">
        <v>1</v>
      </c>
      <c r="M51">
        <v>0.77916666666666667</v>
      </c>
      <c r="N51">
        <v>0.77916666666666667</v>
      </c>
      <c r="O51" s="111">
        <v>1</v>
      </c>
      <c r="P51">
        <v>0.77916666666666667</v>
      </c>
      <c r="Q51">
        <v>1</v>
      </c>
    </row>
    <row r="52" spans="1:17" hidden="1" x14ac:dyDescent="0.3">
      <c r="A52" s="76">
        <v>50</v>
      </c>
      <c r="B52">
        <v>39221</v>
      </c>
      <c r="C52" t="s">
        <v>133</v>
      </c>
      <c r="D52" t="s">
        <v>32</v>
      </c>
      <c r="E52" t="s">
        <v>20</v>
      </c>
      <c r="F52">
        <v>6.06</v>
      </c>
      <c r="G52" s="77">
        <v>43915</v>
      </c>
      <c r="H52" s="77">
        <v>43922</v>
      </c>
      <c r="I52">
        <v>4</v>
      </c>
      <c r="J52">
        <v>2019</v>
      </c>
      <c r="K52" t="s">
        <v>21</v>
      </c>
      <c r="L52">
        <v>12</v>
      </c>
      <c r="M52">
        <v>0.40138888888888891</v>
      </c>
      <c r="N52">
        <v>4.8166666666666664</v>
      </c>
      <c r="O52">
        <v>8</v>
      </c>
      <c r="P52">
        <v>0.6020833333333333</v>
      </c>
      <c r="Q52">
        <v>1.5</v>
      </c>
    </row>
    <row r="53" spans="1:17" hidden="1" x14ac:dyDescent="0.3">
      <c r="A53" s="76">
        <v>51</v>
      </c>
      <c r="B53">
        <v>42129</v>
      </c>
      <c r="C53" t="s">
        <v>135</v>
      </c>
      <c r="D53" t="s">
        <v>101</v>
      </c>
      <c r="E53" t="s">
        <v>20</v>
      </c>
      <c r="F53">
        <v>6.78</v>
      </c>
      <c r="G53" s="77">
        <v>44297</v>
      </c>
      <c r="H53" s="77">
        <v>44297</v>
      </c>
      <c r="I53">
        <v>5</v>
      </c>
      <c r="J53">
        <v>2020</v>
      </c>
      <c r="K53" t="s">
        <v>35</v>
      </c>
      <c r="L53">
        <v>1</v>
      </c>
      <c r="M53">
        <v>1.503333333333333</v>
      </c>
      <c r="N53">
        <v>1.503333333333333</v>
      </c>
      <c r="O53" s="38">
        <v>1</v>
      </c>
      <c r="P53">
        <v>1.503333333333333</v>
      </c>
      <c r="Q53">
        <v>1</v>
      </c>
    </row>
    <row r="54" spans="1:17" hidden="1" x14ac:dyDescent="0.3">
      <c r="A54" s="76">
        <v>52</v>
      </c>
      <c r="B54">
        <v>39334</v>
      </c>
      <c r="C54" t="s">
        <v>136</v>
      </c>
      <c r="D54" t="s">
        <v>19</v>
      </c>
      <c r="E54" t="s">
        <v>20</v>
      </c>
      <c r="F54">
        <v>6.35</v>
      </c>
      <c r="G54" s="77">
        <v>44034</v>
      </c>
      <c r="H54" s="77">
        <v>44034</v>
      </c>
      <c r="I54">
        <v>5</v>
      </c>
      <c r="J54">
        <v>2019</v>
      </c>
      <c r="K54" t="s">
        <v>25</v>
      </c>
      <c r="L54">
        <v>1</v>
      </c>
      <c r="M54">
        <v>6.7222222222222225E-2</v>
      </c>
      <c r="N54">
        <v>6.7222222222222225E-2</v>
      </c>
      <c r="O54">
        <v>1</v>
      </c>
      <c r="P54">
        <v>6.7222222222222225E-2</v>
      </c>
      <c r="Q54">
        <v>1</v>
      </c>
    </row>
    <row r="55" spans="1:17" hidden="1" x14ac:dyDescent="0.3">
      <c r="A55" s="76">
        <v>53</v>
      </c>
      <c r="B55">
        <v>38985</v>
      </c>
      <c r="C55" t="s">
        <v>137</v>
      </c>
      <c r="D55" t="s">
        <v>101</v>
      </c>
      <c r="E55" t="s">
        <v>138</v>
      </c>
      <c r="F55">
        <v>6.52</v>
      </c>
      <c r="G55" s="77">
        <v>43915</v>
      </c>
      <c r="H55" s="77">
        <v>43916</v>
      </c>
      <c r="I55">
        <v>6</v>
      </c>
      <c r="J55">
        <v>2019</v>
      </c>
      <c r="K55" t="s">
        <v>33</v>
      </c>
      <c r="L55">
        <v>1</v>
      </c>
      <c r="M55">
        <v>1.921944444444444</v>
      </c>
      <c r="N55">
        <v>1.921944444444444</v>
      </c>
      <c r="O55" s="38">
        <v>2</v>
      </c>
      <c r="P55">
        <v>0.96097222222222223</v>
      </c>
      <c r="Q55">
        <v>0.5</v>
      </c>
    </row>
    <row r="56" spans="1:17" hidden="1" x14ac:dyDescent="0.3">
      <c r="A56" s="76">
        <v>54</v>
      </c>
      <c r="B56">
        <v>40752</v>
      </c>
      <c r="C56" t="s">
        <v>139</v>
      </c>
      <c r="D56" t="s">
        <v>32</v>
      </c>
      <c r="E56" t="s">
        <v>47</v>
      </c>
      <c r="F56">
        <v>7.12</v>
      </c>
      <c r="G56" s="77">
        <v>44579</v>
      </c>
      <c r="H56" s="77">
        <v>44607</v>
      </c>
      <c r="I56">
        <v>7</v>
      </c>
      <c r="J56">
        <v>2021</v>
      </c>
      <c r="K56" t="s">
        <v>33</v>
      </c>
      <c r="L56">
        <v>12</v>
      </c>
      <c r="M56">
        <v>0.3972222222222222</v>
      </c>
      <c r="N56">
        <v>4.7666666666666666</v>
      </c>
      <c r="O56" s="38">
        <v>29</v>
      </c>
      <c r="P56">
        <v>0.164367816091954</v>
      </c>
      <c r="Q56">
        <v>0.41379310344827591</v>
      </c>
    </row>
    <row r="57" spans="1:17" hidden="1" x14ac:dyDescent="0.3">
      <c r="A57" s="76">
        <v>55</v>
      </c>
      <c r="B57">
        <v>37498</v>
      </c>
      <c r="C57" t="s">
        <v>142</v>
      </c>
      <c r="D57" t="s">
        <v>101</v>
      </c>
      <c r="E57" t="s">
        <v>20</v>
      </c>
      <c r="F57">
        <v>6.7</v>
      </c>
      <c r="G57" s="77">
        <v>44116</v>
      </c>
      <c r="H57" s="77">
        <v>44116</v>
      </c>
      <c r="I57">
        <v>6</v>
      </c>
      <c r="J57">
        <v>2019</v>
      </c>
      <c r="K57" t="s">
        <v>35</v>
      </c>
      <c r="L57">
        <v>1</v>
      </c>
      <c r="M57">
        <v>1.5</v>
      </c>
      <c r="N57">
        <v>1.5</v>
      </c>
      <c r="O57" s="38">
        <v>1</v>
      </c>
      <c r="P57">
        <v>1.5</v>
      </c>
      <c r="Q57">
        <v>1</v>
      </c>
    </row>
    <row r="58" spans="1:17" hidden="1" x14ac:dyDescent="0.3">
      <c r="A58" s="76">
        <v>56</v>
      </c>
      <c r="B58">
        <v>405</v>
      </c>
      <c r="C58" t="s">
        <v>143</v>
      </c>
      <c r="D58" t="s">
        <v>101</v>
      </c>
      <c r="E58" t="s">
        <v>20</v>
      </c>
      <c r="F58">
        <v>6.88</v>
      </c>
      <c r="G58" s="77">
        <v>42975</v>
      </c>
      <c r="H58" s="77">
        <v>42975</v>
      </c>
      <c r="I58">
        <v>6</v>
      </c>
      <c r="J58">
        <v>2000</v>
      </c>
      <c r="K58" t="s">
        <v>35</v>
      </c>
      <c r="L58">
        <v>1</v>
      </c>
      <c r="M58">
        <v>0.8</v>
      </c>
      <c r="N58">
        <v>0.8</v>
      </c>
      <c r="O58">
        <v>1</v>
      </c>
      <c r="P58">
        <v>0.8</v>
      </c>
      <c r="Q58">
        <v>1</v>
      </c>
    </row>
    <row r="59" spans="1:17" hidden="1" x14ac:dyDescent="0.3">
      <c r="A59" s="76">
        <v>57</v>
      </c>
      <c r="B59">
        <v>41339</v>
      </c>
      <c r="C59" t="s">
        <v>144</v>
      </c>
      <c r="D59" t="s">
        <v>19</v>
      </c>
      <c r="E59" t="s">
        <v>20</v>
      </c>
      <c r="F59">
        <v>5.8</v>
      </c>
      <c r="G59" s="77">
        <v>44192</v>
      </c>
      <c r="H59" s="77">
        <v>44192</v>
      </c>
      <c r="I59">
        <v>5</v>
      </c>
      <c r="J59">
        <v>2020</v>
      </c>
      <c r="K59" t="s">
        <v>25</v>
      </c>
      <c r="L59">
        <v>1</v>
      </c>
      <c r="M59">
        <v>3.0833333333333331E-2</v>
      </c>
      <c r="N59">
        <v>3.0833333333333331E-2</v>
      </c>
      <c r="O59">
        <v>1</v>
      </c>
      <c r="P59">
        <v>3.0833333333333331E-2</v>
      </c>
      <c r="Q59">
        <v>1</v>
      </c>
    </row>
    <row r="60" spans="1:17" hidden="1" x14ac:dyDescent="0.3">
      <c r="A60" s="76">
        <v>58</v>
      </c>
      <c r="B60">
        <v>40060</v>
      </c>
      <c r="C60" t="s">
        <v>145</v>
      </c>
      <c r="D60" t="s">
        <v>32</v>
      </c>
      <c r="E60" t="s">
        <v>20</v>
      </c>
      <c r="F60">
        <v>7.36</v>
      </c>
      <c r="G60" s="77">
        <v>44348</v>
      </c>
      <c r="H60" s="77">
        <v>44349</v>
      </c>
      <c r="I60">
        <v>7</v>
      </c>
      <c r="J60">
        <v>2020</v>
      </c>
      <c r="K60" t="s">
        <v>33</v>
      </c>
      <c r="L60">
        <v>12</v>
      </c>
      <c r="M60">
        <v>0.38111111111111112</v>
      </c>
      <c r="N60">
        <v>4.5733333333333333</v>
      </c>
      <c r="O60" s="38">
        <v>2</v>
      </c>
      <c r="P60">
        <v>2.2866666666666671</v>
      </c>
      <c r="Q60">
        <v>6</v>
      </c>
    </row>
    <row r="61" spans="1:17" hidden="1" x14ac:dyDescent="0.3">
      <c r="A61" s="76">
        <v>59</v>
      </c>
      <c r="B61">
        <v>38302</v>
      </c>
      <c r="C61" t="s">
        <v>147</v>
      </c>
      <c r="D61" t="s">
        <v>32</v>
      </c>
      <c r="E61" t="s">
        <v>38</v>
      </c>
      <c r="F61">
        <v>6.65</v>
      </c>
      <c r="G61" s="77">
        <v>44065</v>
      </c>
      <c r="H61" s="77">
        <v>44073</v>
      </c>
      <c r="I61">
        <v>6</v>
      </c>
      <c r="J61">
        <v>2020</v>
      </c>
      <c r="K61" t="s">
        <v>25</v>
      </c>
      <c r="L61">
        <v>12</v>
      </c>
      <c r="M61">
        <v>0.39444444444444438</v>
      </c>
      <c r="N61">
        <v>4.7333333333333334</v>
      </c>
      <c r="O61" s="38">
        <v>9</v>
      </c>
      <c r="P61">
        <v>0.52592592592592591</v>
      </c>
      <c r="Q61">
        <v>1.333333333333333</v>
      </c>
    </row>
    <row r="62" spans="1:17" hidden="1" x14ac:dyDescent="0.3">
      <c r="A62" s="76">
        <v>60</v>
      </c>
      <c r="B62">
        <v>39065</v>
      </c>
      <c r="C62" t="s">
        <v>149</v>
      </c>
      <c r="D62" t="s">
        <v>85</v>
      </c>
      <c r="E62" t="s">
        <v>20</v>
      </c>
      <c r="F62">
        <v>7.47</v>
      </c>
      <c r="G62" s="77">
        <v>44120</v>
      </c>
      <c r="H62" s="77">
        <v>44120</v>
      </c>
      <c r="I62">
        <v>7</v>
      </c>
      <c r="J62">
        <v>2019</v>
      </c>
      <c r="K62" t="s">
        <v>25</v>
      </c>
      <c r="L62">
        <v>1</v>
      </c>
      <c r="M62">
        <v>8.3888888888888888E-2</v>
      </c>
      <c r="N62">
        <v>8.3888888888888888E-2</v>
      </c>
      <c r="O62" s="38">
        <v>1</v>
      </c>
      <c r="P62">
        <v>8.3888888888888888E-2</v>
      </c>
      <c r="Q62">
        <v>1</v>
      </c>
    </row>
    <row r="63" spans="1:17" hidden="1" x14ac:dyDescent="0.3">
      <c r="A63" s="76">
        <v>61</v>
      </c>
      <c r="B63">
        <v>37828</v>
      </c>
      <c r="C63" t="s">
        <v>150</v>
      </c>
      <c r="D63" t="s">
        <v>101</v>
      </c>
      <c r="E63" t="s">
        <v>47</v>
      </c>
      <c r="F63">
        <v>6.65</v>
      </c>
      <c r="G63" s="77">
        <v>44098</v>
      </c>
      <c r="H63" s="77">
        <v>44098</v>
      </c>
      <c r="I63">
        <v>7</v>
      </c>
      <c r="J63">
        <v>2019</v>
      </c>
      <c r="K63" t="s">
        <v>35</v>
      </c>
      <c r="L63">
        <v>1</v>
      </c>
      <c r="M63">
        <v>1.459444444444445</v>
      </c>
      <c r="N63">
        <v>1.459444444444445</v>
      </c>
      <c r="O63" s="38">
        <v>1</v>
      </c>
      <c r="P63">
        <v>1.459444444444445</v>
      </c>
      <c r="Q63">
        <v>1</v>
      </c>
    </row>
    <row r="64" spans="1:17" hidden="1" x14ac:dyDescent="0.3">
      <c r="A64" s="76">
        <v>62</v>
      </c>
      <c r="B64">
        <v>38186</v>
      </c>
      <c r="C64" t="s">
        <v>151</v>
      </c>
      <c r="D64" t="s">
        <v>32</v>
      </c>
      <c r="E64" t="s">
        <v>38</v>
      </c>
      <c r="F64">
        <v>7.28</v>
      </c>
      <c r="G64" s="77">
        <v>43684</v>
      </c>
      <c r="H64" s="77">
        <v>43689</v>
      </c>
      <c r="I64">
        <v>7</v>
      </c>
      <c r="J64">
        <v>2019</v>
      </c>
      <c r="K64" t="s">
        <v>33</v>
      </c>
      <c r="L64">
        <v>13</v>
      </c>
      <c r="M64">
        <v>0.39444444444444438</v>
      </c>
      <c r="N64">
        <v>5.1277777777777773</v>
      </c>
      <c r="O64">
        <v>6</v>
      </c>
      <c r="P64">
        <v>0.85462962962962952</v>
      </c>
      <c r="Q64">
        <v>2.166666666666667</v>
      </c>
    </row>
    <row r="65" spans="1:17" hidden="1" x14ac:dyDescent="0.3">
      <c r="A65" s="76">
        <v>63</v>
      </c>
      <c r="B65">
        <v>40004</v>
      </c>
      <c r="C65" t="s">
        <v>152</v>
      </c>
      <c r="D65" t="s">
        <v>32</v>
      </c>
      <c r="E65" t="s">
        <v>38</v>
      </c>
      <c r="F65">
        <v>7.34</v>
      </c>
      <c r="G65" s="77">
        <v>44017</v>
      </c>
      <c r="H65" s="77">
        <v>44026</v>
      </c>
      <c r="I65">
        <v>6</v>
      </c>
      <c r="J65">
        <v>2019</v>
      </c>
      <c r="K65" t="s">
        <v>35</v>
      </c>
      <c r="L65">
        <v>13</v>
      </c>
      <c r="M65">
        <v>0.39444444444444438</v>
      </c>
      <c r="N65">
        <v>5.1277777777777773</v>
      </c>
      <c r="O65">
        <v>10</v>
      </c>
      <c r="P65">
        <v>0.51277777777777778</v>
      </c>
      <c r="Q65">
        <v>1.3</v>
      </c>
    </row>
    <row r="66" spans="1:17" hidden="1" x14ac:dyDescent="0.3">
      <c r="A66" s="76">
        <v>64</v>
      </c>
      <c r="B66">
        <v>39819</v>
      </c>
      <c r="C66" t="s">
        <v>153</v>
      </c>
      <c r="D66" t="s">
        <v>66</v>
      </c>
      <c r="E66" t="s">
        <v>38</v>
      </c>
      <c r="F66">
        <v>7.28</v>
      </c>
      <c r="G66" s="77">
        <v>44026</v>
      </c>
      <c r="H66" s="77">
        <v>44027</v>
      </c>
      <c r="I66">
        <v>7</v>
      </c>
      <c r="J66">
        <v>2019</v>
      </c>
      <c r="K66" t="s">
        <v>35</v>
      </c>
      <c r="L66">
        <v>1</v>
      </c>
      <c r="M66">
        <v>0.41666666666666669</v>
      </c>
      <c r="N66">
        <v>0.41666666666666669</v>
      </c>
      <c r="O66" s="38">
        <v>2</v>
      </c>
      <c r="P66">
        <v>0.20833333333333329</v>
      </c>
      <c r="Q66">
        <v>0.5</v>
      </c>
    </row>
    <row r="67" spans="1:17" hidden="1" x14ac:dyDescent="0.3">
      <c r="A67" s="76">
        <v>65</v>
      </c>
      <c r="B67">
        <v>369</v>
      </c>
      <c r="C67" t="s">
        <v>154</v>
      </c>
      <c r="D67" t="s">
        <v>32</v>
      </c>
      <c r="E67" t="s">
        <v>75</v>
      </c>
      <c r="F67">
        <v>7.15</v>
      </c>
      <c r="G67" s="77">
        <v>43160</v>
      </c>
      <c r="H67" s="77">
        <v>43539</v>
      </c>
      <c r="I67">
        <v>7</v>
      </c>
      <c r="J67">
        <v>2000</v>
      </c>
      <c r="K67" t="s">
        <v>25</v>
      </c>
      <c r="L67">
        <v>12</v>
      </c>
      <c r="M67">
        <v>0.4</v>
      </c>
      <c r="N67">
        <v>4.8000000000000007</v>
      </c>
      <c r="O67" s="38">
        <v>380</v>
      </c>
      <c r="P67">
        <v>1.2631578947368421E-2</v>
      </c>
      <c r="Q67">
        <v>3.1578947368421047E-2</v>
      </c>
    </row>
    <row r="68" spans="1:17" hidden="1" x14ac:dyDescent="0.3">
      <c r="A68" s="76">
        <v>66</v>
      </c>
      <c r="B68">
        <v>37451</v>
      </c>
      <c r="C68" t="s">
        <v>155</v>
      </c>
      <c r="D68" t="s">
        <v>32</v>
      </c>
      <c r="E68" t="s">
        <v>75</v>
      </c>
      <c r="F68">
        <v>7.07</v>
      </c>
      <c r="G68" s="77">
        <v>44136</v>
      </c>
      <c r="H68" s="77">
        <v>44141</v>
      </c>
      <c r="I68">
        <v>8</v>
      </c>
      <c r="J68">
        <v>2019</v>
      </c>
      <c r="K68" t="s">
        <v>25</v>
      </c>
      <c r="L68">
        <v>18</v>
      </c>
      <c r="M68">
        <v>0.39444444444444438</v>
      </c>
      <c r="N68">
        <v>7.1</v>
      </c>
      <c r="O68" s="38">
        <v>6</v>
      </c>
      <c r="P68">
        <v>1.1833333333333329</v>
      </c>
      <c r="Q68">
        <v>3</v>
      </c>
    </row>
    <row r="69" spans="1:17" hidden="1" x14ac:dyDescent="0.3">
      <c r="A69" s="76">
        <v>67</v>
      </c>
      <c r="B69">
        <v>48439</v>
      </c>
      <c r="C69" t="s">
        <v>156</v>
      </c>
      <c r="D69" t="s">
        <v>85</v>
      </c>
      <c r="E69" t="s">
        <v>20</v>
      </c>
      <c r="F69">
        <v>6.69</v>
      </c>
      <c r="G69" s="77">
        <v>44787</v>
      </c>
      <c r="H69" s="77">
        <v>44787</v>
      </c>
      <c r="I69">
        <v>6</v>
      </c>
      <c r="J69">
        <v>2021</v>
      </c>
      <c r="K69" t="s">
        <v>25</v>
      </c>
      <c r="L69">
        <v>1</v>
      </c>
      <c r="M69">
        <v>8.7777777777777774E-2</v>
      </c>
      <c r="N69">
        <v>8.7777777777777774E-2</v>
      </c>
      <c r="O69">
        <v>1</v>
      </c>
      <c r="P69">
        <v>8.7777777777777774E-2</v>
      </c>
      <c r="Q69">
        <v>1</v>
      </c>
    </row>
    <row r="70" spans="1:17" hidden="1" x14ac:dyDescent="0.3">
      <c r="A70" s="76">
        <v>68</v>
      </c>
      <c r="B70">
        <v>105</v>
      </c>
      <c r="C70" t="s">
        <v>157</v>
      </c>
      <c r="D70" t="s">
        <v>32</v>
      </c>
      <c r="E70" t="s">
        <v>38</v>
      </c>
      <c r="F70">
        <v>6.4</v>
      </c>
      <c r="G70" s="77">
        <v>43827</v>
      </c>
      <c r="H70" s="77">
        <v>43837</v>
      </c>
      <c r="I70">
        <v>6</v>
      </c>
      <c r="J70">
        <v>2000</v>
      </c>
      <c r="K70" t="s">
        <v>33</v>
      </c>
      <c r="L70">
        <v>13</v>
      </c>
      <c r="M70">
        <v>0.38333333333333341</v>
      </c>
      <c r="N70">
        <v>4.9833333333333334</v>
      </c>
      <c r="O70" s="38">
        <v>11</v>
      </c>
      <c r="P70">
        <v>0.45303030303030312</v>
      </c>
      <c r="Q70">
        <v>1.1818181818181821</v>
      </c>
    </row>
    <row r="71" spans="1:17" hidden="1" x14ac:dyDescent="0.3">
      <c r="A71" s="76">
        <v>69</v>
      </c>
      <c r="B71">
        <v>40850</v>
      </c>
      <c r="C71" t="s">
        <v>158</v>
      </c>
      <c r="D71" t="s">
        <v>32</v>
      </c>
      <c r="E71" t="s">
        <v>20</v>
      </c>
      <c r="F71">
        <v>6.34</v>
      </c>
      <c r="G71" s="77">
        <v>44802</v>
      </c>
      <c r="H71" s="77">
        <v>44802</v>
      </c>
      <c r="I71">
        <v>5</v>
      </c>
      <c r="J71">
        <v>2020</v>
      </c>
      <c r="K71" t="s">
        <v>25</v>
      </c>
      <c r="L71">
        <v>16</v>
      </c>
      <c r="M71">
        <v>0.1333333333333333</v>
      </c>
      <c r="N71">
        <v>2.1333333333333329</v>
      </c>
      <c r="O71">
        <v>1</v>
      </c>
      <c r="P71">
        <v>2.1333333333333329</v>
      </c>
      <c r="Q71">
        <v>16</v>
      </c>
    </row>
    <row r="72" spans="1:17" hidden="1" x14ac:dyDescent="0.3">
      <c r="A72" s="76">
        <v>70</v>
      </c>
      <c r="B72">
        <v>1450</v>
      </c>
      <c r="C72" t="s">
        <v>159</v>
      </c>
      <c r="D72" t="s">
        <v>32</v>
      </c>
      <c r="E72" t="s">
        <v>20</v>
      </c>
      <c r="F72">
        <v>7.26</v>
      </c>
      <c r="G72" s="77">
        <v>43851</v>
      </c>
      <c r="H72" s="77">
        <v>43915</v>
      </c>
      <c r="I72">
        <v>5</v>
      </c>
      <c r="J72">
        <v>2000</v>
      </c>
      <c r="K72" t="s">
        <v>21</v>
      </c>
      <c r="L72">
        <v>26</v>
      </c>
      <c r="M72">
        <v>0.4</v>
      </c>
      <c r="N72">
        <v>10.4</v>
      </c>
      <c r="O72" s="38">
        <v>65</v>
      </c>
      <c r="P72">
        <v>0.16</v>
      </c>
      <c r="Q72">
        <v>0.4</v>
      </c>
    </row>
    <row r="73" spans="1:17" hidden="1" x14ac:dyDescent="0.3">
      <c r="A73" s="76">
        <v>71</v>
      </c>
      <c r="B73">
        <v>48776</v>
      </c>
      <c r="C73" t="s">
        <v>160</v>
      </c>
      <c r="D73" t="s">
        <v>32</v>
      </c>
      <c r="E73" t="s">
        <v>114</v>
      </c>
      <c r="F73">
        <v>6.39</v>
      </c>
      <c r="G73" s="77">
        <v>44744</v>
      </c>
      <c r="H73" s="77">
        <v>44751</v>
      </c>
      <c r="I73">
        <v>6</v>
      </c>
      <c r="J73">
        <v>2021</v>
      </c>
      <c r="K73" t="s">
        <v>35</v>
      </c>
      <c r="L73">
        <v>12</v>
      </c>
      <c r="M73">
        <v>0.39444444444444438</v>
      </c>
      <c r="N73">
        <v>4.7333333333333334</v>
      </c>
      <c r="O73">
        <v>8</v>
      </c>
      <c r="P73">
        <v>0.59166666666666667</v>
      </c>
      <c r="Q73">
        <v>1.5</v>
      </c>
    </row>
    <row r="74" spans="1:17" hidden="1" x14ac:dyDescent="0.3">
      <c r="A74" s="76">
        <v>72</v>
      </c>
      <c r="B74">
        <v>48777</v>
      </c>
      <c r="C74" t="s">
        <v>162</v>
      </c>
      <c r="D74" t="s">
        <v>32</v>
      </c>
      <c r="E74" t="s">
        <v>114</v>
      </c>
      <c r="F74">
        <v>6.64</v>
      </c>
      <c r="G74" s="77">
        <v>44906</v>
      </c>
      <c r="H74" s="77">
        <v>44908</v>
      </c>
      <c r="I74">
        <v>5</v>
      </c>
      <c r="J74">
        <v>2022</v>
      </c>
      <c r="K74" t="s">
        <v>33</v>
      </c>
      <c r="L74">
        <v>12</v>
      </c>
      <c r="M74">
        <v>0.39444444444444438</v>
      </c>
      <c r="N74">
        <v>4.7333333333333334</v>
      </c>
      <c r="O74" s="38">
        <v>3</v>
      </c>
      <c r="P74">
        <v>1.5777777777777779</v>
      </c>
      <c r="Q74">
        <v>4</v>
      </c>
    </row>
    <row r="75" spans="1:17" hidden="1" x14ac:dyDescent="0.3">
      <c r="A75" s="76">
        <v>73</v>
      </c>
      <c r="B75">
        <v>40934</v>
      </c>
      <c r="C75" t="s">
        <v>163</v>
      </c>
      <c r="D75" t="s">
        <v>32</v>
      </c>
      <c r="E75" t="s">
        <v>124</v>
      </c>
      <c r="F75">
        <v>6.49</v>
      </c>
      <c r="G75" s="77">
        <v>44383</v>
      </c>
      <c r="H75" s="77">
        <v>44390</v>
      </c>
      <c r="I75">
        <v>5</v>
      </c>
      <c r="J75">
        <v>2020</v>
      </c>
      <c r="K75" t="s">
        <v>33</v>
      </c>
      <c r="L75">
        <v>13</v>
      </c>
      <c r="M75">
        <v>0.4</v>
      </c>
      <c r="N75">
        <v>5.2</v>
      </c>
      <c r="O75">
        <v>8</v>
      </c>
      <c r="P75">
        <v>0.65</v>
      </c>
      <c r="Q75">
        <v>1.625</v>
      </c>
    </row>
    <row r="76" spans="1:17" hidden="1" x14ac:dyDescent="0.3">
      <c r="A76" s="76">
        <v>74</v>
      </c>
      <c r="B76">
        <v>49418</v>
      </c>
      <c r="C76" t="s">
        <v>164</v>
      </c>
      <c r="D76" t="s">
        <v>85</v>
      </c>
      <c r="E76" t="s">
        <v>20</v>
      </c>
      <c r="F76">
        <v>6.72</v>
      </c>
      <c r="G76" s="77">
        <v>44904</v>
      </c>
      <c r="H76" s="77">
        <v>44904</v>
      </c>
      <c r="I76">
        <v>4</v>
      </c>
      <c r="J76">
        <v>2021</v>
      </c>
      <c r="K76" t="s">
        <v>21</v>
      </c>
      <c r="L76">
        <v>1</v>
      </c>
      <c r="M76">
        <v>3.1666666666666669E-2</v>
      </c>
      <c r="N76">
        <v>3.1666666666666669E-2</v>
      </c>
      <c r="O76" s="38">
        <v>1</v>
      </c>
      <c r="P76">
        <v>3.1666666666666669E-2</v>
      </c>
      <c r="Q76">
        <v>1</v>
      </c>
    </row>
    <row r="77" spans="1:17" x14ac:dyDescent="0.3">
      <c r="A77" s="76">
        <v>128</v>
      </c>
      <c r="B77">
        <v>48997</v>
      </c>
      <c r="C77" t="s">
        <v>232</v>
      </c>
      <c r="D77" t="s">
        <v>32</v>
      </c>
      <c r="E77" t="s">
        <v>78</v>
      </c>
      <c r="F77">
        <v>7.17</v>
      </c>
      <c r="G77" s="77">
        <v>45011</v>
      </c>
      <c r="H77" s="77">
        <v>45023</v>
      </c>
      <c r="I77">
        <v>6</v>
      </c>
      <c r="J77">
        <v>2022</v>
      </c>
      <c r="K77" t="s">
        <v>25</v>
      </c>
      <c r="L77">
        <v>12</v>
      </c>
      <c r="M77">
        <v>0.3972222222222222</v>
      </c>
      <c r="N77">
        <v>4.7666666666666666</v>
      </c>
      <c r="O77" s="111">
        <v>13</v>
      </c>
      <c r="P77">
        <v>0.36666666666666659</v>
      </c>
      <c r="Q77">
        <v>0.92307692307692313</v>
      </c>
    </row>
    <row r="78" spans="1:17" hidden="1" x14ac:dyDescent="0.3">
      <c r="A78" s="76">
        <v>76</v>
      </c>
      <c r="B78">
        <v>40256</v>
      </c>
      <c r="C78" t="s">
        <v>166</v>
      </c>
      <c r="D78" t="s">
        <v>19</v>
      </c>
      <c r="E78" t="s">
        <v>52</v>
      </c>
      <c r="F78">
        <v>6.42</v>
      </c>
      <c r="G78" s="77">
        <v>43867</v>
      </c>
      <c r="H78" s="77">
        <v>43912</v>
      </c>
      <c r="I78">
        <v>3</v>
      </c>
      <c r="J78">
        <v>2019</v>
      </c>
      <c r="K78" t="s">
        <v>21</v>
      </c>
      <c r="L78">
        <v>12</v>
      </c>
      <c r="M78">
        <v>0.4</v>
      </c>
      <c r="N78">
        <v>4.8000000000000007</v>
      </c>
      <c r="O78" s="38">
        <v>46</v>
      </c>
      <c r="P78">
        <v>0.1043478260869565</v>
      </c>
      <c r="Q78">
        <v>0.2608695652173913</v>
      </c>
    </row>
    <row r="79" spans="1:17" hidden="1" x14ac:dyDescent="0.3">
      <c r="A79" s="76">
        <v>77</v>
      </c>
      <c r="B79">
        <v>37435</v>
      </c>
      <c r="C79" t="s">
        <v>167</v>
      </c>
      <c r="D79" t="s">
        <v>32</v>
      </c>
      <c r="E79" t="s">
        <v>20</v>
      </c>
      <c r="F79">
        <v>7.87</v>
      </c>
      <c r="G79" s="77">
        <v>43715</v>
      </c>
      <c r="H79" s="77">
        <v>43745</v>
      </c>
      <c r="I79">
        <v>7</v>
      </c>
      <c r="J79">
        <v>2019</v>
      </c>
      <c r="K79" t="s">
        <v>33</v>
      </c>
      <c r="L79">
        <v>24</v>
      </c>
      <c r="M79">
        <v>0.38111111111111112</v>
      </c>
      <c r="N79">
        <v>9.1466666666666665</v>
      </c>
      <c r="O79">
        <v>31</v>
      </c>
      <c r="P79">
        <v>0.29505376344086021</v>
      </c>
      <c r="Q79">
        <v>0.77419354838709675</v>
      </c>
    </row>
    <row r="80" spans="1:17" hidden="1" x14ac:dyDescent="0.3">
      <c r="A80" s="76">
        <v>78</v>
      </c>
      <c r="B80">
        <v>40013</v>
      </c>
      <c r="C80" t="s">
        <v>168</v>
      </c>
      <c r="D80" t="s">
        <v>19</v>
      </c>
      <c r="E80" t="s">
        <v>20</v>
      </c>
      <c r="F80">
        <v>5.78</v>
      </c>
      <c r="G80" s="77">
        <v>44042</v>
      </c>
      <c r="H80" s="77">
        <v>44042</v>
      </c>
      <c r="I80">
        <v>3</v>
      </c>
      <c r="J80">
        <v>2019</v>
      </c>
      <c r="K80" t="s">
        <v>33</v>
      </c>
      <c r="L80">
        <v>8</v>
      </c>
      <c r="M80">
        <v>1.666666666666667E-2</v>
      </c>
      <c r="N80">
        <v>0.1333333333333333</v>
      </c>
      <c r="O80" s="38">
        <v>1</v>
      </c>
      <c r="P80">
        <v>0.1333333333333333</v>
      </c>
      <c r="Q80">
        <v>8</v>
      </c>
    </row>
    <row r="81" spans="1:17" hidden="1" x14ac:dyDescent="0.3">
      <c r="A81" s="76">
        <v>79</v>
      </c>
      <c r="B81">
        <v>43763</v>
      </c>
      <c r="C81" t="s">
        <v>169</v>
      </c>
      <c r="D81" t="s">
        <v>32</v>
      </c>
      <c r="E81" t="s">
        <v>38</v>
      </c>
      <c r="F81">
        <v>5.96</v>
      </c>
      <c r="G81" s="77">
        <v>44548</v>
      </c>
      <c r="H81" s="77">
        <v>44557</v>
      </c>
      <c r="I81">
        <v>5</v>
      </c>
      <c r="J81">
        <v>2021</v>
      </c>
      <c r="K81" t="s">
        <v>33</v>
      </c>
      <c r="L81">
        <v>11</v>
      </c>
      <c r="M81">
        <v>0.38194444444444442</v>
      </c>
      <c r="N81">
        <v>4.2013888888888884</v>
      </c>
      <c r="O81" s="38">
        <v>10</v>
      </c>
      <c r="P81">
        <v>0.42013888888888878</v>
      </c>
      <c r="Q81">
        <v>1.1000000000000001</v>
      </c>
    </row>
    <row r="82" spans="1:17" hidden="1" x14ac:dyDescent="0.3">
      <c r="A82" s="76">
        <v>80</v>
      </c>
      <c r="B82">
        <v>2495</v>
      </c>
      <c r="C82" t="s">
        <v>170</v>
      </c>
      <c r="D82" t="s">
        <v>32</v>
      </c>
      <c r="E82" t="s">
        <v>171</v>
      </c>
      <c r="F82">
        <v>6.45</v>
      </c>
      <c r="G82" s="77">
        <v>44870</v>
      </c>
      <c r="H82" s="77">
        <v>44905</v>
      </c>
      <c r="I82">
        <v>5</v>
      </c>
      <c r="J82">
        <v>2001</v>
      </c>
      <c r="K82" t="s">
        <v>33</v>
      </c>
      <c r="L82">
        <v>13</v>
      </c>
      <c r="M82">
        <v>0.4</v>
      </c>
      <c r="N82">
        <v>5.2</v>
      </c>
      <c r="O82" s="38">
        <v>36</v>
      </c>
      <c r="P82">
        <v>0.14444444444444449</v>
      </c>
      <c r="Q82">
        <v>0.3611111111111111</v>
      </c>
    </row>
    <row r="83" spans="1:17" hidden="1" x14ac:dyDescent="0.3">
      <c r="A83" s="76">
        <v>81</v>
      </c>
      <c r="B83">
        <v>40960</v>
      </c>
      <c r="C83" t="s">
        <v>172</v>
      </c>
      <c r="D83" t="s">
        <v>32</v>
      </c>
      <c r="E83" t="s">
        <v>75</v>
      </c>
      <c r="F83">
        <v>6.48</v>
      </c>
      <c r="G83" s="77">
        <v>44687</v>
      </c>
      <c r="H83" s="77">
        <v>44702</v>
      </c>
      <c r="I83">
        <v>5</v>
      </c>
      <c r="J83">
        <v>2021</v>
      </c>
      <c r="K83" t="s">
        <v>21</v>
      </c>
      <c r="L83">
        <v>12</v>
      </c>
      <c r="M83">
        <v>0.39416666666666672</v>
      </c>
      <c r="N83">
        <v>4.7300000000000004</v>
      </c>
      <c r="O83">
        <v>16</v>
      </c>
      <c r="P83">
        <v>0.29562500000000003</v>
      </c>
      <c r="Q83">
        <v>0.75</v>
      </c>
    </row>
    <row r="84" spans="1:17" hidden="1" x14ac:dyDescent="0.3">
      <c r="A84" s="76">
        <v>82</v>
      </c>
      <c r="B84">
        <v>812</v>
      </c>
      <c r="C84" t="s">
        <v>173</v>
      </c>
      <c r="D84" t="s">
        <v>32</v>
      </c>
      <c r="E84" t="s">
        <v>20</v>
      </c>
      <c r="F84">
        <v>6.78</v>
      </c>
      <c r="G84" s="77">
        <v>43610</v>
      </c>
      <c r="H84" s="77">
        <v>43623</v>
      </c>
      <c r="I84">
        <v>5</v>
      </c>
      <c r="J84">
        <v>2001</v>
      </c>
      <c r="K84" t="s">
        <v>25</v>
      </c>
      <c r="L84">
        <v>13</v>
      </c>
      <c r="M84">
        <v>0.43333333333333329</v>
      </c>
      <c r="N84">
        <v>5.6333333333333337</v>
      </c>
      <c r="O84" s="38">
        <v>14</v>
      </c>
      <c r="P84">
        <v>0.40238095238095239</v>
      </c>
      <c r="Q84">
        <v>0.9285714285714286</v>
      </c>
    </row>
    <row r="85" spans="1:17" x14ac:dyDescent="0.3">
      <c r="A85" s="76">
        <v>424</v>
      </c>
      <c r="B85">
        <v>48363</v>
      </c>
      <c r="C85" t="s">
        <v>541</v>
      </c>
      <c r="D85" t="s">
        <v>32</v>
      </c>
      <c r="E85" t="s">
        <v>121</v>
      </c>
      <c r="F85">
        <v>6.73</v>
      </c>
      <c r="G85" s="77">
        <v>44997</v>
      </c>
      <c r="H85" s="77">
        <v>45019</v>
      </c>
      <c r="I85">
        <v>4</v>
      </c>
      <c r="J85">
        <v>2022</v>
      </c>
      <c r="K85" t="s">
        <v>33</v>
      </c>
      <c r="L85">
        <v>12</v>
      </c>
      <c r="M85">
        <v>0.39444444444444438</v>
      </c>
      <c r="N85">
        <v>4.7333333333333334</v>
      </c>
      <c r="O85" s="111">
        <v>23</v>
      </c>
      <c r="P85">
        <v>0.2057971014492754</v>
      </c>
      <c r="Q85">
        <v>0.52173913043478259</v>
      </c>
    </row>
    <row r="86" spans="1:17" hidden="1" x14ac:dyDescent="0.3">
      <c r="A86" s="76">
        <v>84</v>
      </c>
      <c r="B86">
        <v>59</v>
      </c>
      <c r="C86" t="s">
        <v>176</v>
      </c>
      <c r="D86" t="s">
        <v>32</v>
      </c>
      <c r="E86" t="s">
        <v>38</v>
      </c>
      <c r="F86">
        <v>7.4</v>
      </c>
      <c r="G86" s="77">
        <v>43036</v>
      </c>
      <c r="H86" s="77">
        <v>43053</v>
      </c>
      <c r="I86">
        <v>4</v>
      </c>
      <c r="J86">
        <v>2002</v>
      </c>
      <c r="K86" t="s">
        <v>33</v>
      </c>
      <c r="L86">
        <v>26</v>
      </c>
      <c r="M86">
        <v>0.4</v>
      </c>
      <c r="N86">
        <v>10.4</v>
      </c>
      <c r="O86">
        <v>18</v>
      </c>
      <c r="P86">
        <v>0.57777777777777783</v>
      </c>
      <c r="Q86">
        <v>1.444444444444444</v>
      </c>
    </row>
    <row r="87" spans="1:17" hidden="1" x14ac:dyDescent="0.3">
      <c r="A87" s="76">
        <v>85</v>
      </c>
      <c r="B87">
        <v>596</v>
      </c>
      <c r="C87" t="s">
        <v>177</v>
      </c>
      <c r="D87" t="s">
        <v>24</v>
      </c>
      <c r="E87" t="s">
        <v>38</v>
      </c>
      <c r="F87">
        <v>6.97</v>
      </c>
      <c r="G87" s="77">
        <v>43056</v>
      </c>
      <c r="H87" s="77">
        <v>43056</v>
      </c>
      <c r="I87">
        <v>4</v>
      </c>
      <c r="J87">
        <v>2003</v>
      </c>
      <c r="K87" t="s">
        <v>33</v>
      </c>
      <c r="L87">
        <v>1</v>
      </c>
      <c r="M87">
        <v>0.1</v>
      </c>
      <c r="N87">
        <v>0.1</v>
      </c>
      <c r="O87" s="38">
        <v>1</v>
      </c>
      <c r="P87">
        <v>0.1</v>
      </c>
      <c r="Q87">
        <v>1</v>
      </c>
    </row>
    <row r="88" spans="1:17" hidden="1" x14ac:dyDescent="0.3">
      <c r="A88" s="76">
        <v>86</v>
      </c>
      <c r="B88">
        <v>39523</v>
      </c>
      <c r="C88" t="s">
        <v>178</v>
      </c>
      <c r="D88" t="s">
        <v>32</v>
      </c>
      <c r="E88" t="s">
        <v>75</v>
      </c>
      <c r="F88">
        <v>6.36</v>
      </c>
      <c r="G88" s="77">
        <v>43981</v>
      </c>
      <c r="H88" s="77">
        <v>43987</v>
      </c>
      <c r="I88">
        <v>4</v>
      </c>
      <c r="J88">
        <v>2019</v>
      </c>
      <c r="K88" t="s">
        <v>35</v>
      </c>
      <c r="L88">
        <v>12</v>
      </c>
      <c r="M88">
        <v>0.39444444444444438</v>
      </c>
      <c r="N88">
        <v>4.7333333333333334</v>
      </c>
      <c r="O88">
        <v>7</v>
      </c>
      <c r="P88">
        <v>0.67619047619047623</v>
      </c>
      <c r="Q88">
        <v>1.714285714285714</v>
      </c>
    </row>
    <row r="89" spans="1:17" hidden="1" x14ac:dyDescent="0.3">
      <c r="A89" s="76">
        <v>87</v>
      </c>
      <c r="B89">
        <v>3522</v>
      </c>
      <c r="C89" t="s">
        <v>179</v>
      </c>
      <c r="D89" t="s">
        <v>101</v>
      </c>
      <c r="E89" t="s">
        <v>38</v>
      </c>
      <c r="F89">
        <v>6.36</v>
      </c>
      <c r="G89" s="77">
        <v>44138</v>
      </c>
      <c r="H89" s="77">
        <v>44138</v>
      </c>
      <c r="I89">
        <v>5</v>
      </c>
      <c r="J89">
        <v>1984</v>
      </c>
      <c r="K89" t="s">
        <v>25</v>
      </c>
      <c r="L89">
        <v>1</v>
      </c>
      <c r="M89">
        <v>1.9833333333333329</v>
      </c>
      <c r="N89">
        <v>1.9833333333333329</v>
      </c>
      <c r="O89">
        <v>1</v>
      </c>
      <c r="P89">
        <v>1.9833333333333329</v>
      </c>
      <c r="Q89">
        <v>1</v>
      </c>
    </row>
    <row r="90" spans="1:17" hidden="1" x14ac:dyDescent="0.3">
      <c r="A90" s="76">
        <v>88</v>
      </c>
      <c r="B90">
        <v>38390</v>
      </c>
      <c r="C90" t="s">
        <v>180</v>
      </c>
      <c r="D90" t="s">
        <v>32</v>
      </c>
      <c r="E90" t="s">
        <v>47</v>
      </c>
      <c r="F90">
        <v>6.76</v>
      </c>
      <c r="G90" s="77">
        <v>43901</v>
      </c>
      <c r="H90" s="77">
        <v>43917</v>
      </c>
      <c r="I90">
        <v>7</v>
      </c>
      <c r="J90">
        <v>2019</v>
      </c>
      <c r="K90" t="s">
        <v>35</v>
      </c>
      <c r="L90">
        <v>11</v>
      </c>
      <c r="M90">
        <v>0.3972222222222222</v>
      </c>
      <c r="N90">
        <v>4.3694444444444436</v>
      </c>
      <c r="O90">
        <v>17</v>
      </c>
      <c r="P90">
        <v>0.25702614379084959</v>
      </c>
      <c r="Q90">
        <v>0.6470588235294118</v>
      </c>
    </row>
    <row r="91" spans="1:17" hidden="1" x14ac:dyDescent="0.3">
      <c r="A91" s="76">
        <v>89</v>
      </c>
      <c r="B91">
        <v>40465</v>
      </c>
      <c r="C91" t="s">
        <v>181</v>
      </c>
      <c r="D91" t="s">
        <v>24</v>
      </c>
      <c r="E91" t="s">
        <v>47</v>
      </c>
      <c r="F91">
        <v>6.88</v>
      </c>
      <c r="G91" s="77">
        <v>44098</v>
      </c>
      <c r="H91" s="77">
        <v>44098</v>
      </c>
      <c r="I91">
        <v>6</v>
      </c>
      <c r="J91">
        <v>2020</v>
      </c>
      <c r="K91" t="s">
        <v>25</v>
      </c>
      <c r="L91">
        <v>1</v>
      </c>
      <c r="M91">
        <v>0.40277777777777779</v>
      </c>
      <c r="N91">
        <v>0.40277777777777779</v>
      </c>
      <c r="O91">
        <v>1</v>
      </c>
      <c r="P91">
        <v>0.40277777777777779</v>
      </c>
      <c r="Q91">
        <v>1</v>
      </c>
    </row>
    <row r="92" spans="1:17" x14ac:dyDescent="0.3">
      <c r="A92" s="76">
        <v>499</v>
      </c>
      <c r="B92">
        <v>43693</v>
      </c>
      <c r="C92" t="s">
        <v>617</v>
      </c>
      <c r="D92" t="s">
        <v>19</v>
      </c>
      <c r="E92" t="s">
        <v>38</v>
      </c>
      <c r="F92">
        <v>7.2</v>
      </c>
      <c r="G92" s="77">
        <v>44989</v>
      </c>
      <c r="H92" s="77">
        <v>45013</v>
      </c>
      <c r="I92">
        <v>7</v>
      </c>
      <c r="J92">
        <v>2022</v>
      </c>
      <c r="K92" t="s">
        <v>25</v>
      </c>
      <c r="L92">
        <v>11</v>
      </c>
      <c r="M92">
        <v>0.4861111111111111</v>
      </c>
      <c r="N92">
        <v>5.3472222222222223</v>
      </c>
      <c r="O92" s="111">
        <v>25</v>
      </c>
      <c r="P92">
        <v>0.21388888888888891</v>
      </c>
      <c r="Q92">
        <v>0.44</v>
      </c>
    </row>
    <row r="93" spans="1:17" hidden="1" x14ac:dyDescent="0.3">
      <c r="A93" s="76">
        <v>91</v>
      </c>
      <c r="B93">
        <v>38940</v>
      </c>
      <c r="C93" t="s">
        <v>183</v>
      </c>
      <c r="D93" t="s">
        <v>32</v>
      </c>
      <c r="E93" t="s">
        <v>75</v>
      </c>
      <c r="F93">
        <v>6.71</v>
      </c>
      <c r="G93" s="77">
        <v>43755</v>
      </c>
      <c r="H93" s="77">
        <v>43762</v>
      </c>
      <c r="I93">
        <v>6</v>
      </c>
      <c r="J93">
        <v>2019</v>
      </c>
      <c r="K93" t="s">
        <v>21</v>
      </c>
      <c r="L93">
        <v>12</v>
      </c>
      <c r="M93">
        <v>0.3963888888888889</v>
      </c>
      <c r="N93">
        <v>4.7566666666666668</v>
      </c>
      <c r="O93" s="38">
        <v>8</v>
      </c>
      <c r="P93">
        <v>0.59458333333333335</v>
      </c>
      <c r="Q93">
        <v>1.5</v>
      </c>
    </row>
    <row r="94" spans="1:17" hidden="1" x14ac:dyDescent="0.3">
      <c r="A94" s="76">
        <v>92</v>
      </c>
      <c r="B94">
        <v>42317</v>
      </c>
      <c r="C94" t="s">
        <v>184</v>
      </c>
      <c r="D94" t="s">
        <v>19</v>
      </c>
      <c r="E94" t="s">
        <v>20</v>
      </c>
      <c r="F94">
        <v>6.21</v>
      </c>
      <c r="G94" s="77">
        <v>44539</v>
      </c>
      <c r="H94" s="77">
        <v>44539</v>
      </c>
      <c r="I94">
        <v>7</v>
      </c>
      <c r="J94">
        <v>2019</v>
      </c>
      <c r="K94" t="s">
        <v>33</v>
      </c>
      <c r="L94">
        <v>1</v>
      </c>
      <c r="M94">
        <v>3.3333333333333333E-2</v>
      </c>
      <c r="N94">
        <v>3.3333333333333333E-2</v>
      </c>
      <c r="O94">
        <v>1</v>
      </c>
      <c r="P94">
        <v>3.3333333333333333E-2</v>
      </c>
      <c r="Q94">
        <v>1</v>
      </c>
    </row>
    <row r="95" spans="1:17" hidden="1" x14ac:dyDescent="0.3">
      <c r="A95" s="76">
        <v>93</v>
      </c>
      <c r="B95">
        <v>1</v>
      </c>
      <c r="C95" t="s">
        <v>185</v>
      </c>
      <c r="D95" t="s">
        <v>32</v>
      </c>
      <c r="E95" t="s">
        <v>20</v>
      </c>
      <c r="F95">
        <v>8.75</v>
      </c>
      <c r="G95" s="77">
        <v>42579</v>
      </c>
      <c r="H95" s="77">
        <v>42582</v>
      </c>
      <c r="I95">
        <v>8</v>
      </c>
      <c r="J95">
        <v>1998</v>
      </c>
      <c r="K95" t="s">
        <v>33</v>
      </c>
      <c r="L95">
        <v>26</v>
      </c>
      <c r="M95">
        <v>0.4</v>
      </c>
      <c r="N95">
        <v>10.4</v>
      </c>
      <c r="O95">
        <v>4</v>
      </c>
      <c r="P95">
        <v>2.6</v>
      </c>
      <c r="Q95">
        <v>6.5</v>
      </c>
    </row>
    <row r="96" spans="1:17" hidden="1" x14ac:dyDescent="0.3">
      <c r="A96" s="76">
        <v>94</v>
      </c>
      <c r="B96">
        <v>5</v>
      </c>
      <c r="C96" t="s">
        <v>186</v>
      </c>
      <c r="D96" t="s">
        <v>101</v>
      </c>
      <c r="E96" t="s">
        <v>20</v>
      </c>
      <c r="F96">
        <v>8.3800000000000008</v>
      </c>
      <c r="G96" s="77">
        <v>43101</v>
      </c>
      <c r="H96" s="77">
        <v>43101</v>
      </c>
      <c r="I96">
        <v>8</v>
      </c>
      <c r="J96">
        <v>2001</v>
      </c>
      <c r="K96" t="s">
        <v>21</v>
      </c>
      <c r="L96">
        <v>1</v>
      </c>
      <c r="M96">
        <v>1.9197222222222221</v>
      </c>
      <c r="N96">
        <v>1.9197222222222221</v>
      </c>
      <c r="O96">
        <v>1</v>
      </c>
      <c r="P96">
        <v>1.9197222222222221</v>
      </c>
      <c r="Q96">
        <v>1</v>
      </c>
    </row>
    <row r="97" spans="1:17" hidden="1" x14ac:dyDescent="0.3">
      <c r="A97" s="76">
        <v>95</v>
      </c>
      <c r="B97">
        <v>61</v>
      </c>
      <c r="C97" t="s">
        <v>187</v>
      </c>
      <c r="D97" t="s">
        <v>32</v>
      </c>
      <c r="E97" t="s">
        <v>38</v>
      </c>
      <c r="F97">
        <v>7.17</v>
      </c>
      <c r="G97" s="77">
        <v>44352</v>
      </c>
      <c r="H97" s="77">
        <v>44359</v>
      </c>
      <c r="I97">
        <v>4</v>
      </c>
      <c r="J97">
        <v>2003</v>
      </c>
      <c r="K97" t="s">
        <v>33</v>
      </c>
      <c r="L97">
        <v>26</v>
      </c>
      <c r="M97">
        <v>0.38333333333333341</v>
      </c>
      <c r="N97">
        <v>9.9666666666666668</v>
      </c>
      <c r="O97" s="38">
        <v>8</v>
      </c>
      <c r="P97">
        <v>1.2458333333333329</v>
      </c>
      <c r="Q97">
        <v>3.25</v>
      </c>
    </row>
    <row r="98" spans="1:17" hidden="1" x14ac:dyDescent="0.3">
      <c r="A98" s="76">
        <v>96</v>
      </c>
      <c r="B98">
        <v>233</v>
      </c>
      <c r="C98" t="s">
        <v>188</v>
      </c>
      <c r="D98" t="s">
        <v>32</v>
      </c>
      <c r="E98" t="s">
        <v>38</v>
      </c>
      <c r="F98">
        <v>7.66</v>
      </c>
      <c r="G98" s="77">
        <v>43709</v>
      </c>
      <c r="H98" s="77">
        <v>43827</v>
      </c>
      <c r="I98">
        <v>5</v>
      </c>
      <c r="J98">
        <v>2000</v>
      </c>
      <c r="K98" t="s">
        <v>33</v>
      </c>
      <c r="L98">
        <v>78</v>
      </c>
      <c r="M98">
        <v>0.41666666666666669</v>
      </c>
      <c r="N98">
        <v>32.5</v>
      </c>
      <c r="O98">
        <v>119</v>
      </c>
      <c r="P98">
        <v>0.27310924369747902</v>
      </c>
      <c r="Q98">
        <v>0.65546218487394958</v>
      </c>
    </row>
    <row r="99" spans="1:17" hidden="1" x14ac:dyDescent="0.3">
      <c r="A99" s="76">
        <v>97</v>
      </c>
      <c r="B99">
        <v>38656</v>
      </c>
      <c r="C99" t="s">
        <v>190</v>
      </c>
      <c r="D99" t="s">
        <v>32</v>
      </c>
      <c r="E99" t="s">
        <v>38</v>
      </c>
      <c r="F99">
        <v>7.24</v>
      </c>
      <c r="G99" s="77">
        <v>44138</v>
      </c>
      <c r="H99" s="77">
        <v>44144</v>
      </c>
      <c r="I99">
        <v>6</v>
      </c>
      <c r="J99">
        <v>2020</v>
      </c>
      <c r="K99" t="s">
        <v>25</v>
      </c>
      <c r="L99">
        <v>11</v>
      </c>
      <c r="M99">
        <v>0.43333333333333329</v>
      </c>
      <c r="N99">
        <v>4.7666666666666666</v>
      </c>
      <c r="O99" s="38">
        <v>7</v>
      </c>
      <c r="P99">
        <v>0.68095238095238098</v>
      </c>
      <c r="Q99">
        <v>1.571428571428571</v>
      </c>
    </row>
    <row r="100" spans="1:17" hidden="1" x14ac:dyDescent="0.3">
      <c r="A100" s="76">
        <v>98</v>
      </c>
      <c r="B100">
        <v>43814</v>
      </c>
      <c r="C100" t="s">
        <v>192</v>
      </c>
      <c r="D100" t="s">
        <v>32</v>
      </c>
      <c r="E100" t="s">
        <v>78</v>
      </c>
      <c r="F100">
        <v>6.76</v>
      </c>
      <c r="G100" s="77">
        <v>44698</v>
      </c>
      <c r="H100" s="77">
        <v>44706</v>
      </c>
      <c r="I100">
        <v>4</v>
      </c>
      <c r="J100">
        <v>2021</v>
      </c>
      <c r="K100" t="s">
        <v>21</v>
      </c>
      <c r="L100">
        <v>12</v>
      </c>
      <c r="M100">
        <v>0.39444444444444438</v>
      </c>
      <c r="N100">
        <v>4.7333333333333334</v>
      </c>
      <c r="O100" s="38">
        <v>9</v>
      </c>
      <c r="P100">
        <v>0.52592592592592591</v>
      </c>
      <c r="Q100">
        <v>1.333333333333333</v>
      </c>
    </row>
    <row r="101" spans="1:17" hidden="1" x14ac:dyDescent="0.3">
      <c r="A101" s="76">
        <v>99</v>
      </c>
      <c r="B101">
        <v>40056</v>
      </c>
      <c r="C101" t="s">
        <v>193</v>
      </c>
      <c r="D101" t="s">
        <v>32</v>
      </c>
      <c r="E101" t="s">
        <v>20</v>
      </c>
      <c r="F101">
        <v>7.37</v>
      </c>
      <c r="G101" s="77">
        <v>44340</v>
      </c>
      <c r="H101" s="77">
        <v>44347</v>
      </c>
      <c r="I101">
        <v>7</v>
      </c>
      <c r="J101">
        <v>2020</v>
      </c>
      <c r="K101" t="s">
        <v>21</v>
      </c>
      <c r="L101">
        <v>12</v>
      </c>
      <c r="M101">
        <v>0.3972222222222222</v>
      </c>
      <c r="N101">
        <v>4.7666666666666666</v>
      </c>
      <c r="O101">
        <v>8</v>
      </c>
      <c r="P101">
        <v>0.59583333333333333</v>
      </c>
      <c r="Q101">
        <v>1.5</v>
      </c>
    </row>
    <row r="102" spans="1:17" hidden="1" x14ac:dyDescent="0.3">
      <c r="A102" s="76">
        <v>100</v>
      </c>
      <c r="B102">
        <v>49505</v>
      </c>
      <c r="C102" t="s">
        <v>194</v>
      </c>
      <c r="D102" t="s">
        <v>32</v>
      </c>
      <c r="E102" t="s">
        <v>20</v>
      </c>
      <c r="F102">
        <v>6.15</v>
      </c>
      <c r="G102" s="77">
        <v>44718</v>
      </c>
      <c r="H102" s="77">
        <v>44759</v>
      </c>
      <c r="I102">
        <v>6</v>
      </c>
      <c r="J102">
        <v>2021</v>
      </c>
      <c r="K102" t="s">
        <v>35</v>
      </c>
      <c r="L102">
        <v>12</v>
      </c>
      <c r="M102">
        <v>3.3611111111111112E-2</v>
      </c>
      <c r="N102">
        <v>0.40333333333333332</v>
      </c>
      <c r="O102" s="38">
        <v>42</v>
      </c>
      <c r="P102">
        <v>9.6031746031746031E-3</v>
      </c>
      <c r="Q102">
        <v>0.2857142857142857</v>
      </c>
    </row>
    <row r="103" spans="1:17" hidden="1" x14ac:dyDescent="0.3">
      <c r="A103" s="76">
        <v>101</v>
      </c>
      <c r="B103">
        <v>552</v>
      </c>
      <c r="C103" t="s">
        <v>195</v>
      </c>
      <c r="D103" t="s">
        <v>32</v>
      </c>
      <c r="E103" t="s">
        <v>52</v>
      </c>
      <c r="F103">
        <v>7.77</v>
      </c>
      <c r="G103" s="77">
        <v>42471</v>
      </c>
      <c r="H103" s="77">
        <v>42549</v>
      </c>
      <c r="I103">
        <v>7</v>
      </c>
      <c r="J103">
        <v>1999</v>
      </c>
      <c r="K103" t="s">
        <v>33</v>
      </c>
      <c r="L103">
        <v>54</v>
      </c>
      <c r="M103">
        <v>0.4</v>
      </c>
      <c r="N103">
        <v>21.6</v>
      </c>
      <c r="O103" s="38">
        <v>79</v>
      </c>
      <c r="P103">
        <v>0.27341772151898741</v>
      </c>
      <c r="Q103">
        <v>0.68354430379746833</v>
      </c>
    </row>
    <row r="104" spans="1:17" hidden="1" x14ac:dyDescent="0.3">
      <c r="A104" s="76">
        <v>102</v>
      </c>
      <c r="B104">
        <v>1313</v>
      </c>
      <c r="C104" t="s">
        <v>197</v>
      </c>
      <c r="D104" t="s">
        <v>32</v>
      </c>
      <c r="E104" t="s">
        <v>20</v>
      </c>
      <c r="F104">
        <v>7.23</v>
      </c>
      <c r="G104" s="77">
        <v>43645</v>
      </c>
      <c r="H104" s="77">
        <v>43668</v>
      </c>
      <c r="I104">
        <v>5</v>
      </c>
      <c r="J104">
        <v>2000</v>
      </c>
      <c r="K104" t="s">
        <v>33</v>
      </c>
      <c r="L104">
        <v>50</v>
      </c>
      <c r="M104">
        <v>0.41666666666666669</v>
      </c>
      <c r="N104">
        <v>20.833333333333339</v>
      </c>
      <c r="O104" s="38">
        <v>24</v>
      </c>
      <c r="P104">
        <v>0.86805555555555569</v>
      </c>
      <c r="Q104">
        <v>2.083333333333333</v>
      </c>
    </row>
    <row r="105" spans="1:17" hidden="1" x14ac:dyDescent="0.3">
      <c r="A105" s="76">
        <v>103</v>
      </c>
      <c r="B105">
        <v>2962</v>
      </c>
      <c r="C105" t="s">
        <v>198</v>
      </c>
      <c r="D105" t="s">
        <v>101</v>
      </c>
      <c r="E105" t="s">
        <v>20</v>
      </c>
      <c r="F105">
        <v>7.1</v>
      </c>
      <c r="G105" s="77">
        <v>44110</v>
      </c>
      <c r="H105" s="77">
        <v>44110</v>
      </c>
      <c r="I105">
        <v>7</v>
      </c>
      <c r="J105">
        <v>2000</v>
      </c>
      <c r="K105" t="s">
        <v>21</v>
      </c>
      <c r="L105">
        <v>2</v>
      </c>
      <c r="M105">
        <v>0.54166666666666663</v>
      </c>
      <c r="N105">
        <v>1.083333333333333</v>
      </c>
      <c r="O105" s="38">
        <v>1</v>
      </c>
      <c r="P105">
        <v>1.083333333333333</v>
      </c>
      <c r="Q105">
        <v>2</v>
      </c>
    </row>
    <row r="106" spans="1:17" hidden="1" x14ac:dyDescent="0.3">
      <c r="A106" s="76">
        <v>104</v>
      </c>
      <c r="B106">
        <v>2398</v>
      </c>
      <c r="C106" t="s">
        <v>199</v>
      </c>
      <c r="D106" t="s">
        <v>101</v>
      </c>
      <c r="E106" t="s">
        <v>20</v>
      </c>
      <c r="F106">
        <v>7.26</v>
      </c>
      <c r="G106" s="77">
        <v>44548</v>
      </c>
      <c r="H106" s="77">
        <v>44548</v>
      </c>
      <c r="I106">
        <v>7</v>
      </c>
      <c r="J106">
        <v>2001</v>
      </c>
      <c r="K106" t="s">
        <v>25</v>
      </c>
      <c r="L106">
        <v>1</v>
      </c>
      <c r="M106">
        <v>0.5</v>
      </c>
      <c r="N106">
        <v>0.5</v>
      </c>
      <c r="O106" s="38">
        <v>1</v>
      </c>
      <c r="P106">
        <v>0.5</v>
      </c>
      <c r="Q106">
        <v>1</v>
      </c>
    </row>
    <row r="107" spans="1:17" hidden="1" x14ac:dyDescent="0.3">
      <c r="A107" s="76">
        <v>105</v>
      </c>
      <c r="B107">
        <v>2397</v>
      </c>
      <c r="C107" t="s">
        <v>200</v>
      </c>
      <c r="D107" t="s">
        <v>101</v>
      </c>
      <c r="E107" t="s">
        <v>20</v>
      </c>
      <c r="F107">
        <v>7.78</v>
      </c>
      <c r="G107" s="77">
        <v>43526</v>
      </c>
      <c r="H107" s="77">
        <v>43526</v>
      </c>
      <c r="I107">
        <v>7</v>
      </c>
      <c r="J107">
        <v>2000</v>
      </c>
      <c r="K107" t="s">
        <v>25</v>
      </c>
      <c r="L107">
        <v>1</v>
      </c>
      <c r="M107">
        <v>0.68333333333333335</v>
      </c>
      <c r="N107">
        <v>0.68333333333333335</v>
      </c>
      <c r="O107">
        <v>1</v>
      </c>
      <c r="P107">
        <v>0.68333333333333335</v>
      </c>
      <c r="Q107">
        <v>1</v>
      </c>
    </row>
    <row r="108" spans="1:17" hidden="1" x14ac:dyDescent="0.3">
      <c r="A108" s="76">
        <v>106</v>
      </c>
      <c r="B108">
        <v>42571</v>
      </c>
      <c r="C108" t="s">
        <v>201</v>
      </c>
      <c r="D108" t="s">
        <v>32</v>
      </c>
      <c r="E108" t="s">
        <v>78</v>
      </c>
      <c r="F108">
        <v>5.6</v>
      </c>
      <c r="G108" s="77">
        <v>44349</v>
      </c>
      <c r="H108" s="77">
        <v>44363</v>
      </c>
      <c r="I108">
        <v>5</v>
      </c>
      <c r="J108">
        <v>2020</v>
      </c>
      <c r="K108" t="s">
        <v>35</v>
      </c>
      <c r="L108">
        <v>12</v>
      </c>
      <c r="M108">
        <v>5.8333333333333327E-2</v>
      </c>
      <c r="N108">
        <v>0.7</v>
      </c>
      <c r="O108" s="38">
        <v>15</v>
      </c>
      <c r="P108">
        <v>4.6666666666666662E-2</v>
      </c>
      <c r="Q108">
        <v>0.8</v>
      </c>
    </row>
    <row r="109" spans="1:17" hidden="1" x14ac:dyDescent="0.3">
      <c r="A109" s="76">
        <v>107</v>
      </c>
      <c r="B109">
        <v>42990</v>
      </c>
      <c r="C109" t="s">
        <v>202</v>
      </c>
      <c r="D109" t="s">
        <v>24</v>
      </c>
      <c r="E109" t="s">
        <v>78</v>
      </c>
      <c r="F109">
        <v>5.67</v>
      </c>
      <c r="G109" s="77">
        <v>44363</v>
      </c>
      <c r="H109" s="77">
        <v>44363</v>
      </c>
      <c r="I109">
        <v>5</v>
      </c>
      <c r="J109">
        <v>2021</v>
      </c>
      <c r="K109" t="s">
        <v>25</v>
      </c>
      <c r="L109">
        <v>1</v>
      </c>
      <c r="M109">
        <v>5.8333333333333327E-2</v>
      </c>
      <c r="N109">
        <v>5.8333333333333327E-2</v>
      </c>
      <c r="O109">
        <v>1</v>
      </c>
      <c r="P109">
        <v>5.8333333333333327E-2</v>
      </c>
      <c r="Q109">
        <v>1</v>
      </c>
    </row>
    <row r="110" spans="1:17" hidden="1" x14ac:dyDescent="0.3">
      <c r="A110" s="76">
        <v>108</v>
      </c>
      <c r="B110">
        <v>40623</v>
      </c>
      <c r="C110" t="s">
        <v>203</v>
      </c>
      <c r="D110" t="s">
        <v>32</v>
      </c>
      <c r="E110" t="s">
        <v>38</v>
      </c>
      <c r="F110">
        <v>5.75</v>
      </c>
      <c r="G110" s="77">
        <v>44360</v>
      </c>
      <c r="H110" s="77">
        <v>44369</v>
      </c>
      <c r="I110">
        <v>6</v>
      </c>
      <c r="J110">
        <v>2020</v>
      </c>
      <c r="K110" t="s">
        <v>21</v>
      </c>
      <c r="L110">
        <v>12</v>
      </c>
      <c r="M110">
        <v>0.39777777777777779</v>
      </c>
      <c r="N110">
        <v>4.7733333333333334</v>
      </c>
      <c r="O110">
        <v>10</v>
      </c>
      <c r="P110">
        <v>0.47733333333333328</v>
      </c>
      <c r="Q110">
        <v>1.2</v>
      </c>
    </row>
    <row r="111" spans="1:17" hidden="1" x14ac:dyDescent="0.3">
      <c r="A111" s="76">
        <v>109</v>
      </c>
      <c r="B111">
        <v>42803</v>
      </c>
      <c r="C111" t="s">
        <v>204</v>
      </c>
      <c r="D111" t="s">
        <v>66</v>
      </c>
      <c r="E111" t="s">
        <v>38</v>
      </c>
      <c r="F111">
        <v>6.2</v>
      </c>
      <c r="G111" s="77">
        <v>44369</v>
      </c>
      <c r="H111" s="77">
        <v>44409</v>
      </c>
      <c r="I111">
        <v>6</v>
      </c>
      <c r="J111">
        <v>2020</v>
      </c>
      <c r="K111" t="s">
        <v>35</v>
      </c>
      <c r="L111">
        <v>2</v>
      </c>
      <c r="M111">
        <v>0.3947222222222222</v>
      </c>
      <c r="N111">
        <v>0.78944444444444439</v>
      </c>
      <c r="O111" s="38">
        <v>41</v>
      </c>
      <c r="P111">
        <v>1.9254742547425471E-2</v>
      </c>
      <c r="Q111">
        <v>4.878048780487805E-2</v>
      </c>
    </row>
    <row r="112" spans="1:17" hidden="1" x14ac:dyDescent="0.3">
      <c r="A112" s="76">
        <v>110</v>
      </c>
      <c r="B112">
        <v>37982</v>
      </c>
      <c r="C112" t="s">
        <v>205</v>
      </c>
      <c r="D112" t="s">
        <v>32</v>
      </c>
      <c r="E112" t="s">
        <v>38</v>
      </c>
      <c r="F112">
        <v>6.67</v>
      </c>
      <c r="G112" s="77">
        <v>43570</v>
      </c>
      <c r="H112" s="77">
        <v>43578</v>
      </c>
      <c r="I112">
        <v>7</v>
      </c>
      <c r="J112">
        <v>2019</v>
      </c>
      <c r="K112" t="s">
        <v>25</v>
      </c>
      <c r="L112">
        <v>12</v>
      </c>
      <c r="M112">
        <v>0.42</v>
      </c>
      <c r="N112">
        <v>5.04</v>
      </c>
      <c r="O112">
        <v>9</v>
      </c>
      <c r="P112">
        <v>0.56000000000000005</v>
      </c>
      <c r="Q112">
        <v>1.333333333333333</v>
      </c>
    </row>
    <row r="113" spans="1:17" hidden="1" x14ac:dyDescent="0.3">
      <c r="A113" s="76">
        <v>111</v>
      </c>
      <c r="B113">
        <v>37520</v>
      </c>
      <c r="C113" t="s">
        <v>207</v>
      </c>
      <c r="D113" t="s">
        <v>32</v>
      </c>
      <c r="E113" t="s">
        <v>38</v>
      </c>
      <c r="F113">
        <v>8.24</v>
      </c>
      <c r="G113" s="77">
        <v>43733</v>
      </c>
      <c r="H113" s="77">
        <v>43739</v>
      </c>
      <c r="I113">
        <v>8</v>
      </c>
      <c r="J113">
        <v>2019</v>
      </c>
      <c r="K113" t="s">
        <v>25</v>
      </c>
      <c r="L113">
        <v>24</v>
      </c>
      <c r="M113">
        <v>0.4</v>
      </c>
      <c r="N113">
        <v>9.6000000000000014</v>
      </c>
      <c r="O113">
        <v>7</v>
      </c>
      <c r="P113">
        <v>1.3714285714285721</v>
      </c>
      <c r="Q113">
        <v>3.4285714285714279</v>
      </c>
    </row>
    <row r="114" spans="1:17" hidden="1" x14ac:dyDescent="0.3">
      <c r="A114" s="76">
        <v>112</v>
      </c>
      <c r="B114">
        <v>38145</v>
      </c>
      <c r="C114" t="s">
        <v>209</v>
      </c>
      <c r="D114" t="s">
        <v>32</v>
      </c>
      <c r="E114" t="s">
        <v>78</v>
      </c>
      <c r="F114">
        <v>7.73</v>
      </c>
      <c r="G114" s="77">
        <v>43556</v>
      </c>
      <c r="H114" s="77">
        <v>43562</v>
      </c>
      <c r="I114">
        <v>7</v>
      </c>
      <c r="J114">
        <v>2019</v>
      </c>
      <c r="K114" t="s">
        <v>25</v>
      </c>
      <c r="L114">
        <v>12</v>
      </c>
      <c r="M114">
        <v>0.39305555555555549</v>
      </c>
      <c r="N114">
        <v>4.7166666666666668</v>
      </c>
      <c r="O114" s="38">
        <v>7</v>
      </c>
      <c r="P114">
        <v>0.67380952380952386</v>
      </c>
      <c r="Q114">
        <v>1.714285714285714</v>
      </c>
    </row>
    <row r="115" spans="1:17" hidden="1" x14ac:dyDescent="0.3">
      <c r="A115" s="76">
        <v>113</v>
      </c>
      <c r="B115">
        <v>40747</v>
      </c>
      <c r="C115" t="s">
        <v>211</v>
      </c>
      <c r="D115" t="s">
        <v>101</v>
      </c>
      <c r="E115" t="s">
        <v>38</v>
      </c>
      <c r="F115">
        <v>5.39</v>
      </c>
      <c r="G115" s="77">
        <v>44398</v>
      </c>
      <c r="H115" s="77">
        <v>44398</v>
      </c>
      <c r="I115">
        <v>6</v>
      </c>
      <c r="J115">
        <v>2020</v>
      </c>
      <c r="K115" t="s">
        <v>35</v>
      </c>
      <c r="L115">
        <v>1</v>
      </c>
      <c r="M115">
        <v>0.9</v>
      </c>
      <c r="N115">
        <v>0.9</v>
      </c>
      <c r="O115">
        <v>1</v>
      </c>
      <c r="P115">
        <v>0.9</v>
      </c>
      <c r="Q115">
        <v>1</v>
      </c>
    </row>
    <row r="116" spans="1:17" hidden="1" x14ac:dyDescent="0.3">
      <c r="A116" s="76">
        <v>114</v>
      </c>
      <c r="B116">
        <v>223</v>
      </c>
      <c r="C116" t="s">
        <v>213</v>
      </c>
      <c r="D116" t="s">
        <v>32</v>
      </c>
      <c r="E116" t="s">
        <v>38</v>
      </c>
      <c r="F116">
        <v>7.96</v>
      </c>
      <c r="G116" s="77">
        <v>42018</v>
      </c>
      <c r="H116" s="77">
        <v>42110</v>
      </c>
      <c r="I116">
        <v>7</v>
      </c>
      <c r="J116">
        <v>1986</v>
      </c>
      <c r="K116" t="s">
        <v>25</v>
      </c>
      <c r="L116">
        <v>153</v>
      </c>
      <c r="M116">
        <v>0.41111111111111109</v>
      </c>
      <c r="N116">
        <v>62.9</v>
      </c>
      <c r="O116" s="38">
        <v>93</v>
      </c>
      <c r="P116">
        <v>0.67634408602150531</v>
      </c>
      <c r="Q116">
        <v>1.645161290322581</v>
      </c>
    </row>
    <row r="117" spans="1:17" hidden="1" x14ac:dyDescent="0.3">
      <c r="A117" s="76">
        <v>115</v>
      </c>
      <c r="B117">
        <v>813</v>
      </c>
      <c r="C117" t="s">
        <v>215</v>
      </c>
      <c r="D117" t="s">
        <v>32</v>
      </c>
      <c r="E117" t="s">
        <v>38</v>
      </c>
      <c r="F117">
        <v>8.16</v>
      </c>
      <c r="G117" s="77">
        <v>42248</v>
      </c>
      <c r="H117" s="77">
        <v>42499</v>
      </c>
      <c r="I117">
        <v>8</v>
      </c>
      <c r="J117">
        <v>1989</v>
      </c>
      <c r="K117" t="s">
        <v>33</v>
      </c>
      <c r="L117">
        <v>291</v>
      </c>
      <c r="M117">
        <v>0.40277777777777779</v>
      </c>
      <c r="N117">
        <v>117.2083333333333</v>
      </c>
      <c r="O117">
        <v>252</v>
      </c>
      <c r="P117">
        <v>0.46511243386243389</v>
      </c>
      <c r="Q117">
        <v>1.1547619047619051</v>
      </c>
    </row>
    <row r="118" spans="1:17" hidden="1" x14ac:dyDescent="0.3">
      <c r="A118" s="76">
        <v>116</v>
      </c>
      <c r="B118">
        <v>40526</v>
      </c>
      <c r="C118" t="s">
        <v>216</v>
      </c>
      <c r="D118" t="s">
        <v>32</v>
      </c>
      <c r="E118" t="s">
        <v>38</v>
      </c>
      <c r="F118">
        <v>6.41</v>
      </c>
      <c r="G118" s="77">
        <v>44576</v>
      </c>
      <c r="H118" s="77">
        <v>44580</v>
      </c>
      <c r="I118">
        <v>5</v>
      </c>
      <c r="J118">
        <v>2021</v>
      </c>
      <c r="K118" t="s">
        <v>33</v>
      </c>
      <c r="L118">
        <v>12</v>
      </c>
      <c r="M118">
        <v>0.39666666666666672</v>
      </c>
      <c r="N118">
        <v>4.76</v>
      </c>
      <c r="O118">
        <v>5</v>
      </c>
      <c r="P118">
        <v>0.95199999999999996</v>
      </c>
      <c r="Q118">
        <v>2.4</v>
      </c>
    </row>
    <row r="119" spans="1:17" x14ac:dyDescent="0.3">
      <c r="A119" s="76">
        <v>33</v>
      </c>
      <c r="B119">
        <v>40507</v>
      </c>
      <c r="C119" t="s">
        <v>107</v>
      </c>
      <c r="D119" t="s">
        <v>32</v>
      </c>
      <c r="E119" t="s">
        <v>75</v>
      </c>
      <c r="F119">
        <v>7.19</v>
      </c>
      <c r="G119" s="77">
        <v>45000</v>
      </c>
      <c r="H119" s="77">
        <v>45012</v>
      </c>
      <c r="I119">
        <v>5</v>
      </c>
      <c r="J119">
        <v>2022</v>
      </c>
      <c r="K119" t="s">
        <v>25</v>
      </c>
      <c r="L119">
        <v>12</v>
      </c>
      <c r="M119">
        <v>0.3963888888888889</v>
      </c>
      <c r="N119">
        <v>4.7566666666666668</v>
      </c>
      <c r="O119" s="38">
        <v>13</v>
      </c>
      <c r="P119">
        <v>0.3658974358974359</v>
      </c>
      <c r="Q119">
        <v>0.92307692307692313</v>
      </c>
    </row>
    <row r="120" spans="1:17" hidden="1" x14ac:dyDescent="0.3">
      <c r="A120" s="76">
        <v>118</v>
      </c>
      <c r="B120">
        <v>39728</v>
      </c>
      <c r="C120" t="s">
        <v>219</v>
      </c>
      <c r="D120" t="s">
        <v>19</v>
      </c>
      <c r="E120" t="s">
        <v>20</v>
      </c>
      <c r="F120">
        <v>6.38</v>
      </c>
      <c r="G120" s="77">
        <v>44650</v>
      </c>
      <c r="H120" s="77">
        <v>44670</v>
      </c>
      <c r="I120">
        <v>4</v>
      </c>
      <c r="J120">
        <v>2021</v>
      </c>
      <c r="K120" t="s">
        <v>33</v>
      </c>
      <c r="L120">
        <v>4</v>
      </c>
      <c r="M120">
        <v>0.42749999999999999</v>
      </c>
      <c r="N120">
        <v>1.71</v>
      </c>
      <c r="O120">
        <v>21</v>
      </c>
      <c r="P120">
        <v>8.1428571428571433E-2</v>
      </c>
      <c r="Q120">
        <v>0.19047619047619049</v>
      </c>
    </row>
    <row r="121" spans="1:17" hidden="1" x14ac:dyDescent="0.3">
      <c r="A121" s="76">
        <v>119</v>
      </c>
      <c r="B121">
        <v>41361</v>
      </c>
      <c r="C121" t="s">
        <v>220</v>
      </c>
      <c r="D121" t="s">
        <v>101</v>
      </c>
      <c r="E121" t="s">
        <v>78</v>
      </c>
      <c r="F121">
        <v>8.15</v>
      </c>
      <c r="G121" s="77">
        <v>44766</v>
      </c>
      <c r="H121" s="77">
        <v>44766</v>
      </c>
      <c r="I121">
        <v>8</v>
      </c>
      <c r="J121">
        <v>2021</v>
      </c>
      <c r="K121" t="s">
        <v>33</v>
      </c>
      <c r="L121">
        <v>1</v>
      </c>
      <c r="M121">
        <v>1.569166666666667</v>
      </c>
      <c r="N121">
        <v>1.569166666666667</v>
      </c>
      <c r="O121" s="38">
        <v>1</v>
      </c>
      <c r="P121">
        <v>1.569166666666667</v>
      </c>
      <c r="Q121">
        <v>1</v>
      </c>
    </row>
    <row r="122" spans="1:17" hidden="1" x14ac:dyDescent="0.3">
      <c r="A122" s="76">
        <v>120</v>
      </c>
      <c r="B122">
        <v>39792</v>
      </c>
      <c r="C122" t="s">
        <v>222</v>
      </c>
      <c r="D122" t="s">
        <v>32</v>
      </c>
      <c r="E122" t="s">
        <v>38</v>
      </c>
      <c r="F122">
        <v>8.1300000000000008</v>
      </c>
      <c r="G122" s="77">
        <v>44495</v>
      </c>
      <c r="H122" s="77">
        <v>44515</v>
      </c>
      <c r="I122">
        <v>8</v>
      </c>
      <c r="J122">
        <v>2020</v>
      </c>
      <c r="K122" t="s">
        <v>25</v>
      </c>
      <c r="L122">
        <v>12</v>
      </c>
      <c r="M122">
        <v>0.41666666666666669</v>
      </c>
      <c r="N122">
        <v>5</v>
      </c>
      <c r="O122">
        <v>21</v>
      </c>
      <c r="P122">
        <v>0.23809523809523811</v>
      </c>
      <c r="Q122">
        <v>0.5714285714285714</v>
      </c>
    </row>
    <row r="123" spans="1:17" x14ac:dyDescent="0.3">
      <c r="A123" s="76">
        <v>457</v>
      </c>
      <c r="B123">
        <v>47161</v>
      </c>
      <c r="C123" t="s">
        <v>574</v>
      </c>
      <c r="D123" t="s">
        <v>32</v>
      </c>
      <c r="E123" t="s">
        <v>75</v>
      </c>
      <c r="F123">
        <v>6.23</v>
      </c>
      <c r="G123" s="77">
        <v>44951</v>
      </c>
      <c r="H123" s="77">
        <v>45004</v>
      </c>
      <c r="I123">
        <v>4</v>
      </c>
      <c r="J123">
        <v>2022</v>
      </c>
      <c r="K123" t="s">
        <v>25</v>
      </c>
      <c r="L123">
        <v>12</v>
      </c>
      <c r="M123">
        <v>0.39444444444444438</v>
      </c>
      <c r="N123">
        <v>4.7333333333333334</v>
      </c>
      <c r="O123" s="111">
        <v>54</v>
      </c>
      <c r="P123">
        <v>8.7654320987654327E-2</v>
      </c>
      <c r="Q123">
        <v>0.22222222222222221</v>
      </c>
    </row>
    <row r="124" spans="1:17" hidden="1" x14ac:dyDescent="0.3">
      <c r="A124" s="76">
        <v>122</v>
      </c>
      <c r="B124">
        <v>38062</v>
      </c>
      <c r="C124" t="s">
        <v>225</v>
      </c>
      <c r="D124" t="s">
        <v>32</v>
      </c>
      <c r="E124" t="s">
        <v>20</v>
      </c>
      <c r="F124">
        <v>6.92</v>
      </c>
      <c r="G124" s="77">
        <v>43834</v>
      </c>
      <c r="H124" s="77">
        <v>43837</v>
      </c>
      <c r="I124">
        <v>6</v>
      </c>
      <c r="J124">
        <v>2019</v>
      </c>
      <c r="K124" t="s">
        <v>25</v>
      </c>
      <c r="L124">
        <v>12</v>
      </c>
      <c r="M124">
        <v>0.39444444444444438</v>
      </c>
      <c r="N124">
        <v>4.7333333333333334</v>
      </c>
      <c r="O124">
        <v>4</v>
      </c>
      <c r="P124">
        <v>1.1833333333333329</v>
      </c>
      <c r="Q124">
        <v>3</v>
      </c>
    </row>
    <row r="125" spans="1:17" x14ac:dyDescent="0.3">
      <c r="A125" s="76">
        <v>34</v>
      </c>
      <c r="B125">
        <v>40083</v>
      </c>
      <c r="C125" t="s">
        <v>108</v>
      </c>
      <c r="D125" t="s">
        <v>24</v>
      </c>
      <c r="E125" t="s">
        <v>75</v>
      </c>
      <c r="F125">
        <v>6.71</v>
      </c>
      <c r="G125" s="77">
        <v>45000</v>
      </c>
      <c r="H125" s="77">
        <v>45000</v>
      </c>
      <c r="I125">
        <v>5</v>
      </c>
      <c r="J125">
        <v>2019</v>
      </c>
      <c r="K125" t="s">
        <v>35</v>
      </c>
      <c r="L125">
        <v>2</v>
      </c>
      <c r="M125">
        <v>0.14833333333333329</v>
      </c>
      <c r="N125">
        <v>0.29666666666666669</v>
      </c>
      <c r="O125">
        <v>1</v>
      </c>
      <c r="P125">
        <v>0.29666666666666669</v>
      </c>
      <c r="Q125">
        <v>2</v>
      </c>
    </row>
    <row r="126" spans="1:17" hidden="1" x14ac:dyDescent="0.3">
      <c r="A126" s="76">
        <v>124</v>
      </c>
      <c r="B126">
        <v>377</v>
      </c>
      <c r="C126" t="s">
        <v>228</v>
      </c>
      <c r="D126" t="s">
        <v>66</v>
      </c>
      <c r="E126" t="s">
        <v>20</v>
      </c>
      <c r="F126">
        <v>6.68</v>
      </c>
      <c r="G126" s="77">
        <v>44110</v>
      </c>
      <c r="H126" s="77">
        <v>44111</v>
      </c>
      <c r="I126">
        <v>3</v>
      </c>
      <c r="J126">
        <v>2000</v>
      </c>
      <c r="K126" t="s">
        <v>21</v>
      </c>
      <c r="L126">
        <v>6</v>
      </c>
      <c r="M126">
        <v>0.4177777777777778</v>
      </c>
      <c r="N126">
        <v>2.5066666666666668</v>
      </c>
      <c r="O126" s="38">
        <v>2</v>
      </c>
      <c r="P126">
        <v>1.253333333333333</v>
      </c>
      <c r="Q126">
        <v>3</v>
      </c>
    </row>
    <row r="127" spans="1:17" hidden="1" x14ac:dyDescent="0.3">
      <c r="A127" s="76">
        <v>125</v>
      </c>
      <c r="B127">
        <v>39063</v>
      </c>
      <c r="C127" t="s">
        <v>229</v>
      </c>
      <c r="D127" t="s">
        <v>32</v>
      </c>
      <c r="E127" t="s">
        <v>20</v>
      </c>
      <c r="F127">
        <v>5.79</v>
      </c>
      <c r="G127" s="77">
        <v>43996</v>
      </c>
      <c r="H127" s="77">
        <v>43997</v>
      </c>
      <c r="I127">
        <v>7</v>
      </c>
      <c r="J127">
        <v>2019</v>
      </c>
      <c r="K127" t="s">
        <v>33</v>
      </c>
      <c r="L127">
        <v>12</v>
      </c>
      <c r="M127">
        <v>0.39444444444444438</v>
      </c>
      <c r="N127">
        <v>4.7333333333333334</v>
      </c>
      <c r="O127">
        <v>2</v>
      </c>
      <c r="P127">
        <v>2.3666666666666671</v>
      </c>
      <c r="Q127">
        <v>6</v>
      </c>
    </row>
    <row r="128" spans="1:17" hidden="1" x14ac:dyDescent="0.3">
      <c r="A128" s="76">
        <v>126</v>
      </c>
      <c r="B128">
        <v>39811</v>
      </c>
      <c r="C128" t="s">
        <v>230</v>
      </c>
      <c r="D128" t="s">
        <v>32</v>
      </c>
      <c r="E128" t="s">
        <v>20</v>
      </c>
      <c r="F128">
        <v>6.35</v>
      </c>
      <c r="G128" s="77">
        <v>44004</v>
      </c>
      <c r="H128" s="77">
        <v>44007</v>
      </c>
      <c r="I128">
        <v>6</v>
      </c>
      <c r="J128">
        <v>2019</v>
      </c>
      <c r="K128" t="s">
        <v>35</v>
      </c>
      <c r="L128">
        <v>12</v>
      </c>
      <c r="M128">
        <v>0.39666666666666672</v>
      </c>
      <c r="N128">
        <v>4.76</v>
      </c>
      <c r="O128" s="38">
        <v>4</v>
      </c>
      <c r="P128">
        <v>1.19</v>
      </c>
      <c r="Q128">
        <v>3</v>
      </c>
    </row>
    <row r="129" spans="1:17" hidden="1" x14ac:dyDescent="0.3">
      <c r="A129" s="76">
        <v>127</v>
      </c>
      <c r="B129">
        <v>45665</v>
      </c>
      <c r="C129" t="s">
        <v>231</v>
      </c>
      <c r="D129" t="s">
        <v>32</v>
      </c>
      <c r="E129" t="s">
        <v>20</v>
      </c>
      <c r="F129">
        <v>5.89</v>
      </c>
      <c r="G129" s="77">
        <v>44565</v>
      </c>
      <c r="H129" s="77">
        <v>44574</v>
      </c>
      <c r="I129">
        <v>5</v>
      </c>
      <c r="J129">
        <v>2021</v>
      </c>
      <c r="K129" t="s">
        <v>33</v>
      </c>
      <c r="L129">
        <v>12</v>
      </c>
      <c r="M129">
        <v>0.39500000000000002</v>
      </c>
      <c r="N129">
        <v>4.74</v>
      </c>
      <c r="O129">
        <v>10</v>
      </c>
      <c r="P129">
        <v>0.47399999999999998</v>
      </c>
      <c r="Q129">
        <v>1.2</v>
      </c>
    </row>
    <row r="130" spans="1:17" x14ac:dyDescent="0.3">
      <c r="A130" s="76">
        <v>35</v>
      </c>
      <c r="B130">
        <v>46971</v>
      </c>
      <c r="C130" t="s">
        <v>109</v>
      </c>
      <c r="D130" t="s">
        <v>19</v>
      </c>
      <c r="E130" t="s">
        <v>75</v>
      </c>
      <c r="F130">
        <v>6.64</v>
      </c>
      <c r="G130" s="77">
        <v>45000</v>
      </c>
      <c r="H130" s="77">
        <v>45000</v>
      </c>
      <c r="I130">
        <v>5</v>
      </c>
      <c r="J130">
        <v>2020</v>
      </c>
      <c r="K130" t="s">
        <v>25</v>
      </c>
      <c r="L130">
        <v>1</v>
      </c>
      <c r="M130">
        <v>0.12666666666666671</v>
      </c>
      <c r="N130">
        <v>0.12666666666666671</v>
      </c>
      <c r="O130">
        <v>1</v>
      </c>
      <c r="P130">
        <v>0.12666666666666671</v>
      </c>
      <c r="Q130">
        <v>1</v>
      </c>
    </row>
    <row r="131" spans="1:17" hidden="1" x14ac:dyDescent="0.3">
      <c r="A131" s="76">
        <v>129</v>
      </c>
      <c r="B131">
        <v>1126</v>
      </c>
      <c r="C131" t="s">
        <v>234</v>
      </c>
      <c r="D131" t="s">
        <v>32</v>
      </c>
      <c r="E131" t="s">
        <v>20</v>
      </c>
      <c r="F131">
        <v>7.2</v>
      </c>
      <c r="G131" s="77">
        <v>44877</v>
      </c>
      <c r="H131" s="77">
        <v>44935</v>
      </c>
      <c r="I131">
        <v>7</v>
      </c>
      <c r="J131">
        <v>2001</v>
      </c>
      <c r="K131" t="s">
        <v>33</v>
      </c>
      <c r="L131">
        <v>13</v>
      </c>
      <c r="M131">
        <v>0.78333333333333333</v>
      </c>
      <c r="N131">
        <v>10.18333333333333</v>
      </c>
      <c r="O131" s="38">
        <v>59</v>
      </c>
      <c r="P131">
        <v>0.17259887005649721</v>
      </c>
      <c r="Q131">
        <v>0.22033898305084751</v>
      </c>
    </row>
    <row r="132" spans="1:17" hidden="1" x14ac:dyDescent="0.3">
      <c r="A132" s="76">
        <v>130</v>
      </c>
      <c r="B132">
        <v>2042</v>
      </c>
      <c r="C132" t="s">
        <v>235</v>
      </c>
      <c r="D132" t="s">
        <v>101</v>
      </c>
      <c r="E132" t="s">
        <v>38</v>
      </c>
      <c r="F132">
        <v>6.59</v>
      </c>
      <c r="G132" s="77">
        <v>43971</v>
      </c>
      <c r="H132" s="77">
        <v>43971</v>
      </c>
      <c r="I132">
        <v>7</v>
      </c>
      <c r="J132">
        <v>1989</v>
      </c>
      <c r="K132" t="s">
        <v>25</v>
      </c>
      <c r="L132">
        <v>1</v>
      </c>
      <c r="M132">
        <v>1.083333333333333</v>
      </c>
      <c r="N132">
        <v>1.083333333333333</v>
      </c>
      <c r="O132" s="38">
        <v>1</v>
      </c>
      <c r="P132">
        <v>1.083333333333333</v>
      </c>
      <c r="Q132">
        <v>1</v>
      </c>
    </row>
    <row r="133" spans="1:17" hidden="1" x14ac:dyDescent="0.3">
      <c r="A133" s="76">
        <v>131</v>
      </c>
      <c r="B133">
        <v>227</v>
      </c>
      <c r="C133" t="s">
        <v>236</v>
      </c>
      <c r="D133" t="s">
        <v>66</v>
      </c>
      <c r="E133" t="s">
        <v>20</v>
      </c>
      <c r="F133">
        <v>8.0299999999999994</v>
      </c>
      <c r="G133" s="77">
        <v>42685</v>
      </c>
      <c r="H133" s="77">
        <v>42694</v>
      </c>
      <c r="I133">
        <v>8</v>
      </c>
      <c r="J133">
        <v>2000</v>
      </c>
      <c r="K133" t="s">
        <v>33</v>
      </c>
      <c r="L133">
        <v>6</v>
      </c>
      <c r="M133">
        <v>0.41666666666666669</v>
      </c>
      <c r="N133">
        <v>2.5</v>
      </c>
      <c r="O133" s="38">
        <v>10</v>
      </c>
      <c r="P133">
        <v>0.25</v>
      </c>
      <c r="Q133">
        <v>0.6</v>
      </c>
    </row>
    <row r="134" spans="1:17" hidden="1" x14ac:dyDescent="0.3">
      <c r="A134" s="76">
        <v>132</v>
      </c>
      <c r="B134">
        <v>39545</v>
      </c>
      <c r="C134" t="s">
        <v>237</v>
      </c>
      <c r="D134" t="s">
        <v>101</v>
      </c>
      <c r="E134" t="s">
        <v>38</v>
      </c>
      <c r="F134">
        <v>6.55</v>
      </c>
      <c r="G134" s="77">
        <v>44103</v>
      </c>
      <c r="H134" s="77">
        <v>44103</v>
      </c>
      <c r="I134">
        <v>7</v>
      </c>
      <c r="J134">
        <v>2019</v>
      </c>
      <c r="K134" t="s">
        <v>35</v>
      </c>
      <c r="L134">
        <v>1</v>
      </c>
      <c r="M134">
        <v>1</v>
      </c>
      <c r="N134">
        <v>1</v>
      </c>
      <c r="O134" s="38">
        <v>1</v>
      </c>
      <c r="P134">
        <v>1</v>
      </c>
      <c r="Q134">
        <v>1</v>
      </c>
    </row>
    <row r="135" spans="1:17" hidden="1" x14ac:dyDescent="0.3">
      <c r="A135" s="76">
        <v>133</v>
      </c>
      <c r="B135">
        <v>120</v>
      </c>
      <c r="C135" t="s">
        <v>238</v>
      </c>
      <c r="D135" t="s">
        <v>32</v>
      </c>
      <c r="E135" t="s">
        <v>38</v>
      </c>
      <c r="F135">
        <v>7.68</v>
      </c>
      <c r="G135" s="77">
        <v>42638</v>
      </c>
      <c r="H135" s="77">
        <v>42669</v>
      </c>
      <c r="I135">
        <v>6</v>
      </c>
      <c r="J135">
        <v>2001</v>
      </c>
      <c r="K135" t="s">
        <v>21</v>
      </c>
      <c r="L135">
        <v>26</v>
      </c>
      <c r="M135">
        <v>0.4</v>
      </c>
      <c r="N135">
        <v>10.4</v>
      </c>
      <c r="O135" s="38">
        <v>32</v>
      </c>
      <c r="P135">
        <v>0.32500000000000001</v>
      </c>
      <c r="Q135">
        <v>0.8125</v>
      </c>
    </row>
    <row r="136" spans="1:17" hidden="1" x14ac:dyDescent="0.3">
      <c r="A136" s="76">
        <v>134</v>
      </c>
      <c r="B136">
        <v>29907</v>
      </c>
      <c r="C136" t="s">
        <v>239</v>
      </c>
      <c r="D136" t="s">
        <v>101</v>
      </c>
      <c r="E136" t="s">
        <v>52</v>
      </c>
      <c r="F136">
        <v>4.25</v>
      </c>
      <c r="G136" s="77">
        <v>44548</v>
      </c>
      <c r="H136" s="77">
        <v>44548</v>
      </c>
      <c r="I136">
        <v>4</v>
      </c>
      <c r="J136">
        <v>2002</v>
      </c>
      <c r="K136" t="s">
        <v>25</v>
      </c>
      <c r="L136">
        <v>1</v>
      </c>
      <c r="M136">
        <v>9.4444444444444442E-2</v>
      </c>
      <c r="N136">
        <v>9.4444444444444442E-2</v>
      </c>
      <c r="O136" s="38">
        <v>1</v>
      </c>
      <c r="P136">
        <v>9.4444444444444442E-2</v>
      </c>
      <c r="Q136">
        <v>1</v>
      </c>
    </row>
    <row r="137" spans="1:17" hidden="1" x14ac:dyDescent="0.3">
      <c r="A137" s="76">
        <v>135</v>
      </c>
      <c r="B137">
        <v>41120</v>
      </c>
      <c r="C137" t="s">
        <v>240</v>
      </c>
      <c r="D137" t="s">
        <v>32</v>
      </c>
      <c r="E137" t="s">
        <v>47</v>
      </c>
      <c r="F137">
        <v>7.53</v>
      </c>
      <c r="G137" s="77">
        <v>44234</v>
      </c>
      <c r="H137" s="77">
        <v>44245</v>
      </c>
      <c r="I137">
        <v>8</v>
      </c>
      <c r="J137">
        <v>2020</v>
      </c>
      <c r="K137" t="s">
        <v>33</v>
      </c>
      <c r="L137">
        <v>11</v>
      </c>
      <c r="M137">
        <v>0.38333333333333341</v>
      </c>
      <c r="N137">
        <v>4.2166666666666668</v>
      </c>
      <c r="O137" s="38">
        <v>12</v>
      </c>
      <c r="P137">
        <v>0.35138888888888892</v>
      </c>
      <c r="Q137">
        <v>0.91666666666666663</v>
      </c>
    </row>
    <row r="138" spans="1:17" hidden="1" x14ac:dyDescent="0.3">
      <c r="A138" s="76">
        <v>136</v>
      </c>
      <c r="B138">
        <v>71</v>
      </c>
      <c r="C138" t="s">
        <v>241</v>
      </c>
      <c r="D138" t="s">
        <v>32</v>
      </c>
      <c r="E138" t="s">
        <v>75</v>
      </c>
      <c r="F138">
        <v>7.61</v>
      </c>
      <c r="G138" s="77">
        <v>43009</v>
      </c>
      <c r="H138" s="77">
        <v>43019</v>
      </c>
      <c r="I138">
        <v>7</v>
      </c>
      <c r="J138">
        <v>2002</v>
      </c>
      <c r="K138" t="s">
        <v>25</v>
      </c>
      <c r="L138">
        <v>24</v>
      </c>
      <c r="M138">
        <v>0.4</v>
      </c>
      <c r="N138">
        <v>9.6000000000000014</v>
      </c>
      <c r="O138" s="38">
        <v>11</v>
      </c>
      <c r="P138">
        <v>0.87272727272727291</v>
      </c>
      <c r="Q138">
        <v>2.1818181818181821</v>
      </c>
    </row>
    <row r="139" spans="1:17" hidden="1" x14ac:dyDescent="0.3">
      <c r="A139" s="76">
        <v>137</v>
      </c>
      <c r="B139">
        <v>122</v>
      </c>
      <c r="C139" t="s">
        <v>242</v>
      </c>
      <c r="D139" t="s">
        <v>32</v>
      </c>
      <c r="E139" t="s">
        <v>38</v>
      </c>
      <c r="F139">
        <v>7.94</v>
      </c>
      <c r="G139" s="77">
        <v>43623</v>
      </c>
      <c r="H139" s="77">
        <v>43655</v>
      </c>
      <c r="I139">
        <v>3</v>
      </c>
      <c r="J139">
        <v>2002</v>
      </c>
      <c r="K139" t="s">
        <v>33</v>
      </c>
      <c r="L139">
        <v>52</v>
      </c>
      <c r="M139">
        <v>0.4</v>
      </c>
      <c r="N139">
        <v>20.8</v>
      </c>
      <c r="O139" s="38">
        <v>33</v>
      </c>
      <c r="P139">
        <v>0.63030303030303036</v>
      </c>
      <c r="Q139">
        <v>1.5757575757575759</v>
      </c>
    </row>
    <row r="140" spans="1:17" hidden="1" x14ac:dyDescent="0.3">
      <c r="A140" s="76">
        <v>138</v>
      </c>
      <c r="B140">
        <v>1996</v>
      </c>
      <c r="C140" t="s">
        <v>243</v>
      </c>
      <c r="D140" t="s">
        <v>24</v>
      </c>
      <c r="E140" t="s">
        <v>38</v>
      </c>
      <c r="F140">
        <v>6.7</v>
      </c>
      <c r="G140" s="77">
        <v>44310</v>
      </c>
      <c r="H140" s="77">
        <v>44310</v>
      </c>
      <c r="I140">
        <v>3</v>
      </c>
      <c r="J140">
        <v>2002</v>
      </c>
      <c r="K140" t="s">
        <v>35</v>
      </c>
      <c r="L140">
        <v>1</v>
      </c>
      <c r="M140">
        <v>0.17222222222222219</v>
      </c>
      <c r="N140">
        <v>0.17222222222222219</v>
      </c>
      <c r="O140" s="38">
        <v>1</v>
      </c>
      <c r="P140">
        <v>0.17222222222222219</v>
      </c>
      <c r="Q140">
        <v>1</v>
      </c>
    </row>
    <row r="141" spans="1:17" hidden="1" x14ac:dyDescent="0.3">
      <c r="A141" s="76">
        <v>139</v>
      </c>
      <c r="B141">
        <v>121</v>
      </c>
      <c r="C141" t="s">
        <v>244</v>
      </c>
      <c r="D141" t="s">
        <v>32</v>
      </c>
      <c r="E141" t="s">
        <v>38</v>
      </c>
      <c r="F141">
        <v>8.11</v>
      </c>
      <c r="G141" s="77">
        <v>44144</v>
      </c>
      <c r="H141" s="77">
        <v>44167</v>
      </c>
      <c r="I141">
        <v>7</v>
      </c>
      <c r="J141">
        <v>2003</v>
      </c>
      <c r="K141" t="s">
        <v>35</v>
      </c>
      <c r="L141">
        <v>51</v>
      </c>
      <c r="M141">
        <v>0.4</v>
      </c>
      <c r="N141">
        <v>20.399999999999999</v>
      </c>
      <c r="O141">
        <v>24</v>
      </c>
      <c r="P141">
        <v>0.85000000000000009</v>
      </c>
      <c r="Q141">
        <v>2.125</v>
      </c>
    </row>
    <row r="142" spans="1:17" hidden="1" x14ac:dyDescent="0.3">
      <c r="A142" s="76">
        <v>140</v>
      </c>
      <c r="B142">
        <v>1281</v>
      </c>
      <c r="C142" t="s">
        <v>245</v>
      </c>
      <c r="D142" t="s">
        <v>32</v>
      </c>
      <c r="E142" t="s">
        <v>47</v>
      </c>
      <c r="F142">
        <v>7.73</v>
      </c>
      <c r="G142" s="77">
        <v>43497</v>
      </c>
      <c r="H142" s="77">
        <v>43512</v>
      </c>
      <c r="I142">
        <v>3</v>
      </c>
      <c r="J142">
        <v>2000</v>
      </c>
      <c r="K142" t="s">
        <v>35</v>
      </c>
      <c r="L142">
        <v>19</v>
      </c>
      <c r="M142">
        <v>0.4</v>
      </c>
      <c r="N142">
        <v>7.6000000000000014</v>
      </c>
      <c r="O142">
        <v>16</v>
      </c>
      <c r="P142">
        <v>0.47499999999999998</v>
      </c>
      <c r="Q142">
        <v>1.1875</v>
      </c>
    </row>
    <row r="143" spans="1:17" hidden="1" x14ac:dyDescent="0.3">
      <c r="A143" s="76">
        <v>141</v>
      </c>
      <c r="B143">
        <v>40358</v>
      </c>
      <c r="C143" t="s">
        <v>246</v>
      </c>
      <c r="D143" t="s">
        <v>32</v>
      </c>
      <c r="E143" t="s">
        <v>38</v>
      </c>
      <c r="F143">
        <v>6.45</v>
      </c>
      <c r="G143" s="77">
        <v>44305</v>
      </c>
      <c r="H143" s="77">
        <v>44334</v>
      </c>
      <c r="I143">
        <v>3</v>
      </c>
      <c r="J143">
        <v>2020</v>
      </c>
      <c r="K143" t="s">
        <v>33</v>
      </c>
      <c r="L143">
        <v>12</v>
      </c>
      <c r="M143">
        <v>0.18333333333333329</v>
      </c>
      <c r="N143">
        <v>2.2000000000000002</v>
      </c>
      <c r="O143" s="38">
        <v>30</v>
      </c>
      <c r="P143">
        <v>7.333333333333332E-2</v>
      </c>
      <c r="Q143">
        <v>0.4</v>
      </c>
    </row>
    <row r="144" spans="1:17" hidden="1" x14ac:dyDescent="0.3">
      <c r="A144" s="76">
        <v>142</v>
      </c>
      <c r="B144">
        <v>49605</v>
      </c>
      <c r="C144" t="s">
        <v>247</v>
      </c>
      <c r="D144" t="s">
        <v>19</v>
      </c>
      <c r="E144" t="s">
        <v>78</v>
      </c>
      <c r="F144">
        <v>6.54</v>
      </c>
      <c r="G144" s="77">
        <v>44776</v>
      </c>
      <c r="H144" s="77">
        <v>44787</v>
      </c>
      <c r="I144">
        <v>6</v>
      </c>
      <c r="J144">
        <v>2021</v>
      </c>
      <c r="K144" t="s">
        <v>21</v>
      </c>
      <c r="L144">
        <v>12</v>
      </c>
      <c r="M144">
        <v>8.8611111111111113E-2</v>
      </c>
      <c r="N144">
        <v>1.063333333333333</v>
      </c>
      <c r="O144">
        <v>12</v>
      </c>
      <c r="P144">
        <v>8.8611111111111127E-2</v>
      </c>
      <c r="Q144">
        <v>1</v>
      </c>
    </row>
    <row r="145" spans="1:17" hidden="1" x14ac:dyDescent="0.3">
      <c r="A145" s="76">
        <v>143</v>
      </c>
      <c r="B145">
        <v>49869</v>
      </c>
      <c r="C145" t="s">
        <v>249</v>
      </c>
      <c r="D145" t="s">
        <v>24</v>
      </c>
      <c r="E145" t="s">
        <v>78</v>
      </c>
      <c r="F145">
        <v>6.44</v>
      </c>
      <c r="G145" s="77">
        <v>44787</v>
      </c>
      <c r="H145" s="77">
        <v>44787</v>
      </c>
      <c r="I145">
        <v>6</v>
      </c>
      <c r="J145">
        <v>2021</v>
      </c>
      <c r="K145" t="s">
        <v>35</v>
      </c>
      <c r="L145">
        <v>1</v>
      </c>
      <c r="M145">
        <v>8.611111111111111E-2</v>
      </c>
      <c r="N145">
        <v>8.611111111111111E-2</v>
      </c>
      <c r="O145" s="38">
        <v>1</v>
      </c>
      <c r="P145">
        <v>8.611111111111111E-2</v>
      </c>
      <c r="Q145">
        <v>1</v>
      </c>
    </row>
    <row r="146" spans="1:17" hidden="1" x14ac:dyDescent="0.3">
      <c r="A146" s="76">
        <v>144</v>
      </c>
      <c r="B146">
        <v>41710</v>
      </c>
      <c r="C146" t="s">
        <v>250</v>
      </c>
      <c r="D146" t="s">
        <v>32</v>
      </c>
      <c r="E146" t="s">
        <v>75</v>
      </c>
      <c r="F146">
        <v>7.24</v>
      </c>
      <c r="G146" s="77">
        <v>44710</v>
      </c>
      <c r="H146" s="77">
        <v>44717</v>
      </c>
      <c r="I146">
        <v>6</v>
      </c>
      <c r="J146">
        <v>2021</v>
      </c>
      <c r="K146" t="s">
        <v>21</v>
      </c>
      <c r="L146">
        <v>13</v>
      </c>
      <c r="M146">
        <v>0.4</v>
      </c>
      <c r="N146">
        <v>5.2</v>
      </c>
      <c r="O146">
        <v>8</v>
      </c>
      <c r="P146">
        <v>0.65</v>
      </c>
      <c r="Q146">
        <v>1.625</v>
      </c>
    </row>
    <row r="147" spans="1:17" hidden="1" x14ac:dyDescent="0.3">
      <c r="A147" s="76">
        <v>145</v>
      </c>
      <c r="B147">
        <v>49930</v>
      </c>
      <c r="C147" t="s">
        <v>251</v>
      </c>
      <c r="D147" t="s">
        <v>32</v>
      </c>
      <c r="E147" t="s">
        <v>75</v>
      </c>
      <c r="F147">
        <v>7.44</v>
      </c>
      <c r="G147" s="77">
        <v>44728</v>
      </c>
      <c r="H147" s="77">
        <v>44730</v>
      </c>
      <c r="I147">
        <v>5</v>
      </c>
      <c r="J147">
        <v>2022</v>
      </c>
      <c r="K147" t="s">
        <v>25</v>
      </c>
      <c r="L147">
        <v>13</v>
      </c>
      <c r="M147">
        <v>0.4</v>
      </c>
      <c r="N147">
        <v>5.2</v>
      </c>
      <c r="O147" s="38">
        <v>3</v>
      </c>
      <c r="P147">
        <v>1.7333333333333329</v>
      </c>
      <c r="Q147">
        <v>4.333333333333333</v>
      </c>
    </row>
    <row r="148" spans="1:17" hidden="1" x14ac:dyDescent="0.3">
      <c r="A148" s="76">
        <v>146</v>
      </c>
      <c r="B148">
        <v>129</v>
      </c>
      <c r="C148" t="s">
        <v>252</v>
      </c>
      <c r="D148" t="s">
        <v>32</v>
      </c>
      <c r="E148" t="s">
        <v>38</v>
      </c>
      <c r="F148">
        <v>7.55</v>
      </c>
      <c r="G148" s="77">
        <v>43003</v>
      </c>
      <c r="H148" s="77">
        <v>43033</v>
      </c>
      <c r="I148">
        <v>7</v>
      </c>
      <c r="J148">
        <v>2000</v>
      </c>
      <c r="K148" t="s">
        <v>33</v>
      </c>
      <c r="L148">
        <v>50</v>
      </c>
      <c r="M148">
        <v>0.3888888888888889</v>
      </c>
      <c r="N148">
        <v>19.44444444444445</v>
      </c>
      <c r="O148" s="38">
        <v>31</v>
      </c>
      <c r="P148">
        <v>0.62724014336917566</v>
      </c>
      <c r="Q148">
        <v>1.612903225806452</v>
      </c>
    </row>
    <row r="149" spans="1:17" hidden="1" x14ac:dyDescent="0.3">
      <c r="A149" s="76">
        <v>147</v>
      </c>
      <c r="B149">
        <v>484</v>
      </c>
      <c r="C149" t="s">
        <v>253</v>
      </c>
      <c r="D149" t="s">
        <v>101</v>
      </c>
      <c r="E149" t="s">
        <v>38</v>
      </c>
      <c r="F149">
        <v>7.32</v>
      </c>
      <c r="G149" s="77">
        <v>44144</v>
      </c>
      <c r="H149" s="77">
        <v>44144</v>
      </c>
      <c r="I149">
        <v>6</v>
      </c>
      <c r="J149">
        <v>2001</v>
      </c>
      <c r="K149" t="s">
        <v>21</v>
      </c>
      <c r="L149">
        <v>1</v>
      </c>
      <c r="M149">
        <v>1.583333333333333</v>
      </c>
      <c r="N149">
        <v>1.583333333333333</v>
      </c>
      <c r="O149" s="38">
        <v>1</v>
      </c>
      <c r="P149">
        <v>1.583333333333333</v>
      </c>
      <c r="Q149">
        <v>1</v>
      </c>
    </row>
    <row r="150" spans="1:17" hidden="1" x14ac:dyDescent="0.3">
      <c r="A150" s="76">
        <v>148</v>
      </c>
      <c r="B150">
        <v>4476</v>
      </c>
      <c r="C150" t="s">
        <v>254</v>
      </c>
      <c r="D150" t="s">
        <v>66</v>
      </c>
      <c r="E150" t="s">
        <v>38</v>
      </c>
      <c r="F150">
        <v>6.89</v>
      </c>
      <c r="G150" s="77">
        <v>44144</v>
      </c>
      <c r="H150" s="77">
        <v>44144</v>
      </c>
      <c r="I150">
        <v>4</v>
      </c>
      <c r="J150">
        <v>2002</v>
      </c>
      <c r="K150" t="s">
        <v>21</v>
      </c>
      <c r="L150">
        <v>1</v>
      </c>
      <c r="M150">
        <v>0.76666666666666672</v>
      </c>
      <c r="N150">
        <v>0.76666666666666672</v>
      </c>
      <c r="O150" s="38">
        <v>1</v>
      </c>
      <c r="P150">
        <v>0.76666666666666672</v>
      </c>
      <c r="Q150">
        <v>1</v>
      </c>
    </row>
    <row r="151" spans="1:17" hidden="1" x14ac:dyDescent="0.3">
      <c r="A151" s="76">
        <v>149</v>
      </c>
      <c r="B151">
        <v>132</v>
      </c>
      <c r="C151" t="s">
        <v>255</v>
      </c>
      <c r="D151" t="s">
        <v>32</v>
      </c>
      <c r="E151" t="s">
        <v>38</v>
      </c>
      <c r="F151">
        <v>7.58</v>
      </c>
      <c r="G151" s="77">
        <v>43010</v>
      </c>
      <c r="H151" s="77">
        <v>43022</v>
      </c>
      <c r="I151">
        <v>7</v>
      </c>
      <c r="J151">
        <v>2002</v>
      </c>
      <c r="K151" t="s">
        <v>35</v>
      </c>
      <c r="L151">
        <v>49</v>
      </c>
      <c r="M151">
        <v>0.4</v>
      </c>
      <c r="N151">
        <v>19.600000000000001</v>
      </c>
      <c r="O151" s="38">
        <v>13</v>
      </c>
      <c r="P151">
        <v>1.5076923076923081</v>
      </c>
      <c r="Q151">
        <v>3.7692307692307692</v>
      </c>
    </row>
    <row r="152" spans="1:17" hidden="1" x14ac:dyDescent="0.3">
      <c r="A152" s="76">
        <v>150</v>
      </c>
      <c r="B152">
        <v>39533</v>
      </c>
      <c r="C152" t="s">
        <v>256</v>
      </c>
      <c r="D152" t="s">
        <v>32</v>
      </c>
      <c r="E152" t="s">
        <v>38</v>
      </c>
      <c r="F152">
        <v>8.33</v>
      </c>
      <c r="G152" s="77">
        <v>43860</v>
      </c>
      <c r="H152" s="77">
        <v>43866</v>
      </c>
      <c r="I152">
        <v>8</v>
      </c>
      <c r="J152">
        <v>2019</v>
      </c>
      <c r="K152" t="s">
        <v>21</v>
      </c>
      <c r="L152">
        <v>11</v>
      </c>
      <c r="M152">
        <v>0.37916666666666671</v>
      </c>
      <c r="N152">
        <v>4.1708333333333334</v>
      </c>
      <c r="O152" s="38">
        <v>7</v>
      </c>
      <c r="P152">
        <v>0.59583333333333333</v>
      </c>
      <c r="Q152">
        <v>1.571428571428571</v>
      </c>
    </row>
    <row r="153" spans="1:17" hidden="1" x14ac:dyDescent="0.3">
      <c r="A153" s="76">
        <v>151</v>
      </c>
      <c r="B153">
        <v>39463</v>
      </c>
      <c r="C153" t="s">
        <v>257</v>
      </c>
      <c r="D153" t="s">
        <v>32</v>
      </c>
      <c r="E153" t="s">
        <v>38</v>
      </c>
      <c r="F153">
        <v>6.99</v>
      </c>
      <c r="G153" s="77">
        <v>44134</v>
      </c>
      <c r="H153" s="77">
        <v>44136</v>
      </c>
      <c r="I153">
        <v>7</v>
      </c>
      <c r="J153">
        <v>2020</v>
      </c>
      <c r="K153" t="s">
        <v>33</v>
      </c>
      <c r="L153">
        <v>13</v>
      </c>
      <c r="M153">
        <v>0.3963888888888889</v>
      </c>
      <c r="N153">
        <v>5.1530555555555564</v>
      </c>
      <c r="O153">
        <v>3</v>
      </c>
      <c r="P153">
        <v>1.7176851851851851</v>
      </c>
      <c r="Q153">
        <v>4.333333333333333</v>
      </c>
    </row>
    <row r="154" spans="1:17" hidden="1" x14ac:dyDescent="0.3">
      <c r="A154" s="76">
        <v>152</v>
      </c>
      <c r="B154">
        <v>43229</v>
      </c>
      <c r="C154" t="s">
        <v>258</v>
      </c>
      <c r="D154" t="s">
        <v>32</v>
      </c>
      <c r="E154" t="s">
        <v>20</v>
      </c>
      <c r="F154">
        <v>6.65</v>
      </c>
      <c r="G154" s="77">
        <v>44565</v>
      </c>
      <c r="H154" s="77">
        <v>44578</v>
      </c>
      <c r="I154">
        <v>5</v>
      </c>
      <c r="J154">
        <v>2021</v>
      </c>
      <c r="K154" t="s">
        <v>33</v>
      </c>
      <c r="L154">
        <v>13</v>
      </c>
      <c r="M154">
        <v>0.39305555555555549</v>
      </c>
      <c r="N154">
        <v>5.1097222222222216</v>
      </c>
      <c r="O154" s="38">
        <v>14</v>
      </c>
      <c r="P154">
        <v>0.36498015873015882</v>
      </c>
      <c r="Q154">
        <v>0.9285714285714286</v>
      </c>
    </row>
    <row r="155" spans="1:17" hidden="1" x14ac:dyDescent="0.3">
      <c r="A155" s="76">
        <v>153</v>
      </c>
      <c r="B155">
        <v>42984</v>
      </c>
      <c r="C155" t="s">
        <v>259</v>
      </c>
      <c r="D155" t="s">
        <v>85</v>
      </c>
      <c r="E155" t="s">
        <v>124</v>
      </c>
      <c r="F155">
        <v>8.33</v>
      </c>
      <c r="G155" s="77">
        <v>44256</v>
      </c>
      <c r="H155" s="77">
        <v>44256</v>
      </c>
      <c r="I155">
        <v>8</v>
      </c>
      <c r="J155">
        <v>2020</v>
      </c>
      <c r="K155" t="s">
        <v>21</v>
      </c>
      <c r="L155">
        <v>1</v>
      </c>
      <c r="M155">
        <v>5.3888888888888889E-2</v>
      </c>
      <c r="N155">
        <v>5.3888888888888889E-2</v>
      </c>
      <c r="O155" s="38">
        <v>1</v>
      </c>
      <c r="P155">
        <v>5.3888888888888889E-2</v>
      </c>
      <c r="Q155">
        <v>1</v>
      </c>
    </row>
    <row r="156" spans="1:17" hidden="1" x14ac:dyDescent="0.3">
      <c r="A156" s="76">
        <v>154</v>
      </c>
      <c r="B156">
        <v>39417</v>
      </c>
      <c r="C156" t="s">
        <v>260</v>
      </c>
      <c r="D156" t="s">
        <v>32</v>
      </c>
      <c r="E156" t="s">
        <v>20</v>
      </c>
      <c r="F156">
        <v>6.68</v>
      </c>
      <c r="G156" s="77">
        <v>43787</v>
      </c>
      <c r="H156" s="77">
        <v>43791</v>
      </c>
      <c r="I156">
        <v>5</v>
      </c>
      <c r="J156">
        <v>2019</v>
      </c>
      <c r="K156" t="s">
        <v>21</v>
      </c>
      <c r="L156">
        <v>13</v>
      </c>
      <c r="M156">
        <v>0.40833333333333333</v>
      </c>
      <c r="N156">
        <v>5.3083333333333336</v>
      </c>
      <c r="O156">
        <v>5</v>
      </c>
      <c r="P156">
        <v>1.061666666666667</v>
      </c>
      <c r="Q156">
        <v>2.6</v>
      </c>
    </row>
    <row r="157" spans="1:17" hidden="1" x14ac:dyDescent="0.3">
      <c r="A157" s="76">
        <v>155</v>
      </c>
      <c r="B157">
        <v>287</v>
      </c>
      <c r="C157" t="s">
        <v>262</v>
      </c>
      <c r="D157" t="s">
        <v>32</v>
      </c>
      <c r="E157" t="s">
        <v>38</v>
      </c>
      <c r="F157">
        <v>7.47</v>
      </c>
      <c r="G157" s="77">
        <v>43374</v>
      </c>
      <c r="H157" s="77">
        <v>43388</v>
      </c>
      <c r="I157">
        <v>7</v>
      </c>
      <c r="J157">
        <v>2001</v>
      </c>
      <c r="K157" t="s">
        <v>25</v>
      </c>
      <c r="L157">
        <v>24</v>
      </c>
      <c r="M157">
        <v>0.41666666666666669</v>
      </c>
      <c r="N157">
        <v>10</v>
      </c>
      <c r="O157" s="38">
        <v>15</v>
      </c>
      <c r="P157">
        <v>0.66666666666666663</v>
      </c>
      <c r="Q157">
        <v>1.6</v>
      </c>
    </row>
    <row r="158" spans="1:17" hidden="1" x14ac:dyDescent="0.3">
      <c r="A158" s="76">
        <v>156</v>
      </c>
      <c r="B158">
        <v>551</v>
      </c>
      <c r="C158" t="s">
        <v>264</v>
      </c>
      <c r="D158" t="s">
        <v>32</v>
      </c>
      <c r="E158" t="s">
        <v>38</v>
      </c>
      <c r="F158">
        <v>7.49</v>
      </c>
      <c r="G158" s="77">
        <v>43388</v>
      </c>
      <c r="H158" s="77">
        <v>43404</v>
      </c>
      <c r="I158">
        <v>7</v>
      </c>
      <c r="J158">
        <v>2001</v>
      </c>
      <c r="K158" t="s">
        <v>21</v>
      </c>
      <c r="L158">
        <v>24</v>
      </c>
      <c r="M158">
        <v>0.40555555555555561</v>
      </c>
      <c r="N158">
        <v>9.7333333333333343</v>
      </c>
      <c r="O158" s="38">
        <v>17</v>
      </c>
      <c r="P158">
        <v>0.57254901960784321</v>
      </c>
      <c r="Q158">
        <v>1.411764705882353</v>
      </c>
    </row>
    <row r="159" spans="1:17" x14ac:dyDescent="0.3">
      <c r="A159" s="76">
        <v>276</v>
      </c>
      <c r="B159">
        <v>44516</v>
      </c>
      <c r="C159" t="s">
        <v>391</v>
      </c>
      <c r="D159" t="s">
        <v>32</v>
      </c>
      <c r="E159" t="s">
        <v>38</v>
      </c>
      <c r="F159">
        <v>6.9</v>
      </c>
      <c r="G159" s="77">
        <v>44976</v>
      </c>
      <c r="H159" s="77">
        <v>44993</v>
      </c>
      <c r="I159">
        <v>5</v>
      </c>
      <c r="J159">
        <v>2022</v>
      </c>
      <c r="K159" t="s">
        <v>25</v>
      </c>
      <c r="L159">
        <v>12</v>
      </c>
      <c r="M159">
        <v>0.39444444444444438</v>
      </c>
      <c r="N159">
        <v>4.7333333333333334</v>
      </c>
      <c r="O159">
        <v>18</v>
      </c>
      <c r="P159">
        <v>0.26296296296296301</v>
      </c>
      <c r="Q159">
        <v>0.66666666666666663</v>
      </c>
    </row>
    <row r="160" spans="1:17" x14ac:dyDescent="0.3">
      <c r="A160" s="76">
        <v>20</v>
      </c>
      <c r="B160">
        <v>50655</v>
      </c>
      <c r="C160" t="s">
        <v>84</v>
      </c>
      <c r="D160" t="s">
        <v>85</v>
      </c>
      <c r="E160" t="s">
        <v>20</v>
      </c>
      <c r="F160">
        <v>6.93</v>
      </c>
      <c r="G160" s="77">
        <v>44991</v>
      </c>
      <c r="H160" s="77">
        <v>44991</v>
      </c>
      <c r="I160">
        <v>6</v>
      </c>
      <c r="J160">
        <v>2021</v>
      </c>
      <c r="K160" t="s">
        <v>35</v>
      </c>
      <c r="L160">
        <v>1</v>
      </c>
      <c r="M160">
        <v>7.5833333333333336E-2</v>
      </c>
      <c r="N160">
        <v>7.5833333333333336E-2</v>
      </c>
      <c r="O160">
        <v>1</v>
      </c>
      <c r="P160">
        <v>7.5833333333333336E-2</v>
      </c>
      <c r="Q160">
        <v>1</v>
      </c>
    </row>
    <row r="161" spans="1:19" x14ac:dyDescent="0.3">
      <c r="A161" s="76">
        <v>75</v>
      </c>
      <c r="B161">
        <v>49978</v>
      </c>
      <c r="C161" t="s">
        <v>165</v>
      </c>
      <c r="D161" t="s">
        <v>19</v>
      </c>
      <c r="E161" t="s">
        <v>20</v>
      </c>
      <c r="F161">
        <v>5.64</v>
      </c>
      <c r="G161" s="77">
        <v>44991</v>
      </c>
      <c r="H161" s="77">
        <v>44991</v>
      </c>
      <c r="I161">
        <v>4</v>
      </c>
      <c r="J161">
        <v>2021</v>
      </c>
      <c r="K161" t="s">
        <v>25</v>
      </c>
      <c r="L161">
        <v>1</v>
      </c>
      <c r="M161">
        <v>1.861111111111111E-2</v>
      </c>
      <c r="N161">
        <v>1.861111111111111E-2</v>
      </c>
      <c r="O161" s="38">
        <v>1</v>
      </c>
      <c r="P161">
        <v>1.861111111111111E-2</v>
      </c>
      <c r="Q161">
        <v>1</v>
      </c>
    </row>
    <row r="162" spans="1:19" hidden="1" x14ac:dyDescent="0.3">
      <c r="A162" s="76">
        <v>160</v>
      </c>
      <c r="B162">
        <v>48644</v>
      </c>
      <c r="C162" t="s">
        <v>268</v>
      </c>
      <c r="D162" t="s">
        <v>32</v>
      </c>
      <c r="E162" t="s">
        <v>20</v>
      </c>
      <c r="F162">
        <v>6.32</v>
      </c>
      <c r="G162" s="77">
        <v>44741</v>
      </c>
      <c r="H162" s="77">
        <v>44759</v>
      </c>
      <c r="I162">
        <v>6</v>
      </c>
      <c r="J162">
        <v>2021</v>
      </c>
      <c r="K162" t="s">
        <v>35</v>
      </c>
      <c r="L162">
        <v>12</v>
      </c>
      <c r="M162">
        <v>0.39444444444444438</v>
      </c>
      <c r="N162">
        <v>4.7333333333333334</v>
      </c>
      <c r="O162">
        <v>19</v>
      </c>
      <c r="P162">
        <v>0.24912280701754391</v>
      </c>
      <c r="Q162">
        <v>0.63157894736842102</v>
      </c>
    </row>
    <row r="163" spans="1:19" hidden="1" x14ac:dyDescent="0.3">
      <c r="A163" s="76">
        <v>161</v>
      </c>
      <c r="B163">
        <v>45620</v>
      </c>
      <c r="C163" t="s">
        <v>269</v>
      </c>
      <c r="D163" t="s">
        <v>101</v>
      </c>
      <c r="E163" t="s">
        <v>47</v>
      </c>
      <c r="F163">
        <v>7.16</v>
      </c>
      <c r="G163" s="77">
        <v>44786</v>
      </c>
      <c r="H163" s="77">
        <v>44786</v>
      </c>
      <c r="I163">
        <v>7</v>
      </c>
      <c r="J163">
        <v>2021</v>
      </c>
      <c r="K163" t="s">
        <v>33</v>
      </c>
      <c r="L163">
        <v>1</v>
      </c>
      <c r="M163">
        <v>1.6055555555555561</v>
      </c>
      <c r="N163">
        <v>1.6055555555555561</v>
      </c>
      <c r="O163">
        <v>1</v>
      </c>
      <c r="P163">
        <v>1.6055555555555561</v>
      </c>
      <c r="Q163">
        <v>1</v>
      </c>
    </row>
    <row r="164" spans="1:19" hidden="1" x14ac:dyDescent="0.3">
      <c r="A164" s="76">
        <v>162</v>
      </c>
      <c r="B164">
        <v>38830</v>
      </c>
      <c r="C164" t="s">
        <v>270</v>
      </c>
      <c r="D164" t="s">
        <v>32</v>
      </c>
      <c r="E164" t="s">
        <v>75</v>
      </c>
      <c r="F164">
        <v>6.26</v>
      </c>
      <c r="G164" s="77">
        <v>44203</v>
      </c>
      <c r="H164" s="77">
        <v>44207</v>
      </c>
      <c r="I164">
        <v>5</v>
      </c>
      <c r="J164">
        <v>2020</v>
      </c>
      <c r="K164" t="s">
        <v>33</v>
      </c>
      <c r="L164">
        <v>12</v>
      </c>
      <c r="M164">
        <v>0.39444444444444438</v>
      </c>
      <c r="N164">
        <v>4.7333333333333334</v>
      </c>
      <c r="O164" s="38">
        <v>5</v>
      </c>
      <c r="P164">
        <v>0.94666666666666666</v>
      </c>
      <c r="Q164">
        <v>2.4</v>
      </c>
    </row>
    <row r="165" spans="1:19" hidden="1" x14ac:dyDescent="0.3">
      <c r="A165" s="76">
        <v>163</v>
      </c>
      <c r="B165">
        <v>387</v>
      </c>
      <c r="C165" t="s">
        <v>271</v>
      </c>
      <c r="D165" t="s">
        <v>32</v>
      </c>
      <c r="E165" t="s">
        <v>52</v>
      </c>
      <c r="F165">
        <v>7.97</v>
      </c>
      <c r="G165" s="77">
        <v>43040</v>
      </c>
      <c r="H165" s="77">
        <v>43054</v>
      </c>
      <c r="I165">
        <v>8</v>
      </c>
      <c r="J165">
        <v>2002</v>
      </c>
      <c r="K165" t="s">
        <v>35</v>
      </c>
      <c r="L165">
        <v>13</v>
      </c>
      <c r="M165">
        <v>0.4</v>
      </c>
      <c r="N165">
        <v>5.2</v>
      </c>
      <c r="O165" s="38">
        <v>15</v>
      </c>
      <c r="P165">
        <v>0.34666666666666668</v>
      </c>
      <c r="Q165">
        <v>0.8666666666666667</v>
      </c>
    </row>
    <row r="166" spans="1:19" hidden="1" x14ac:dyDescent="0.3">
      <c r="A166" s="76">
        <v>164</v>
      </c>
      <c r="B166">
        <v>49519</v>
      </c>
      <c r="C166" t="s">
        <v>272</v>
      </c>
      <c r="D166" t="s">
        <v>32</v>
      </c>
      <c r="E166" t="s">
        <v>38</v>
      </c>
      <c r="F166">
        <v>7.18</v>
      </c>
      <c r="G166" s="77">
        <v>44917</v>
      </c>
      <c r="H166" s="77">
        <v>44950</v>
      </c>
      <c r="I166">
        <v>6</v>
      </c>
      <c r="J166">
        <v>2022</v>
      </c>
      <c r="K166" t="s">
        <v>25</v>
      </c>
      <c r="L166">
        <v>13</v>
      </c>
      <c r="M166">
        <v>0.39444444444444438</v>
      </c>
      <c r="N166">
        <v>5.1277777777777773</v>
      </c>
      <c r="O166" s="38">
        <v>34</v>
      </c>
      <c r="P166">
        <v>0.15081699346405231</v>
      </c>
      <c r="Q166">
        <v>0.38235294117647062</v>
      </c>
    </row>
    <row r="167" spans="1:19" hidden="1" x14ac:dyDescent="0.3">
      <c r="A167" s="76">
        <v>165</v>
      </c>
      <c r="B167">
        <v>34972</v>
      </c>
      <c r="C167" t="s">
        <v>273</v>
      </c>
      <c r="D167" t="s">
        <v>101</v>
      </c>
      <c r="E167" t="s">
        <v>20</v>
      </c>
      <c r="F167">
        <v>6.51</v>
      </c>
      <c r="G167" s="77">
        <v>44042</v>
      </c>
      <c r="H167" s="77">
        <v>44042</v>
      </c>
      <c r="I167">
        <v>6</v>
      </c>
      <c r="J167">
        <v>2019</v>
      </c>
      <c r="K167" t="s">
        <v>33</v>
      </c>
      <c r="L167">
        <v>1</v>
      </c>
      <c r="M167">
        <v>0.87277777777777776</v>
      </c>
      <c r="N167">
        <v>0.87277777777777776</v>
      </c>
      <c r="O167" s="38">
        <v>1</v>
      </c>
      <c r="P167">
        <v>0.87277777777777776</v>
      </c>
      <c r="Q167">
        <v>1</v>
      </c>
    </row>
    <row r="168" spans="1:19" hidden="1" x14ac:dyDescent="0.3">
      <c r="A168" s="76">
        <v>166</v>
      </c>
      <c r="B168">
        <v>40861</v>
      </c>
      <c r="C168" t="s">
        <v>274</v>
      </c>
      <c r="D168" t="s">
        <v>19</v>
      </c>
      <c r="E168" t="s">
        <v>124</v>
      </c>
      <c r="F168">
        <v>7.53</v>
      </c>
      <c r="G168" s="77">
        <v>44208</v>
      </c>
      <c r="H168" s="77">
        <v>44209</v>
      </c>
      <c r="I168">
        <v>6</v>
      </c>
      <c r="J168">
        <v>2020</v>
      </c>
      <c r="K168" t="s">
        <v>25</v>
      </c>
      <c r="L168">
        <v>7</v>
      </c>
      <c r="M168">
        <v>0.1</v>
      </c>
      <c r="N168">
        <v>0.70000000000000007</v>
      </c>
      <c r="O168" s="38">
        <v>2</v>
      </c>
      <c r="P168">
        <v>0.35</v>
      </c>
      <c r="Q168">
        <v>3.5</v>
      </c>
    </row>
    <row r="169" spans="1:19" hidden="1" x14ac:dyDescent="0.3">
      <c r="A169" s="76">
        <v>167</v>
      </c>
      <c r="B169">
        <v>50740</v>
      </c>
      <c r="C169" t="s">
        <v>275</v>
      </c>
      <c r="D169" t="s">
        <v>101</v>
      </c>
      <c r="E169" t="s">
        <v>20</v>
      </c>
      <c r="F169">
        <v>5.82</v>
      </c>
      <c r="G169" s="77">
        <v>44731</v>
      </c>
      <c r="H169" s="77">
        <v>44731</v>
      </c>
      <c r="I169">
        <v>6</v>
      </c>
      <c r="K169"/>
      <c r="L169">
        <v>1</v>
      </c>
      <c r="M169">
        <v>6.6666666666666666E-2</v>
      </c>
      <c r="N169">
        <v>6.6666666666666666E-2</v>
      </c>
      <c r="O169" s="38">
        <v>1</v>
      </c>
      <c r="P169">
        <v>6.6666666666666666E-2</v>
      </c>
      <c r="Q169">
        <v>1</v>
      </c>
      <c r="S169">
        <f>+tb_list[[#This Row],[show duration (hours)]]+N205+N253+N254+N255+N256+N257+N258+N259+N260+N293+N302+N317+N328+N381</f>
        <v>42.961944444444441</v>
      </c>
    </row>
    <row r="170" spans="1:19" hidden="1" x14ac:dyDescent="0.3">
      <c r="A170" s="76">
        <v>168</v>
      </c>
      <c r="B170">
        <v>1234</v>
      </c>
      <c r="C170" t="s">
        <v>276</v>
      </c>
      <c r="D170" t="s">
        <v>66</v>
      </c>
      <c r="E170" t="s">
        <v>20</v>
      </c>
      <c r="F170">
        <v>5.97</v>
      </c>
      <c r="G170" s="77">
        <v>43953</v>
      </c>
      <c r="H170" s="77">
        <v>43953</v>
      </c>
      <c r="I170">
        <v>3</v>
      </c>
      <c r="J170">
        <v>2003</v>
      </c>
      <c r="K170" t="s">
        <v>25</v>
      </c>
      <c r="L170">
        <v>1</v>
      </c>
      <c r="M170">
        <v>0.42305555555555557</v>
      </c>
      <c r="N170">
        <v>0.42305555555555557</v>
      </c>
      <c r="O170">
        <v>1</v>
      </c>
      <c r="P170">
        <v>0.42305555555555557</v>
      </c>
      <c r="Q170">
        <v>1</v>
      </c>
    </row>
    <row r="171" spans="1:19" hidden="1" x14ac:dyDescent="0.3">
      <c r="A171" s="76">
        <v>169</v>
      </c>
      <c r="B171">
        <v>318</v>
      </c>
      <c r="C171" t="s">
        <v>277</v>
      </c>
      <c r="D171" t="s">
        <v>32</v>
      </c>
      <c r="E171" t="s">
        <v>20</v>
      </c>
      <c r="F171">
        <v>6.69</v>
      </c>
      <c r="G171" s="77">
        <v>43950</v>
      </c>
      <c r="H171" s="77">
        <v>43953</v>
      </c>
      <c r="I171">
        <v>3</v>
      </c>
      <c r="J171">
        <v>2000</v>
      </c>
      <c r="K171" t="s">
        <v>21</v>
      </c>
      <c r="L171">
        <v>10</v>
      </c>
      <c r="M171">
        <v>0.38333333333333341</v>
      </c>
      <c r="N171">
        <v>3.833333333333333</v>
      </c>
      <c r="O171" s="38">
        <v>4</v>
      </c>
      <c r="P171">
        <v>0.95833333333333337</v>
      </c>
      <c r="Q171">
        <v>2.5</v>
      </c>
    </row>
    <row r="172" spans="1:19" hidden="1" x14ac:dyDescent="0.3">
      <c r="A172" s="76">
        <v>170</v>
      </c>
      <c r="B172">
        <v>2217</v>
      </c>
      <c r="C172" t="s">
        <v>278</v>
      </c>
      <c r="D172" t="s">
        <v>24</v>
      </c>
      <c r="E172"/>
      <c r="F172">
        <v>6.71</v>
      </c>
      <c r="G172" s="77">
        <v>43953</v>
      </c>
      <c r="H172" s="77">
        <v>43953</v>
      </c>
      <c r="I172">
        <v>4</v>
      </c>
      <c r="J172">
        <v>2001</v>
      </c>
      <c r="K172" t="s">
        <v>25</v>
      </c>
      <c r="L172">
        <v>1</v>
      </c>
      <c r="M172">
        <v>0.46388888888888891</v>
      </c>
      <c r="N172">
        <v>0.46388888888888891</v>
      </c>
      <c r="O172" s="38">
        <v>1</v>
      </c>
      <c r="P172">
        <v>0.46388888888888891</v>
      </c>
      <c r="Q172">
        <v>1</v>
      </c>
    </row>
    <row r="173" spans="1:19" x14ac:dyDescent="0.3">
      <c r="A173" s="76">
        <v>121</v>
      </c>
      <c r="B173">
        <v>49103</v>
      </c>
      <c r="C173" t="s">
        <v>224</v>
      </c>
      <c r="D173" t="s">
        <v>85</v>
      </c>
      <c r="E173" t="s">
        <v>20</v>
      </c>
      <c r="F173">
        <v>6.72</v>
      </c>
      <c r="G173" s="77">
        <v>44991</v>
      </c>
      <c r="H173" s="77">
        <v>44991</v>
      </c>
      <c r="I173">
        <v>5</v>
      </c>
      <c r="J173">
        <v>2021</v>
      </c>
      <c r="K173" t="s">
        <v>25</v>
      </c>
      <c r="L173">
        <v>1</v>
      </c>
      <c r="M173">
        <v>7.8055555555555559E-2</v>
      </c>
      <c r="N173">
        <v>7.8055555555555559E-2</v>
      </c>
      <c r="O173" s="38">
        <v>1</v>
      </c>
      <c r="P173">
        <v>7.8055555555555559E-2</v>
      </c>
      <c r="Q173">
        <v>1</v>
      </c>
    </row>
    <row r="174" spans="1:19" hidden="1" x14ac:dyDescent="0.3">
      <c r="A174" s="76">
        <v>172</v>
      </c>
      <c r="B174">
        <v>39030</v>
      </c>
      <c r="C174" t="s">
        <v>280</v>
      </c>
      <c r="D174" t="s">
        <v>32</v>
      </c>
      <c r="E174" t="s">
        <v>38</v>
      </c>
      <c r="F174">
        <v>6.61</v>
      </c>
      <c r="G174" s="77">
        <v>43957</v>
      </c>
      <c r="H174" s="77">
        <v>43960</v>
      </c>
      <c r="I174">
        <v>6</v>
      </c>
      <c r="J174">
        <v>2019</v>
      </c>
      <c r="K174" t="s">
        <v>35</v>
      </c>
      <c r="L174">
        <v>12</v>
      </c>
      <c r="M174">
        <v>0.3972222222222222</v>
      </c>
      <c r="N174">
        <v>4.7666666666666666</v>
      </c>
      <c r="O174" s="38">
        <v>4</v>
      </c>
      <c r="P174">
        <v>1.1916666666666671</v>
      </c>
      <c r="Q174">
        <v>3</v>
      </c>
    </row>
    <row r="175" spans="1:19" hidden="1" x14ac:dyDescent="0.3">
      <c r="A175" s="76">
        <v>173</v>
      </c>
      <c r="B175">
        <v>15809</v>
      </c>
      <c r="C175" t="s">
        <v>281</v>
      </c>
      <c r="D175" t="s">
        <v>32</v>
      </c>
      <c r="E175" t="s">
        <v>75</v>
      </c>
      <c r="F175">
        <v>7.75</v>
      </c>
      <c r="G175" s="77">
        <v>42566</v>
      </c>
      <c r="H175" s="77">
        <v>42570</v>
      </c>
      <c r="I175">
        <v>9</v>
      </c>
      <c r="J175">
        <v>2013</v>
      </c>
      <c r="K175" t="s">
        <v>33</v>
      </c>
      <c r="L175">
        <v>13</v>
      </c>
      <c r="M175">
        <v>0.4</v>
      </c>
      <c r="N175">
        <v>5.2</v>
      </c>
      <c r="O175" s="38">
        <v>5</v>
      </c>
      <c r="P175">
        <v>1.04</v>
      </c>
      <c r="Q175">
        <v>2.6</v>
      </c>
    </row>
    <row r="176" spans="1:19" hidden="1" x14ac:dyDescent="0.3">
      <c r="A176" s="76">
        <v>174</v>
      </c>
      <c r="B176">
        <v>50113</v>
      </c>
      <c r="C176" t="s">
        <v>282</v>
      </c>
      <c r="D176" t="s">
        <v>85</v>
      </c>
      <c r="E176" t="s">
        <v>20</v>
      </c>
      <c r="F176">
        <v>6.26</v>
      </c>
      <c r="G176" s="77">
        <v>44731</v>
      </c>
      <c r="H176" s="77">
        <v>44731</v>
      </c>
      <c r="I176">
        <v>5</v>
      </c>
      <c r="J176">
        <v>2021</v>
      </c>
      <c r="K176" t="s">
        <v>25</v>
      </c>
      <c r="L176">
        <v>1</v>
      </c>
      <c r="M176">
        <v>8.0555555555555561E-2</v>
      </c>
      <c r="N176">
        <v>8.0555555555555561E-2</v>
      </c>
      <c r="O176" s="38">
        <v>1</v>
      </c>
      <c r="P176">
        <v>8.0555555555555561E-2</v>
      </c>
      <c r="Q176">
        <v>1</v>
      </c>
    </row>
    <row r="177" spans="1:17" x14ac:dyDescent="0.3">
      <c r="A177" s="76">
        <v>158</v>
      </c>
      <c r="B177">
        <v>49964</v>
      </c>
      <c r="C177" t="s">
        <v>266</v>
      </c>
      <c r="D177" t="s">
        <v>85</v>
      </c>
      <c r="E177" t="s">
        <v>20</v>
      </c>
      <c r="F177">
        <v>7.11</v>
      </c>
      <c r="G177" s="77">
        <v>44991</v>
      </c>
      <c r="H177" s="77">
        <v>44991</v>
      </c>
      <c r="I177">
        <v>6</v>
      </c>
      <c r="J177">
        <v>2021</v>
      </c>
      <c r="K177" t="s">
        <v>21</v>
      </c>
      <c r="L177">
        <v>1</v>
      </c>
      <c r="M177">
        <v>7.7777777777777779E-2</v>
      </c>
      <c r="N177">
        <v>7.7777777777777779E-2</v>
      </c>
      <c r="O177" s="111">
        <v>1</v>
      </c>
      <c r="P177">
        <v>7.7777777777777779E-2</v>
      </c>
      <c r="Q177">
        <v>1</v>
      </c>
    </row>
    <row r="178" spans="1:17" hidden="1" x14ac:dyDescent="0.3">
      <c r="A178" s="76">
        <v>176</v>
      </c>
      <c r="B178">
        <v>42625</v>
      </c>
      <c r="C178" t="s">
        <v>284</v>
      </c>
      <c r="D178" t="s">
        <v>32</v>
      </c>
      <c r="E178" t="s">
        <v>38</v>
      </c>
      <c r="F178">
        <v>7.64</v>
      </c>
      <c r="G178" s="77">
        <v>44731</v>
      </c>
      <c r="H178" s="77">
        <v>44748</v>
      </c>
      <c r="I178">
        <v>8</v>
      </c>
      <c r="J178">
        <v>2021</v>
      </c>
      <c r="K178" t="s">
        <v>21</v>
      </c>
      <c r="L178">
        <v>11</v>
      </c>
      <c r="M178">
        <v>0.38194444444444442</v>
      </c>
      <c r="N178">
        <v>4.2013888888888884</v>
      </c>
      <c r="O178">
        <v>18</v>
      </c>
      <c r="P178">
        <v>0.2334104938271605</v>
      </c>
      <c r="Q178">
        <v>0.61111111111111116</v>
      </c>
    </row>
    <row r="179" spans="1:17" x14ac:dyDescent="0.3">
      <c r="A179" s="76">
        <v>175</v>
      </c>
      <c r="B179">
        <v>47402</v>
      </c>
      <c r="C179" t="s">
        <v>283</v>
      </c>
      <c r="D179" t="s">
        <v>85</v>
      </c>
      <c r="E179" t="s">
        <v>20</v>
      </c>
      <c r="F179">
        <v>7.71</v>
      </c>
      <c r="G179" s="77">
        <v>44991</v>
      </c>
      <c r="H179" s="77">
        <v>44991</v>
      </c>
      <c r="I179">
        <v>7</v>
      </c>
      <c r="J179">
        <v>2021</v>
      </c>
      <c r="K179" t="s">
        <v>25</v>
      </c>
      <c r="L179">
        <v>1</v>
      </c>
      <c r="M179">
        <v>7.6111111111111115E-2</v>
      </c>
      <c r="N179">
        <v>7.6111111111111115E-2</v>
      </c>
      <c r="O179" s="38">
        <v>1</v>
      </c>
      <c r="P179">
        <v>7.6111111111111115E-2</v>
      </c>
      <c r="Q179">
        <v>1</v>
      </c>
    </row>
    <row r="180" spans="1:17" hidden="1" x14ac:dyDescent="0.3">
      <c r="A180" s="76">
        <v>178</v>
      </c>
      <c r="B180">
        <v>270</v>
      </c>
      <c r="C180" t="s">
        <v>286</v>
      </c>
      <c r="D180" t="s">
        <v>32</v>
      </c>
      <c r="E180" t="s">
        <v>38</v>
      </c>
      <c r="F180">
        <v>7.49</v>
      </c>
      <c r="G180" s="77">
        <v>42821</v>
      </c>
      <c r="H180" s="77">
        <v>42832</v>
      </c>
      <c r="I180">
        <v>6</v>
      </c>
      <c r="J180">
        <v>2001</v>
      </c>
      <c r="K180" t="s">
        <v>35</v>
      </c>
      <c r="L180">
        <v>13</v>
      </c>
      <c r="M180">
        <v>0.38333333333333341</v>
      </c>
      <c r="N180">
        <v>4.9833333333333334</v>
      </c>
      <c r="O180" s="38">
        <v>12</v>
      </c>
      <c r="P180">
        <v>0.4152777777777778</v>
      </c>
      <c r="Q180">
        <v>1.083333333333333</v>
      </c>
    </row>
    <row r="181" spans="1:17" hidden="1" x14ac:dyDescent="0.3">
      <c r="A181" s="76">
        <v>179</v>
      </c>
      <c r="B181">
        <v>7728</v>
      </c>
      <c r="C181" t="s">
        <v>287</v>
      </c>
      <c r="D181" t="s">
        <v>24</v>
      </c>
      <c r="E181" t="s">
        <v>38</v>
      </c>
      <c r="F181">
        <v>6.91</v>
      </c>
      <c r="G181" s="77">
        <v>43954</v>
      </c>
      <c r="H181" s="77">
        <v>43954</v>
      </c>
      <c r="I181">
        <v>5</v>
      </c>
      <c r="J181">
        <v>2001</v>
      </c>
      <c r="K181" t="s">
        <v>21</v>
      </c>
      <c r="L181">
        <v>1</v>
      </c>
      <c r="M181">
        <v>5.6944444444444443E-2</v>
      </c>
      <c r="N181">
        <v>5.6944444444444443E-2</v>
      </c>
      <c r="O181">
        <v>1</v>
      </c>
      <c r="P181">
        <v>5.6944444444444443E-2</v>
      </c>
      <c r="Q181">
        <v>1</v>
      </c>
    </row>
    <row r="182" spans="1:17" hidden="1" x14ac:dyDescent="0.3">
      <c r="A182" s="76">
        <v>180</v>
      </c>
      <c r="B182">
        <v>2694</v>
      </c>
      <c r="C182" t="s">
        <v>288</v>
      </c>
      <c r="D182" t="s">
        <v>32</v>
      </c>
      <c r="E182" t="s">
        <v>38</v>
      </c>
      <c r="F182">
        <v>7.1</v>
      </c>
      <c r="G182" s="77">
        <v>44817</v>
      </c>
      <c r="H182" s="77">
        <v>44856</v>
      </c>
      <c r="I182">
        <v>8</v>
      </c>
      <c r="J182">
        <v>2000</v>
      </c>
      <c r="K182" t="s">
        <v>33</v>
      </c>
      <c r="L182">
        <v>25</v>
      </c>
      <c r="M182">
        <v>0.39305555555555549</v>
      </c>
      <c r="N182">
        <v>9.8263888888888893</v>
      </c>
      <c r="O182" s="38">
        <v>40</v>
      </c>
      <c r="P182">
        <v>0.24565972222222221</v>
      </c>
      <c r="Q182">
        <v>0.625</v>
      </c>
    </row>
    <row r="183" spans="1:17" hidden="1" x14ac:dyDescent="0.3">
      <c r="A183" s="76">
        <v>181</v>
      </c>
      <c r="B183">
        <v>40938</v>
      </c>
      <c r="C183" t="s">
        <v>290</v>
      </c>
      <c r="D183" t="s">
        <v>32</v>
      </c>
      <c r="E183" t="s">
        <v>75</v>
      </c>
      <c r="F183">
        <v>7.29</v>
      </c>
      <c r="G183" s="77">
        <v>44687</v>
      </c>
      <c r="H183" s="77">
        <v>44690</v>
      </c>
      <c r="I183">
        <v>7</v>
      </c>
      <c r="J183">
        <v>2021</v>
      </c>
      <c r="K183" t="s">
        <v>33</v>
      </c>
      <c r="L183">
        <v>13</v>
      </c>
      <c r="M183">
        <v>0.39444444444444438</v>
      </c>
      <c r="N183">
        <v>5.1277777777777773</v>
      </c>
      <c r="O183" s="38">
        <v>4</v>
      </c>
      <c r="P183">
        <v>1.2819444444444441</v>
      </c>
      <c r="Q183">
        <v>3.25</v>
      </c>
    </row>
    <row r="184" spans="1:17" hidden="1" x14ac:dyDescent="0.3">
      <c r="A184" s="76">
        <v>182</v>
      </c>
      <c r="B184">
        <v>135</v>
      </c>
      <c r="C184" t="s">
        <v>291</v>
      </c>
      <c r="D184" t="s">
        <v>32</v>
      </c>
      <c r="E184" t="s">
        <v>38</v>
      </c>
      <c r="F184">
        <v>8.08</v>
      </c>
      <c r="G184" s="77">
        <v>42861</v>
      </c>
      <c r="H184" s="77">
        <v>43029</v>
      </c>
      <c r="I184">
        <v>7</v>
      </c>
      <c r="J184">
        <v>2001</v>
      </c>
      <c r="K184" t="s">
        <v>35</v>
      </c>
      <c r="L184">
        <v>75</v>
      </c>
      <c r="M184">
        <v>0.39194444444444437</v>
      </c>
      <c r="N184">
        <v>29.395833333333329</v>
      </c>
      <c r="O184" s="38">
        <v>169</v>
      </c>
      <c r="P184">
        <v>0.17393984220907299</v>
      </c>
      <c r="Q184">
        <v>0.4437869822485207</v>
      </c>
    </row>
    <row r="185" spans="1:17" hidden="1" x14ac:dyDescent="0.3">
      <c r="A185" s="76">
        <v>183</v>
      </c>
      <c r="B185">
        <v>37614</v>
      </c>
      <c r="C185" t="s">
        <v>292</v>
      </c>
      <c r="D185" t="s">
        <v>32</v>
      </c>
      <c r="E185" t="s">
        <v>121</v>
      </c>
      <c r="F185">
        <v>7.48</v>
      </c>
      <c r="G185" s="77">
        <v>43676</v>
      </c>
      <c r="H185" s="77">
        <v>43681</v>
      </c>
      <c r="I185">
        <v>6</v>
      </c>
      <c r="J185">
        <v>2019</v>
      </c>
      <c r="K185" t="s">
        <v>33</v>
      </c>
      <c r="L185">
        <v>12</v>
      </c>
      <c r="M185">
        <v>0.3988888888888889</v>
      </c>
      <c r="N185">
        <v>4.7866666666666671</v>
      </c>
      <c r="O185">
        <v>6</v>
      </c>
      <c r="P185">
        <v>0.79777777777777781</v>
      </c>
      <c r="Q185">
        <v>2</v>
      </c>
    </row>
    <row r="186" spans="1:17" hidden="1" x14ac:dyDescent="0.3">
      <c r="A186" s="76">
        <v>184</v>
      </c>
      <c r="B186">
        <v>48577</v>
      </c>
      <c r="C186" t="s">
        <v>293</v>
      </c>
      <c r="D186" t="s">
        <v>19</v>
      </c>
      <c r="E186" t="s">
        <v>20</v>
      </c>
      <c r="F186">
        <v>6.65</v>
      </c>
      <c r="G186" s="77">
        <v>44787</v>
      </c>
      <c r="H186" s="77">
        <v>44787</v>
      </c>
      <c r="I186">
        <v>6</v>
      </c>
      <c r="J186">
        <v>2021</v>
      </c>
      <c r="K186" t="s">
        <v>25</v>
      </c>
      <c r="L186">
        <v>1</v>
      </c>
      <c r="M186">
        <v>0.1258333333333333</v>
      </c>
      <c r="N186">
        <v>0.1258333333333333</v>
      </c>
      <c r="O186">
        <v>1</v>
      </c>
      <c r="P186">
        <v>0.1258333333333333</v>
      </c>
      <c r="Q186">
        <v>1</v>
      </c>
    </row>
    <row r="187" spans="1:17" hidden="1" x14ac:dyDescent="0.3">
      <c r="A187" s="76">
        <v>185</v>
      </c>
      <c r="B187">
        <v>581</v>
      </c>
      <c r="C187" t="s">
        <v>294</v>
      </c>
      <c r="D187" t="s">
        <v>66</v>
      </c>
      <c r="E187" t="s">
        <v>20</v>
      </c>
      <c r="F187">
        <v>6.2</v>
      </c>
      <c r="G187" s="77">
        <v>44109</v>
      </c>
      <c r="H187" s="77">
        <v>44110</v>
      </c>
      <c r="I187">
        <v>5</v>
      </c>
      <c r="J187">
        <v>2000</v>
      </c>
      <c r="K187" t="s">
        <v>21</v>
      </c>
      <c r="L187">
        <v>2</v>
      </c>
      <c r="M187">
        <v>0.54</v>
      </c>
      <c r="N187">
        <v>1.08</v>
      </c>
      <c r="O187">
        <v>2</v>
      </c>
      <c r="P187">
        <v>0.54</v>
      </c>
      <c r="Q187">
        <v>1</v>
      </c>
    </row>
    <row r="188" spans="1:17" hidden="1" x14ac:dyDescent="0.3">
      <c r="A188" s="76">
        <v>186</v>
      </c>
      <c r="B188">
        <v>37972</v>
      </c>
      <c r="C188" t="s">
        <v>295</v>
      </c>
      <c r="D188" t="s">
        <v>32</v>
      </c>
      <c r="E188" t="s">
        <v>20</v>
      </c>
      <c r="F188">
        <v>7.59</v>
      </c>
      <c r="G188" s="77">
        <v>43961</v>
      </c>
      <c r="H188" s="77">
        <v>43972</v>
      </c>
      <c r="I188">
        <v>7</v>
      </c>
      <c r="J188">
        <v>2019</v>
      </c>
      <c r="K188" t="s">
        <v>35</v>
      </c>
      <c r="L188">
        <v>12</v>
      </c>
      <c r="M188">
        <v>0.40333333333333332</v>
      </c>
      <c r="N188">
        <v>4.84</v>
      </c>
      <c r="O188" s="38">
        <v>12</v>
      </c>
      <c r="P188">
        <v>0.40333333333333332</v>
      </c>
      <c r="Q188">
        <v>1</v>
      </c>
    </row>
    <row r="189" spans="1:17" hidden="1" x14ac:dyDescent="0.3">
      <c r="A189" s="76">
        <v>187</v>
      </c>
      <c r="B189">
        <v>38106</v>
      </c>
      <c r="C189" t="s">
        <v>296</v>
      </c>
      <c r="D189" t="s">
        <v>85</v>
      </c>
      <c r="E189" t="s">
        <v>38</v>
      </c>
      <c r="F189">
        <v>6.13</v>
      </c>
      <c r="G189" s="77">
        <v>44353</v>
      </c>
      <c r="H189" s="77">
        <v>44353</v>
      </c>
      <c r="I189">
        <v>0</v>
      </c>
      <c r="J189">
        <v>2018</v>
      </c>
      <c r="K189" t="s">
        <v>21</v>
      </c>
      <c r="L189">
        <v>1</v>
      </c>
      <c r="M189">
        <v>6.7222222222222225E-2</v>
      </c>
      <c r="N189">
        <v>6.7222222222222225E-2</v>
      </c>
      <c r="O189" s="38">
        <v>1</v>
      </c>
      <c r="P189">
        <v>6.7222222222222225E-2</v>
      </c>
      <c r="Q189">
        <v>1</v>
      </c>
    </row>
    <row r="190" spans="1:17" hidden="1" x14ac:dyDescent="0.3">
      <c r="A190" s="76">
        <v>188</v>
      </c>
      <c r="B190">
        <v>38276</v>
      </c>
      <c r="C190" t="s">
        <v>297</v>
      </c>
      <c r="D190" t="s">
        <v>32</v>
      </c>
      <c r="E190" t="s">
        <v>38</v>
      </c>
      <c r="F190">
        <v>6.71</v>
      </c>
      <c r="G190" s="77">
        <v>43913</v>
      </c>
      <c r="H190" s="77">
        <v>43939</v>
      </c>
      <c r="I190">
        <v>5</v>
      </c>
      <c r="J190">
        <v>2019</v>
      </c>
      <c r="K190" t="s">
        <v>35</v>
      </c>
      <c r="L190">
        <v>12</v>
      </c>
      <c r="M190">
        <v>0.39444444444444438</v>
      </c>
      <c r="N190">
        <v>4.7333333333333334</v>
      </c>
      <c r="O190">
        <v>27</v>
      </c>
      <c r="P190">
        <v>0.17530864197530871</v>
      </c>
      <c r="Q190">
        <v>0.44444444444444442</v>
      </c>
    </row>
    <row r="191" spans="1:17" hidden="1" x14ac:dyDescent="0.3">
      <c r="A191" s="76">
        <v>189</v>
      </c>
      <c r="B191">
        <v>39730</v>
      </c>
      <c r="C191" t="s">
        <v>298</v>
      </c>
      <c r="D191" t="s">
        <v>32</v>
      </c>
      <c r="E191" t="s">
        <v>38</v>
      </c>
      <c r="F191">
        <v>7.42</v>
      </c>
      <c r="G191" s="77">
        <v>44171</v>
      </c>
      <c r="H191" s="77">
        <v>44183</v>
      </c>
      <c r="I191">
        <v>5</v>
      </c>
      <c r="J191">
        <v>2020</v>
      </c>
      <c r="K191" t="s">
        <v>33</v>
      </c>
      <c r="L191">
        <v>12</v>
      </c>
      <c r="M191">
        <v>0.3972222222222222</v>
      </c>
      <c r="N191">
        <v>4.7666666666666666</v>
      </c>
      <c r="O191">
        <v>13</v>
      </c>
      <c r="P191">
        <v>0.36666666666666659</v>
      </c>
      <c r="Q191">
        <v>0.92307692307692313</v>
      </c>
    </row>
    <row r="192" spans="1:17" hidden="1" x14ac:dyDescent="0.3">
      <c r="A192" s="76">
        <v>190</v>
      </c>
      <c r="B192">
        <v>40230</v>
      </c>
      <c r="C192" t="s">
        <v>300</v>
      </c>
      <c r="D192" t="s">
        <v>32</v>
      </c>
      <c r="E192" t="s">
        <v>47</v>
      </c>
      <c r="F192">
        <v>7.19</v>
      </c>
      <c r="G192" s="77">
        <v>44108</v>
      </c>
      <c r="H192" s="77">
        <v>44117</v>
      </c>
      <c r="I192">
        <v>6</v>
      </c>
      <c r="J192">
        <v>2020</v>
      </c>
      <c r="K192" t="s">
        <v>25</v>
      </c>
      <c r="L192">
        <v>12</v>
      </c>
      <c r="M192">
        <v>0.39444444444444438</v>
      </c>
      <c r="N192">
        <v>4.7333333333333334</v>
      </c>
      <c r="O192" s="38">
        <v>10</v>
      </c>
      <c r="P192">
        <v>0.47333333333333327</v>
      </c>
      <c r="Q192">
        <v>1.2</v>
      </c>
    </row>
    <row r="193" spans="1:17" hidden="1" x14ac:dyDescent="0.3">
      <c r="A193" s="76">
        <v>191</v>
      </c>
      <c r="B193">
        <v>136</v>
      </c>
      <c r="C193" t="s">
        <v>301</v>
      </c>
      <c r="D193" t="s">
        <v>32</v>
      </c>
      <c r="E193" t="s">
        <v>38</v>
      </c>
      <c r="F193">
        <v>8.41</v>
      </c>
      <c r="G193" s="77">
        <v>43597</v>
      </c>
      <c r="H193" s="77">
        <v>43612</v>
      </c>
      <c r="I193">
        <v>7</v>
      </c>
      <c r="J193">
        <v>1999</v>
      </c>
      <c r="K193" t="s">
        <v>35</v>
      </c>
      <c r="L193">
        <v>62</v>
      </c>
      <c r="M193">
        <v>0.38333333333333341</v>
      </c>
      <c r="N193">
        <v>23.766666666666669</v>
      </c>
      <c r="O193">
        <v>16</v>
      </c>
      <c r="P193">
        <v>1.4854166666666671</v>
      </c>
      <c r="Q193">
        <v>3.875</v>
      </c>
    </row>
    <row r="194" spans="1:17" hidden="1" x14ac:dyDescent="0.3">
      <c r="A194" s="76">
        <v>192</v>
      </c>
      <c r="B194">
        <v>138</v>
      </c>
      <c r="C194" t="s">
        <v>302</v>
      </c>
      <c r="D194" t="s">
        <v>66</v>
      </c>
      <c r="E194" t="s">
        <v>38</v>
      </c>
      <c r="F194">
        <v>8.18</v>
      </c>
      <c r="G194" s="77">
        <v>43620</v>
      </c>
      <c r="H194" s="77">
        <v>43636</v>
      </c>
      <c r="I194">
        <v>7</v>
      </c>
      <c r="J194">
        <v>2003</v>
      </c>
      <c r="K194" t="s">
        <v>25</v>
      </c>
      <c r="L194">
        <v>8</v>
      </c>
      <c r="M194">
        <v>0.38055555555555548</v>
      </c>
      <c r="N194">
        <v>3.0444444444444438</v>
      </c>
      <c r="O194">
        <v>17</v>
      </c>
      <c r="P194">
        <v>0.17908496732026141</v>
      </c>
      <c r="Q194">
        <v>0.47058823529411759</v>
      </c>
    </row>
    <row r="195" spans="1:17" hidden="1" x14ac:dyDescent="0.3">
      <c r="A195" s="76">
        <v>193</v>
      </c>
      <c r="B195">
        <v>139</v>
      </c>
      <c r="C195" t="s">
        <v>303</v>
      </c>
      <c r="D195" t="s">
        <v>66</v>
      </c>
      <c r="E195" t="s">
        <v>38</v>
      </c>
      <c r="F195">
        <v>8.26</v>
      </c>
      <c r="G195" s="77">
        <v>43638</v>
      </c>
      <c r="H195" s="77">
        <v>43640</v>
      </c>
      <c r="I195">
        <v>7</v>
      </c>
      <c r="J195">
        <v>2004</v>
      </c>
      <c r="K195" t="s">
        <v>25</v>
      </c>
      <c r="L195">
        <v>14</v>
      </c>
      <c r="M195">
        <v>0.4</v>
      </c>
      <c r="N195">
        <v>5.6000000000000014</v>
      </c>
      <c r="O195" s="38">
        <v>3</v>
      </c>
      <c r="P195">
        <v>1.8666666666666669</v>
      </c>
      <c r="Q195">
        <v>4.666666666666667</v>
      </c>
    </row>
    <row r="196" spans="1:17" hidden="1" x14ac:dyDescent="0.3">
      <c r="A196" s="76">
        <v>194</v>
      </c>
      <c r="B196">
        <v>137</v>
      </c>
      <c r="C196" t="s">
        <v>304</v>
      </c>
      <c r="D196" t="s">
        <v>66</v>
      </c>
      <c r="E196" t="s">
        <v>38</v>
      </c>
      <c r="F196">
        <v>8.31</v>
      </c>
      <c r="G196" s="77">
        <v>43613</v>
      </c>
      <c r="H196" s="77">
        <v>43617</v>
      </c>
      <c r="I196">
        <v>8</v>
      </c>
      <c r="J196">
        <v>2002</v>
      </c>
      <c r="K196" t="s">
        <v>25</v>
      </c>
      <c r="L196">
        <v>8</v>
      </c>
      <c r="M196">
        <v>0.4</v>
      </c>
      <c r="N196">
        <v>3.2</v>
      </c>
      <c r="O196">
        <v>5</v>
      </c>
      <c r="P196">
        <v>0.64</v>
      </c>
      <c r="Q196">
        <v>1.6</v>
      </c>
    </row>
    <row r="197" spans="1:17" hidden="1" x14ac:dyDescent="0.3">
      <c r="A197" s="76">
        <v>195</v>
      </c>
      <c r="B197">
        <v>48177</v>
      </c>
      <c r="C197" t="s">
        <v>305</v>
      </c>
      <c r="D197" t="s">
        <v>19</v>
      </c>
      <c r="E197" t="s">
        <v>114</v>
      </c>
      <c r="F197">
        <v>6.31</v>
      </c>
      <c r="G197" s="77">
        <v>44787</v>
      </c>
      <c r="H197" s="77">
        <v>44787</v>
      </c>
      <c r="I197">
        <v>7</v>
      </c>
      <c r="J197">
        <v>2021</v>
      </c>
      <c r="K197" t="s">
        <v>21</v>
      </c>
      <c r="L197">
        <v>1</v>
      </c>
      <c r="M197">
        <v>6.805555555555555E-2</v>
      </c>
      <c r="N197">
        <v>6.805555555555555E-2</v>
      </c>
      <c r="O197" s="38">
        <v>1</v>
      </c>
      <c r="P197">
        <v>6.805555555555555E-2</v>
      </c>
      <c r="Q197">
        <v>1</v>
      </c>
    </row>
    <row r="198" spans="1:17" hidden="1" x14ac:dyDescent="0.3">
      <c r="A198" s="76">
        <v>196</v>
      </c>
      <c r="B198">
        <v>40046</v>
      </c>
      <c r="C198" t="s">
        <v>306</v>
      </c>
      <c r="D198" t="s">
        <v>32</v>
      </c>
      <c r="E198" t="s">
        <v>20</v>
      </c>
      <c r="F198">
        <v>7.84</v>
      </c>
      <c r="G198" s="77">
        <v>44103</v>
      </c>
      <c r="H198" s="77">
        <v>44112</v>
      </c>
      <c r="I198">
        <v>8</v>
      </c>
      <c r="J198">
        <v>2020</v>
      </c>
      <c r="K198" t="s">
        <v>25</v>
      </c>
      <c r="L198">
        <v>13</v>
      </c>
      <c r="M198">
        <v>0.41388888888888892</v>
      </c>
      <c r="N198">
        <v>5.3805555555555564</v>
      </c>
      <c r="O198">
        <v>10</v>
      </c>
      <c r="P198">
        <v>0.53805555555555551</v>
      </c>
      <c r="Q198">
        <v>1.3</v>
      </c>
    </row>
    <row r="199" spans="1:17" hidden="1" x14ac:dyDescent="0.3">
      <c r="A199" s="76">
        <v>197</v>
      </c>
      <c r="B199">
        <v>42981</v>
      </c>
      <c r="C199" t="s">
        <v>307</v>
      </c>
      <c r="D199" t="s">
        <v>32</v>
      </c>
      <c r="E199" t="s">
        <v>20</v>
      </c>
      <c r="F199">
        <v>5.08</v>
      </c>
      <c r="G199" s="77">
        <v>44564</v>
      </c>
      <c r="H199" s="77">
        <v>44613</v>
      </c>
      <c r="I199">
        <v>4</v>
      </c>
      <c r="J199">
        <v>2021</v>
      </c>
      <c r="K199" t="s">
        <v>25</v>
      </c>
      <c r="L199">
        <v>10</v>
      </c>
      <c r="M199">
        <v>0.1333333333333333</v>
      </c>
      <c r="N199">
        <v>1.333333333333333</v>
      </c>
      <c r="O199">
        <v>50</v>
      </c>
      <c r="P199">
        <v>2.6666666666666661E-2</v>
      </c>
      <c r="Q199">
        <v>0.2</v>
      </c>
    </row>
    <row r="200" spans="1:17" hidden="1" x14ac:dyDescent="0.3">
      <c r="A200" s="76">
        <v>198</v>
      </c>
      <c r="B200">
        <v>40842</v>
      </c>
      <c r="C200" t="s">
        <v>308</v>
      </c>
      <c r="D200" t="s">
        <v>32</v>
      </c>
      <c r="E200" t="s">
        <v>114</v>
      </c>
      <c r="F200">
        <v>7.42</v>
      </c>
      <c r="G200" s="77">
        <v>44525</v>
      </c>
      <c r="H200" s="77">
        <v>44537</v>
      </c>
      <c r="I200">
        <v>5</v>
      </c>
      <c r="J200">
        <v>2021</v>
      </c>
      <c r="K200" t="s">
        <v>25</v>
      </c>
      <c r="L200">
        <v>12</v>
      </c>
      <c r="M200">
        <v>0.3963888888888889</v>
      </c>
      <c r="N200">
        <v>4.7566666666666668</v>
      </c>
      <c r="O200" s="38">
        <v>13</v>
      </c>
      <c r="P200">
        <v>0.3658974358974359</v>
      </c>
      <c r="Q200">
        <v>0.92307692307692313</v>
      </c>
    </row>
    <row r="201" spans="1:17" hidden="1" x14ac:dyDescent="0.3">
      <c r="A201" s="76">
        <v>199</v>
      </c>
      <c r="B201">
        <v>38783</v>
      </c>
      <c r="C201" t="s">
        <v>309</v>
      </c>
      <c r="D201" t="s">
        <v>19</v>
      </c>
      <c r="E201" t="s">
        <v>20</v>
      </c>
      <c r="F201">
        <v>5.99</v>
      </c>
      <c r="G201" s="77">
        <v>44034</v>
      </c>
      <c r="H201" s="77">
        <v>44034</v>
      </c>
      <c r="I201">
        <v>5</v>
      </c>
      <c r="J201">
        <v>2019</v>
      </c>
      <c r="K201" t="s">
        <v>25</v>
      </c>
      <c r="L201">
        <v>1</v>
      </c>
      <c r="M201">
        <v>6.1111111111111109E-2</v>
      </c>
      <c r="N201">
        <v>6.1111111111111109E-2</v>
      </c>
      <c r="O201">
        <v>1</v>
      </c>
      <c r="P201">
        <v>6.1111111111111109E-2</v>
      </c>
      <c r="Q201">
        <v>1</v>
      </c>
    </row>
    <row r="202" spans="1:17" hidden="1" x14ac:dyDescent="0.3">
      <c r="A202" s="76">
        <v>200</v>
      </c>
      <c r="B202">
        <v>40359</v>
      </c>
      <c r="C202" t="s">
        <v>310</v>
      </c>
      <c r="D202" t="s">
        <v>32</v>
      </c>
      <c r="E202" t="s">
        <v>47</v>
      </c>
      <c r="F202">
        <v>6.87</v>
      </c>
      <c r="G202" s="77">
        <v>44357</v>
      </c>
      <c r="H202" s="77">
        <v>44364</v>
      </c>
      <c r="I202">
        <v>7</v>
      </c>
      <c r="J202">
        <v>2020</v>
      </c>
      <c r="K202" t="s">
        <v>35</v>
      </c>
      <c r="L202">
        <v>12</v>
      </c>
      <c r="M202">
        <v>0.3972222222222222</v>
      </c>
      <c r="N202">
        <v>4.7666666666666666</v>
      </c>
      <c r="O202">
        <v>8</v>
      </c>
      <c r="P202">
        <v>0.59583333333333333</v>
      </c>
      <c r="Q202">
        <v>1.5</v>
      </c>
    </row>
    <row r="203" spans="1:17" hidden="1" x14ac:dyDescent="0.3">
      <c r="A203" s="76">
        <v>201</v>
      </c>
      <c r="B203">
        <v>38909</v>
      </c>
      <c r="C203" t="s">
        <v>312</v>
      </c>
      <c r="D203" t="s">
        <v>32</v>
      </c>
      <c r="E203" t="s">
        <v>75</v>
      </c>
      <c r="F203">
        <v>6.19</v>
      </c>
      <c r="G203" s="77">
        <v>44093</v>
      </c>
      <c r="H203" s="77">
        <v>44097</v>
      </c>
      <c r="I203">
        <v>5</v>
      </c>
      <c r="J203">
        <v>2020</v>
      </c>
      <c r="K203" t="s">
        <v>25</v>
      </c>
      <c r="L203">
        <v>13</v>
      </c>
      <c r="M203">
        <v>0.39666666666666672</v>
      </c>
      <c r="N203">
        <v>5.1566666666666663</v>
      </c>
      <c r="O203" s="38">
        <v>5</v>
      </c>
      <c r="P203">
        <v>1.031333333333333</v>
      </c>
      <c r="Q203">
        <v>2.6</v>
      </c>
    </row>
    <row r="204" spans="1:17" hidden="1" x14ac:dyDescent="0.3">
      <c r="A204" s="76">
        <v>202</v>
      </c>
      <c r="B204">
        <v>42076</v>
      </c>
      <c r="C204" t="s">
        <v>313</v>
      </c>
      <c r="D204" t="s">
        <v>85</v>
      </c>
      <c r="E204" t="s">
        <v>85</v>
      </c>
      <c r="F204">
        <v>7.87</v>
      </c>
      <c r="G204" s="77">
        <v>44329</v>
      </c>
      <c r="H204" s="77">
        <v>44329</v>
      </c>
      <c r="I204">
        <v>7</v>
      </c>
      <c r="J204">
        <v>2020</v>
      </c>
      <c r="K204" t="s">
        <v>33</v>
      </c>
      <c r="L204">
        <v>1</v>
      </c>
      <c r="M204">
        <v>6.3888888888888884E-2</v>
      </c>
      <c r="N204">
        <v>6.3888888888888884E-2</v>
      </c>
      <c r="O204" s="38">
        <v>1</v>
      </c>
      <c r="P204">
        <v>6.3888888888888884E-2</v>
      </c>
      <c r="Q204">
        <v>1</v>
      </c>
    </row>
    <row r="205" spans="1:17" hidden="1" x14ac:dyDescent="0.3">
      <c r="A205" s="76">
        <v>203</v>
      </c>
      <c r="B205">
        <v>40833</v>
      </c>
      <c r="C205" t="s">
        <v>314</v>
      </c>
      <c r="D205" t="s">
        <v>32</v>
      </c>
      <c r="E205" t="s">
        <v>78</v>
      </c>
      <c r="F205">
        <v>7.23</v>
      </c>
      <c r="G205" s="77">
        <v>44383</v>
      </c>
      <c r="H205" s="77">
        <v>44445</v>
      </c>
      <c r="I205">
        <v>7</v>
      </c>
      <c r="J205">
        <v>2020</v>
      </c>
      <c r="K205" t="s">
        <v>35</v>
      </c>
      <c r="L205">
        <v>24</v>
      </c>
      <c r="M205">
        <v>2.361111111111111E-2</v>
      </c>
      <c r="N205">
        <v>0.56666666666666665</v>
      </c>
      <c r="O205">
        <v>63</v>
      </c>
      <c r="P205">
        <v>8.9947089947089946E-3</v>
      </c>
      <c r="Q205">
        <v>0.38095238095238088</v>
      </c>
    </row>
    <row r="206" spans="1:17" hidden="1" x14ac:dyDescent="0.3">
      <c r="A206" s="76">
        <v>204</v>
      </c>
      <c r="B206">
        <v>40010</v>
      </c>
      <c r="C206" t="s">
        <v>315</v>
      </c>
      <c r="D206" t="s">
        <v>32</v>
      </c>
      <c r="E206" t="s">
        <v>78</v>
      </c>
      <c r="F206">
        <v>7.43</v>
      </c>
      <c r="G206" s="77">
        <v>44126</v>
      </c>
      <c r="H206" s="77">
        <v>44138</v>
      </c>
      <c r="I206">
        <v>7</v>
      </c>
      <c r="J206">
        <v>2020</v>
      </c>
      <c r="K206" t="s">
        <v>25</v>
      </c>
      <c r="L206">
        <v>12</v>
      </c>
      <c r="M206">
        <v>0.3913888888888889</v>
      </c>
      <c r="N206">
        <v>4.6966666666666672</v>
      </c>
      <c r="O206">
        <v>13</v>
      </c>
      <c r="P206">
        <v>0.36128205128205132</v>
      </c>
      <c r="Q206">
        <v>0.92307692307692313</v>
      </c>
    </row>
    <row r="207" spans="1:17" hidden="1" x14ac:dyDescent="0.3">
      <c r="A207" s="76">
        <v>205</v>
      </c>
      <c r="B207">
        <v>37286</v>
      </c>
      <c r="C207" t="s">
        <v>316</v>
      </c>
      <c r="D207" t="s">
        <v>66</v>
      </c>
      <c r="E207" t="s">
        <v>38</v>
      </c>
      <c r="F207">
        <v>5.69</v>
      </c>
      <c r="G207" s="77">
        <v>44042</v>
      </c>
      <c r="H207" s="77">
        <v>44042</v>
      </c>
      <c r="I207">
        <v>4</v>
      </c>
      <c r="J207">
        <v>2019</v>
      </c>
      <c r="K207" t="s">
        <v>25</v>
      </c>
      <c r="L207">
        <v>1</v>
      </c>
      <c r="M207">
        <v>0.23916666666666669</v>
      </c>
      <c r="N207">
        <v>0.23916666666666669</v>
      </c>
      <c r="O207">
        <v>1</v>
      </c>
      <c r="P207">
        <v>0.23916666666666669</v>
      </c>
      <c r="Q207">
        <v>1</v>
      </c>
    </row>
    <row r="208" spans="1:17" hidden="1" x14ac:dyDescent="0.3">
      <c r="A208" s="76">
        <v>206</v>
      </c>
      <c r="B208">
        <v>41783</v>
      </c>
      <c r="C208" t="s">
        <v>317</v>
      </c>
      <c r="D208" t="s">
        <v>32</v>
      </c>
      <c r="E208" t="s">
        <v>78</v>
      </c>
      <c r="F208">
        <v>6.48</v>
      </c>
      <c r="G208" s="77">
        <v>44393</v>
      </c>
      <c r="H208" s="77">
        <v>44397</v>
      </c>
      <c r="I208">
        <v>4</v>
      </c>
      <c r="J208">
        <v>2020</v>
      </c>
      <c r="K208" t="s">
        <v>35</v>
      </c>
      <c r="L208">
        <v>12</v>
      </c>
      <c r="M208">
        <v>0.39444444444444438</v>
      </c>
      <c r="N208">
        <v>4.7333333333333334</v>
      </c>
      <c r="O208">
        <v>5</v>
      </c>
      <c r="P208">
        <v>0.94666666666666666</v>
      </c>
      <c r="Q208">
        <v>2.4</v>
      </c>
    </row>
    <row r="209" spans="1:17" hidden="1" x14ac:dyDescent="0.3">
      <c r="A209" s="76">
        <v>207</v>
      </c>
      <c r="B209">
        <v>37021</v>
      </c>
      <c r="C209" t="s">
        <v>318</v>
      </c>
      <c r="D209" t="s">
        <v>19</v>
      </c>
      <c r="E209" t="s">
        <v>52</v>
      </c>
      <c r="F209">
        <v>5.74</v>
      </c>
      <c r="G209" s="77">
        <v>44042</v>
      </c>
      <c r="H209" s="77">
        <v>44107</v>
      </c>
      <c r="I209">
        <v>5</v>
      </c>
      <c r="J209">
        <v>2018</v>
      </c>
      <c r="K209" t="s">
        <v>21</v>
      </c>
      <c r="L209">
        <v>6</v>
      </c>
      <c r="M209">
        <v>7.4999999999999997E-2</v>
      </c>
      <c r="N209">
        <v>0.45</v>
      </c>
      <c r="O209">
        <v>66</v>
      </c>
      <c r="P209">
        <v>6.8181818181818179E-3</v>
      </c>
      <c r="Q209">
        <v>9.0909090909090912E-2</v>
      </c>
    </row>
    <row r="210" spans="1:17" hidden="1" x14ac:dyDescent="0.3">
      <c r="A210" s="76">
        <v>208</v>
      </c>
      <c r="B210">
        <v>40530</v>
      </c>
      <c r="C210" t="s">
        <v>319</v>
      </c>
      <c r="D210" t="s">
        <v>32</v>
      </c>
      <c r="E210" t="s">
        <v>75</v>
      </c>
      <c r="F210">
        <v>7.12</v>
      </c>
      <c r="G210" s="77">
        <v>44567</v>
      </c>
      <c r="H210" s="77">
        <v>44567</v>
      </c>
      <c r="I210">
        <v>6</v>
      </c>
      <c r="J210">
        <v>2021</v>
      </c>
      <c r="K210" t="s">
        <v>25</v>
      </c>
      <c r="L210">
        <v>12</v>
      </c>
      <c r="M210">
        <v>0.3963888888888889</v>
      </c>
      <c r="N210">
        <v>4.7566666666666668</v>
      </c>
      <c r="O210">
        <v>1</v>
      </c>
      <c r="P210">
        <v>4.7566666666666668</v>
      </c>
      <c r="Q210">
        <v>12</v>
      </c>
    </row>
    <row r="211" spans="1:17" hidden="1" x14ac:dyDescent="0.3">
      <c r="A211" s="76">
        <v>209</v>
      </c>
      <c r="B211">
        <v>45604</v>
      </c>
      <c r="C211" t="s">
        <v>320</v>
      </c>
      <c r="D211" t="s">
        <v>24</v>
      </c>
      <c r="E211" t="s">
        <v>75</v>
      </c>
      <c r="F211">
        <v>6.67</v>
      </c>
      <c r="G211" s="77">
        <v>44903</v>
      </c>
      <c r="H211" s="77">
        <v>44903</v>
      </c>
      <c r="I211">
        <v>6</v>
      </c>
      <c r="J211">
        <v>2021</v>
      </c>
      <c r="K211" t="s">
        <v>33</v>
      </c>
      <c r="L211">
        <v>2</v>
      </c>
      <c r="M211">
        <v>0.22222222222222221</v>
      </c>
      <c r="N211">
        <v>0.44444444444444442</v>
      </c>
      <c r="O211" s="38">
        <v>1</v>
      </c>
      <c r="P211">
        <v>0.44444444444444442</v>
      </c>
      <c r="Q211">
        <v>2</v>
      </c>
    </row>
    <row r="212" spans="1:17" hidden="1" x14ac:dyDescent="0.3">
      <c r="A212" s="76">
        <v>210</v>
      </c>
      <c r="B212">
        <v>36906</v>
      </c>
      <c r="C212" t="s">
        <v>321</v>
      </c>
      <c r="D212" t="s">
        <v>32</v>
      </c>
      <c r="E212" t="s">
        <v>78</v>
      </c>
      <c r="F212">
        <v>7.02</v>
      </c>
      <c r="G212" s="77">
        <v>44207</v>
      </c>
      <c r="H212" s="77">
        <v>44208</v>
      </c>
      <c r="I212">
        <v>6</v>
      </c>
      <c r="J212">
        <v>2018</v>
      </c>
      <c r="K212" t="s">
        <v>21</v>
      </c>
      <c r="L212">
        <v>11</v>
      </c>
      <c r="M212">
        <v>0.39444444444444438</v>
      </c>
      <c r="N212">
        <v>4.3388888888888886</v>
      </c>
      <c r="O212">
        <v>2</v>
      </c>
      <c r="P212">
        <v>2.1694444444444438</v>
      </c>
      <c r="Q212">
        <v>5.5</v>
      </c>
    </row>
    <row r="213" spans="1:17" hidden="1" x14ac:dyDescent="0.3">
      <c r="A213" s="76">
        <v>211</v>
      </c>
      <c r="B213">
        <v>38383</v>
      </c>
      <c r="C213" t="s">
        <v>322</v>
      </c>
      <c r="D213" t="s">
        <v>19</v>
      </c>
      <c r="E213" t="s">
        <v>78</v>
      </c>
      <c r="F213">
        <v>7.16</v>
      </c>
      <c r="G213" s="77">
        <v>44208</v>
      </c>
      <c r="H213" s="77">
        <v>44208</v>
      </c>
      <c r="I213">
        <v>6</v>
      </c>
      <c r="J213">
        <v>2018</v>
      </c>
      <c r="K213" t="s">
        <v>35</v>
      </c>
      <c r="L213">
        <v>1</v>
      </c>
      <c r="M213">
        <v>0.38333333333333341</v>
      </c>
      <c r="N213">
        <v>0.38333333333333341</v>
      </c>
      <c r="O213" s="38">
        <v>1</v>
      </c>
      <c r="P213">
        <v>0.38333333333333341</v>
      </c>
      <c r="Q213">
        <v>1</v>
      </c>
    </row>
    <row r="214" spans="1:17" hidden="1" x14ac:dyDescent="0.3">
      <c r="A214" s="76">
        <v>212</v>
      </c>
      <c r="B214">
        <v>39049</v>
      </c>
      <c r="C214" t="s">
        <v>323</v>
      </c>
      <c r="D214" t="s">
        <v>32</v>
      </c>
      <c r="E214" t="s">
        <v>78</v>
      </c>
      <c r="F214">
        <v>7.46</v>
      </c>
      <c r="G214" s="77">
        <v>44296</v>
      </c>
      <c r="H214" s="77">
        <v>44304</v>
      </c>
      <c r="I214">
        <v>6</v>
      </c>
      <c r="J214">
        <v>2020</v>
      </c>
      <c r="K214" t="s">
        <v>33</v>
      </c>
      <c r="L214">
        <v>11</v>
      </c>
      <c r="M214">
        <v>0.39444444444444438</v>
      </c>
      <c r="N214">
        <v>4.3388888888888886</v>
      </c>
      <c r="O214" s="38">
        <v>9</v>
      </c>
      <c r="P214">
        <v>0.48209876543209867</v>
      </c>
      <c r="Q214">
        <v>1.2222222222222221</v>
      </c>
    </row>
    <row r="215" spans="1:17" hidden="1" x14ac:dyDescent="0.3">
      <c r="A215" s="76">
        <v>213</v>
      </c>
      <c r="B215">
        <v>40661</v>
      </c>
      <c r="C215" t="s">
        <v>324</v>
      </c>
      <c r="D215" t="s">
        <v>24</v>
      </c>
      <c r="E215" t="s">
        <v>78</v>
      </c>
      <c r="F215">
        <v>7.23</v>
      </c>
      <c r="G215" s="77">
        <v>44304</v>
      </c>
      <c r="H215" s="77">
        <v>44304</v>
      </c>
      <c r="I215">
        <v>6</v>
      </c>
      <c r="J215">
        <v>2020</v>
      </c>
      <c r="K215" t="s">
        <v>33</v>
      </c>
      <c r="L215">
        <v>1</v>
      </c>
      <c r="M215">
        <v>0.39444444444444438</v>
      </c>
      <c r="N215">
        <v>0.39444444444444438</v>
      </c>
      <c r="O215" s="38">
        <v>1</v>
      </c>
      <c r="P215">
        <v>0.39444444444444438</v>
      </c>
      <c r="Q215">
        <v>1</v>
      </c>
    </row>
    <row r="216" spans="1:17" hidden="1" x14ac:dyDescent="0.3">
      <c r="A216" s="76">
        <v>214</v>
      </c>
      <c r="B216">
        <v>570</v>
      </c>
      <c r="C216" t="s">
        <v>325</v>
      </c>
      <c r="D216" t="s">
        <v>101</v>
      </c>
      <c r="E216" t="s">
        <v>38</v>
      </c>
      <c r="F216">
        <v>7.78</v>
      </c>
      <c r="G216" s="77">
        <v>43497</v>
      </c>
      <c r="H216" s="77">
        <v>43497</v>
      </c>
      <c r="I216">
        <v>8</v>
      </c>
      <c r="J216">
        <v>2000</v>
      </c>
      <c r="K216" t="s">
        <v>33</v>
      </c>
      <c r="L216">
        <v>1</v>
      </c>
      <c r="M216">
        <v>1.7</v>
      </c>
      <c r="N216">
        <v>1.7</v>
      </c>
      <c r="O216">
        <v>1</v>
      </c>
      <c r="P216">
        <v>1.7</v>
      </c>
      <c r="Q216">
        <v>1</v>
      </c>
    </row>
    <row r="217" spans="1:17" hidden="1" x14ac:dyDescent="0.3">
      <c r="A217" s="76">
        <v>215</v>
      </c>
      <c r="B217">
        <v>38295</v>
      </c>
      <c r="C217" t="s">
        <v>326</v>
      </c>
      <c r="D217" t="s">
        <v>32</v>
      </c>
      <c r="E217" t="s">
        <v>78</v>
      </c>
      <c r="F217">
        <v>5.81</v>
      </c>
      <c r="G217" s="77">
        <v>44859</v>
      </c>
      <c r="H217" s="77">
        <v>44905</v>
      </c>
      <c r="I217">
        <v>5</v>
      </c>
      <c r="J217">
        <v>2019</v>
      </c>
      <c r="K217" t="s">
        <v>33</v>
      </c>
      <c r="L217">
        <v>12</v>
      </c>
      <c r="M217">
        <v>5.8333333333333327E-2</v>
      </c>
      <c r="N217">
        <v>0.7</v>
      </c>
      <c r="O217" s="38">
        <v>47</v>
      </c>
      <c r="P217">
        <v>1.4893617021276589E-2</v>
      </c>
      <c r="Q217">
        <v>0.25531914893617019</v>
      </c>
    </row>
    <row r="218" spans="1:17" hidden="1" x14ac:dyDescent="0.3">
      <c r="A218" s="76">
        <v>216</v>
      </c>
      <c r="B218">
        <v>38619</v>
      </c>
      <c r="C218" t="s">
        <v>327</v>
      </c>
      <c r="D218" t="s">
        <v>32</v>
      </c>
      <c r="E218" t="s">
        <v>78</v>
      </c>
      <c r="F218">
        <v>7.71</v>
      </c>
      <c r="G218" s="77">
        <v>43791</v>
      </c>
      <c r="H218" s="77">
        <v>43800</v>
      </c>
      <c r="I218">
        <v>7</v>
      </c>
      <c r="J218">
        <v>2019</v>
      </c>
      <c r="K218" t="s">
        <v>21</v>
      </c>
      <c r="L218">
        <v>12</v>
      </c>
      <c r="M218">
        <v>0.40694444444444439</v>
      </c>
      <c r="N218">
        <v>4.8833333333333329</v>
      </c>
      <c r="O218" s="38">
        <v>10</v>
      </c>
      <c r="P218">
        <v>0.48833333333333329</v>
      </c>
      <c r="Q218">
        <v>1.2</v>
      </c>
    </row>
    <row r="219" spans="1:17" hidden="1" x14ac:dyDescent="0.3">
      <c r="A219" s="76">
        <v>217</v>
      </c>
      <c r="B219">
        <v>47250</v>
      </c>
      <c r="C219" t="s">
        <v>328</v>
      </c>
      <c r="D219" t="s">
        <v>32</v>
      </c>
      <c r="E219" t="s">
        <v>20</v>
      </c>
      <c r="F219">
        <v>6.09</v>
      </c>
      <c r="G219" s="77">
        <v>44669</v>
      </c>
      <c r="H219" s="77">
        <v>44693</v>
      </c>
      <c r="I219">
        <v>4</v>
      </c>
      <c r="J219">
        <v>2021</v>
      </c>
      <c r="K219" t="s">
        <v>33</v>
      </c>
      <c r="L219">
        <v>12</v>
      </c>
      <c r="M219">
        <v>0.38055555555555548</v>
      </c>
      <c r="N219">
        <v>4.5666666666666664</v>
      </c>
      <c r="O219">
        <v>25</v>
      </c>
      <c r="P219">
        <v>0.18266666666666659</v>
      </c>
      <c r="Q219">
        <v>0.48</v>
      </c>
    </row>
    <row r="220" spans="1:17" x14ac:dyDescent="0.3">
      <c r="A220" s="76">
        <v>280</v>
      </c>
      <c r="B220">
        <v>50037</v>
      </c>
      <c r="C220" t="s">
        <v>396</v>
      </c>
      <c r="D220" t="s">
        <v>85</v>
      </c>
      <c r="E220" t="s">
        <v>20</v>
      </c>
      <c r="F220">
        <v>7.36</v>
      </c>
      <c r="G220" s="77">
        <v>44991</v>
      </c>
      <c r="H220" s="77">
        <v>44991</v>
      </c>
      <c r="I220">
        <v>6</v>
      </c>
      <c r="J220">
        <v>2021</v>
      </c>
      <c r="K220" t="s">
        <v>25</v>
      </c>
      <c r="L220">
        <v>1</v>
      </c>
      <c r="M220">
        <v>7.166666666666667E-2</v>
      </c>
      <c r="N220">
        <v>7.166666666666667E-2</v>
      </c>
      <c r="O220" s="38">
        <v>1</v>
      </c>
      <c r="P220">
        <v>7.166666666666667E-2</v>
      </c>
      <c r="Q220">
        <v>1</v>
      </c>
    </row>
    <row r="221" spans="1:17" hidden="1" x14ac:dyDescent="0.3">
      <c r="A221" s="76">
        <v>219</v>
      </c>
      <c r="B221">
        <v>253</v>
      </c>
      <c r="C221" t="s">
        <v>330</v>
      </c>
      <c r="D221" t="s">
        <v>32</v>
      </c>
      <c r="E221" t="s">
        <v>38</v>
      </c>
      <c r="F221">
        <v>7.81</v>
      </c>
      <c r="G221" s="77">
        <v>43480</v>
      </c>
      <c r="H221" s="77">
        <v>43495</v>
      </c>
      <c r="I221">
        <v>7</v>
      </c>
      <c r="J221">
        <v>2001</v>
      </c>
      <c r="K221" t="s">
        <v>33</v>
      </c>
      <c r="L221">
        <v>26</v>
      </c>
      <c r="M221">
        <v>0.38333333333333341</v>
      </c>
      <c r="N221">
        <v>9.9666666666666668</v>
      </c>
      <c r="O221" s="38">
        <v>16</v>
      </c>
      <c r="P221">
        <v>0.62291666666666667</v>
      </c>
      <c r="Q221">
        <v>1.625</v>
      </c>
    </row>
    <row r="222" spans="1:17" hidden="1" x14ac:dyDescent="0.3">
      <c r="A222" s="76">
        <v>220</v>
      </c>
      <c r="B222">
        <v>254</v>
      </c>
      <c r="C222" t="s">
        <v>331</v>
      </c>
      <c r="D222" t="s">
        <v>66</v>
      </c>
      <c r="E222" t="s">
        <v>38</v>
      </c>
      <c r="F222">
        <v>7.79</v>
      </c>
      <c r="G222" s="77">
        <v>43498</v>
      </c>
      <c r="H222" s="77">
        <v>43509</v>
      </c>
      <c r="I222">
        <v>7</v>
      </c>
      <c r="J222">
        <v>2002</v>
      </c>
      <c r="K222" t="s">
        <v>21</v>
      </c>
      <c r="L222">
        <v>6</v>
      </c>
      <c r="M222">
        <v>0.43333333333333329</v>
      </c>
      <c r="N222">
        <v>2.6</v>
      </c>
      <c r="O222">
        <v>12</v>
      </c>
      <c r="P222">
        <v>0.2166666666666667</v>
      </c>
      <c r="Q222">
        <v>0.5</v>
      </c>
    </row>
    <row r="223" spans="1:17" hidden="1" x14ac:dyDescent="0.3">
      <c r="A223" s="76">
        <v>221</v>
      </c>
      <c r="B223">
        <v>255</v>
      </c>
      <c r="C223" t="s">
        <v>332</v>
      </c>
      <c r="D223" t="s">
        <v>66</v>
      </c>
      <c r="E223" t="s">
        <v>38</v>
      </c>
      <c r="F223">
        <v>7.62</v>
      </c>
      <c r="G223" s="77">
        <v>43505</v>
      </c>
      <c r="H223" s="77">
        <v>43525</v>
      </c>
      <c r="I223">
        <v>7</v>
      </c>
      <c r="J223">
        <v>2003</v>
      </c>
      <c r="K223" t="s">
        <v>35</v>
      </c>
      <c r="L223">
        <v>7</v>
      </c>
      <c r="M223">
        <v>0.43333333333333329</v>
      </c>
      <c r="N223">
        <v>3.0333333333333332</v>
      </c>
      <c r="O223">
        <v>21</v>
      </c>
      <c r="P223">
        <v>0.1444444444444444</v>
      </c>
      <c r="Q223">
        <v>0.33333333333333331</v>
      </c>
    </row>
    <row r="224" spans="1:17" hidden="1" x14ac:dyDescent="0.3">
      <c r="A224" s="76">
        <v>222</v>
      </c>
      <c r="B224">
        <v>43711</v>
      </c>
      <c r="C224" t="s">
        <v>333</v>
      </c>
      <c r="D224" t="s">
        <v>19</v>
      </c>
      <c r="E224" t="s">
        <v>20</v>
      </c>
      <c r="F224">
        <v>6.23</v>
      </c>
      <c r="G224" s="77">
        <v>44500</v>
      </c>
      <c r="H224" s="77">
        <v>44500</v>
      </c>
      <c r="I224">
        <v>6</v>
      </c>
      <c r="J224">
        <v>2020</v>
      </c>
      <c r="K224" t="s">
        <v>35</v>
      </c>
      <c r="L224">
        <v>1</v>
      </c>
      <c r="M224">
        <v>3.3055555555555553E-2</v>
      </c>
      <c r="N224">
        <v>3.3055555555555553E-2</v>
      </c>
      <c r="O224" s="38">
        <v>1</v>
      </c>
      <c r="P224">
        <v>3.3055555555555553E-2</v>
      </c>
      <c r="Q224">
        <v>1</v>
      </c>
    </row>
    <row r="225" spans="1:17" hidden="1" x14ac:dyDescent="0.3">
      <c r="A225" s="76">
        <v>223</v>
      </c>
      <c r="B225">
        <v>153</v>
      </c>
      <c r="C225" t="s">
        <v>334</v>
      </c>
      <c r="D225" t="s">
        <v>32</v>
      </c>
      <c r="E225" t="s">
        <v>47</v>
      </c>
      <c r="F225">
        <v>8.0299999999999994</v>
      </c>
      <c r="G225" s="77">
        <v>43104</v>
      </c>
      <c r="H225" s="77">
        <v>43145</v>
      </c>
      <c r="I225">
        <v>8</v>
      </c>
      <c r="J225">
        <v>2002</v>
      </c>
      <c r="K225" t="s">
        <v>33</v>
      </c>
      <c r="L225">
        <v>45</v>
      </c>
      <c r="M225">
        <v>0.41666666666666669</v>
      </c>
      <c r="N225">
        <v>18.75</v>
      </c>
      <c r="O225">
        <v>42</v>
      </c>
      <c r="P225">
        <v>0.44642857142857151</v>
      </c>
      <c r="Q225">
        <v>1.071428571428571</v>
      </c>
    </row>
    <row r="226" spans="1:17" hidden="1" x14ac:dyDescent="0.3">
      <c r="A226" s="76">
        <v>224</v>
      </c>
      <c r="B226">
        <v>38161</v>
      </c>
      <c r="C226" t="s">
        <v>335</v>
      </c>
      <c r="D226" t="s">
        <v>32</v>
      </c>
      <c r="E226" t="s">
        <v>20</v>
      </c>
      <c r="F226">
        <v>6.89</v>
      </c>
      <c r="G226" s="77">
        <v>43916</v>
      </c>
      <c r="H226" s="77">
        <v>43945</v>
      </c>
      <c r="I226">
        <v>7</v>
      </c>
      <c r="J226">
        <v>2019</v>
      </c>
      <c r="K226" t="s">
        <v>35</v>
      </c>
      <c r="L226">
        <v>24</v>
      </c>
      <c r="M226">
        <v>0.40166666666666673</v>
      </c>
      <c r="N226">
        <v>9.64</v>
      </c>
      <c r="O226">
        <v>30</v>
      </c>
      <c r="P226">
        <v>0.32133333333333342</v>
      </c>
      <c r="Q226">
        <v>0.8</v>
      </c>
    </row>
    <row r="227" spans="1:17" hidden="1" x14ac:dyDescent="0.3">
      <c r="A227" s="76">
        <v>225</v>
      </c>
      <c r="B227">
        <v>43691</v>
      </c>
      <c r="C227" t="s">
        <v>336</v>
      </c>
      <c r="D227" t="s">
        <v>32</v>
      </c>
      <c r="E227" t="s">
        <v>38</v>
      </c>
      <c r="F227">
        <v>7.75</v>
      </c>
      <c r="G227" s="77">
        <v>44709</v>
      </c>
      <c r="H227" s="77">
        <v>44726</v>
      </c>
      <c r="I227">
        <v>6</v>
      </c>
      <c r="J227">
        <v>2021</v>
      </c>
      <c r="K227" t="s">
        <v>21</v>
      </c>
      <c r="L227">
        <v>13</v>
      </c>
      <c r="M227">
        <v>0.40666666666666668</v>
      </c>
      <c r="N227">
        <v>5.2866666666666671</v>
      </c>
      <c r="O227">
        <v>18</v>
      </c>
      <c r="P227">
        <v>0.29370370370370369</v>
      </c>
      <c r="Q227">
        <v>0.72222222222222221</v>
      </c>
    </row>
    <row r="228" spans="1:17" hidden="1" x14ac:dyDescent="0.3">
      <c r="A228" s="76">
        <v>226</v>
      </c>
      <c r="B228">
        <v>37999</v>
      </c>
      <c r="C228" t="s">
        <v>337</v>
      </c>
      <c r="D228" t="s">
        <v>32</v>
      </c>
      <c r="E228" t="s">
        <v>38</v>
      </c>
      <c r="F228">
        <v>8.41</v>
      </c>
      <c r="G228" s="77">
        <v>43578</v>
      </c>
      <c r="H228" s="77">
        <v>43589</v>
      </c>
      <c r="I228">
        <v>9</v>
      </c>
      <c r="J228">
        <v>2019</v>
      </c>
      <c r="K228" t="s">
        <v>25</v>
      </c>
      <c r="L228">
        <v>12</v>
      </c>
      <c r="M228">
        <v>0.41666666666666669</v>
      </c>
      <c r="N228">
        <v>5</v>
      </c>
      <c r="O228">
        <v>12</v>
      </c>
      <c r="P228">
        <v>0.41666666666666669</v>
      </c>
      <c r="Q228">
        <v>1</v>
      </c>
    </row>
    <row r="229" spans="1:17" hidden="1" x14ac:dyDescent="0.3">
      <c r="A229" s="76">
        <v>227</v>
      </c>
      <c r="B229">
        <v>42822</v>
      </c>
      <c r="C229" t="s">
        <v>338</v>
      </c>
      <c r="D229" t="s">
        <v>32</v>
      </c>
      <c r="E229" t="s">
        <v>38</v>
      </c>
      <c r="F229">
        <v>7.16</v>
      </c>
      <c r="G229" s="77">
        <v>44515</v>
      </c>
      <c r="H229" s="77">
        <v>44524</v>
      </c>
      <c r="I229">
        <v>6</v>
      </c>
      <c r="J229">
        <v>2021</v>
      </c>
      <c r="K229" t="s">
        <v>25</v>
      </c>
      <c r="L229">
        <v>12</v>
      </c>
      <c r="M229">
        <v>0.39444444444444438</v>
      </c>
      <c r="N229">
        <v>4.7333333333333334</v>
      </c>
      <c r="O229">
        <v>10</v>
      </c>
      <c r="P229">
        <v>0.47333333333333327</v>
      </c>
      <c r="Q229">
        <v>1.2</v>
      </c>
    </row>
    <row r="230" spans="1:17" hidden="1" x14ac:dyDescent="0.3">
      <c r="A230" s="76">
        <v>228</v>
      </c>
      <c r="B230">
        <v>40750</v>
      </c>
      <c r="C230" t="s">
        <v>339</v>
      </c>
      <c r="D230" t="s">
        <v>32</v>
      </c>
      <c r="E230" t="s">
        <v>75</v>
      </c>
      <c r="F230">
        <v>6.34</v>
      </c>
      <c r="G230" s="77">
        <v>44741</v>
      </c>
      <c r="H230" s="77">
        <v>44748</v>
      </c>
      <c r="I230">
        <v>7</v>
      </c>
      <c r="J230">
        <v>2021</v>
      </c>
      <c r="K230" t="s">
        <v>25</v>
      </c>
      <c r="L230">
        <v>12</v>
      </c>
      <c r="M230">
        <v>0.4</v>
      </c>
      <c r="N230">
        <v>4.8000000000000007</v>
      </c>
      <c r="O230">
        <v>8</v>
      </c>
      <c r="P230">
        <v>0.60000000000000009</v>
      </c>
      <c r="Q230">
        <v>1.5</v>
      </c>
    </row>
    <row r="231" spans="1:17" hidden="1" x14ac:dyDescent="0.3">
      <c r="A231" s="76">
        <v>229</v>
      </c>
      <c r="B231">
        <v>49385</v>
      </c>
      <c r="C231" t="s">
        <v>341</v>
      </c>
      <c r="D231" t="s">
        <v>32</v>
      </c>
      <c r="E231" t="s">
        <v>78</v>
      </c>
      <c r="F231">
        <v>6.73</v>
      </c>
      <c r="G231" s="77">
        <v>44910</v>
      </c>
      <c r="H231" s="77">
        <v>44913</v>
      </c>
      <c r="I231">
        <v>6</v>
      </c>
      <c r="J231">
        <v>2022</v>
      </c>
      <c r="K231" t="s">
        <v>25</v>
      </c>
      <c r="L231">
        <v>12</v>
      </c>
      <c r="M231">
        <v>0.39222222222222219</v>
      </c>
      <c r="N231">
        <v>4.706666666666667</v>
      </c>
      <c r="O231" s="38">
        <v>4</v>
      </c>
      <c r="P231">
        <v>1.176666666666667</v>
      </c>
      <c r="Q231">
        <v>3</v>
      </c>
    </row>
    <row r="232" spans="1:17" hidden="1" x14ac:dyDescent="0.3">
      <c r="A232" s="76">
        <v>230</v>
      </c>
      <c r="B232">
        <v>37981</v>
      </c>
      <c r="C232" t="s">
        <v>342</v>
      </c>
      <c r="D232" t="s">
        <v>101</v>
      </c>
      <c r="E232" t="s">
        <v>38</v>
      </c>
      <c r="F232">
        <v>7.2</v>
      </c>
      <c r="G232" s="77">
        <v>44098</v>
      </c>
      <c r="H232" s="77">
        <v>44098</v>
      </c>
      <c r="I232">
        <v>6</v>
      </c>
      <c r="J232">
        <v>2019</v>
      </c>
      <c r="K232" t="s">
        <v>33</v>
      </c>
      <c r="L232">
        <v>1</v>
      </c>
      <c r="M232">
        <v>1.85</v>
      </c>
      <c r="N232">
        <v>1.85</v>
      </c>
      <c r="O232">
        <v>1</v>
      </c>
      <c r="P232">
        <v>1.85</v>
      </c>
      <c r="Q232">
        <v>1</v>
      </c>
    </row>
    <row r="233" spans="1:17" hidden="1" x14ac:dyDescent="0.3">
      <c r="A233" s="76">
        <v>231</v>
      </c>
      <c r="B233">
        <v>42544</v>
      </c>
      <c r="C233" t="s">
        <v>343</v>
      </c>
      <c r="D233" t="s">
        <v>32</v>
      </c>
      <c r="E233" t="s">
        <v>20</v>
      </c>
      <c r="F233">
        <v>7.08</v>
      </c>
      <c r="G233" s="77">
        <v>44778</v>
      </c>
      <c r="H233" s="77">
        <v>44778</v>
      </c>
      <c r="I233">
        <v>7</v>
      </c>
      <c r="J233">
        <v>2021</v>
      </c>
      <c r="K233" t="s">
        <v>35</v>
      </c>
      <c r="L233">
        <v>12</v>
      </c>
      <c r="M233">
        <v>0.40250000000000002</v>
      </c>
      <c r="N233">
        <v>4.83</v>
      </c>
      <c r="O233">
        <v>1</v>
      </c>
      <c r="P233">
        <v>4.83</v>
      </c>
      <c r="Q233">
        <v>12</v>
      </c>
    </row>
    <row r="234" spans="1:17" hidden="1" x14ac:dyDescent="0.3">
      <c r="A234" s="76">
        <v>232</v>
      </c>
      <c r="B234">
        <v>41312</v>
      </c>
      <c r="C234" t="s">
        <v>344</v>
      </c>
      <c r="D234" t="s">
        <v>32</v>
      </c>
      <c r="E234" t="s">
        <v>75</v>
      </c>
      <c r="F234">
        <v>6.98</v>
      </c>
      <c r="G234" s="77">
        <v>44370</v>
      </c>
      <c r="H234" s="77">
        <v>44379</v>
      </c>
      <c r="I234">
        <v>3</v>
      </c>
      <c r="J234">
        <v>2020</v>
      </c>
      <c r="K234" t="s">
        <v>35</v>
      </c>
      <c r="L234">
        <v>12</v>
      </c>
      <c r="M234">
        <v>0.3963888888888889</v>
      </c>
      <c r="N234">
        <v>4.7566666666666668</v>
      </c>
      <c r="O234" s="38">
        <v>10</v>
      </c>
      <c r="P234">
        <v>0.47566666666666668</v>
      </c>
      <c r="Q234">
        <v>1.2</v>
      </c>
    </row>
    <row r="235" spans="1:17" x14ac:dyDescent="0.3">
      <c r="A235" s="76">
        <v>301</v>
      </c>
      <c r="B235">
        <v>50218</v>
      </c>
      <c r="C235" t="s">
        <v>417</v>
      </c>
      <c r="D235" t="s">
        <v>85</v>
      </c>
      <c r="E235" t="s">
        <v>124</v>
      </c>
      <c r="F235">
        <v>6.79</v>
      </c>
      <c r="G235" s="77">
        <v>44991</v>
      </c>
      <c r="H235" s="77">
        <v>44991</v>
      </c>
      <c r="I235">
        <v>4</v>
      </c>
      <c r="J235">
        <v>2021</v>
      </c>
      <c r="K235" t="s">
        <v>35</v>
      </c>
      <c r="L235">
        <v>1</v>
      </c>
      <c r="M235">
        <v>5.7500000000000002E-2</v>
      </c>
      <c r="N235">
        <v>5.7500000000000002E-2</v>
      </c>
      <c r="O235" s="38">
        <v>1</v>
      </c>
      <c r="P235">
        <v>5.7500000000000002E-2</v>
      </c>
      <c r="Q235">
        <v>1</v>
      </c>
    </row>
    <row r="236" spans="1:17" x14ac:dyDescent="0.3">
      <c r="A236" s="76">
        <v>342</v>
      </c>
      <c r="B236">
        <v>50078</v>
      </c>
      <c r="C236" t="s">
        <v>459</v>
      </c>
      <c r="D236" t="s">
        <v>85</v>
      </c>
      <c r="E236" t="s">
        <v>20</v>
      </c>
      <c r="F236">
        <v>6.65</v>
      </c>
      <c r="G236" s="77">
        <v>44991</v>
      </c>
      <c r="H236" s="77">
        <v>44991</v>
      </c>
      <c r="I236">
        <v>7</v>
      </c>
      <c r="J236">
        <v>2021</v>
      </c>
      <c r="K236" t="s">
        <v>25</v>
      </c>
      <c r="L236">
        <v>1</v>
      </c>
      <c r="M236">
        <v>6.6944444444444445E-2</v>
      </c>
      <c r="N236">
        <v>6.6944444444444445E-2</v>
      </c>
      <c r="O236" s="38">
        <v>1</v>
      </c>
      <c r="P236">
        <v>6.6944444444444445E-2</v>
      </c>
      <c r="Q236">
        <v>1</v>
      </c>
    </row>
    <row r="237" spans="1:17" hidden="1" x14ac:dyDescent="0.3">
      <c r="A237" s="76">
        <v>235</v>
      </c>
      <c r="B237">
        <v>41930</v>
      </c>
      <c r="C237" t="s">
        <v>347</v>
      </c>
      <c r="D237" t="s">
        <v>32</v>
      </c>
      <c r="E237" t="s">
        <v>20</v>
      </c>
      <c r="F237">
        <v>6.79</v>
      </c>
      <c r="G237" s="77">
        <v>44440</v>
      </c>
      <c r="H237" s="77">
        <v>44482</v>
      </c>
      <c r="I237">
        <v>6</v>
      </c>
      <c r="J237">
        <v>2020</v>
      </c>
      <c r="K237" t="s">
        <v>35</v>
      </c>
      <c r="L237">
        <v>12</v>
      </c>
      <c r="M237">
        <v>0.40333333333333332</v>
      </c>
      <c r="N237">
        <v>4.84</v>
      </c>
      <c r="O237" s="38">
        <v>43</v>
      </c>
      <c r="P237">
        <v>0.11255813953488369</v>
      </c>
      <c r="Q237">
        <v>0.27906976744186052</v>
      </c>
    </row>
    <row r="238" spans="1:17" x14ac:dyDescent="0.3">
      <c r="A238" s="76">
        <v>554</v>
      </c>
      <c r="B238">
        <v>48876</v>
      </c>
      <c r="C238" t="s">
        <v>672</v>
      </c>
      <c r="D238" t="s">
        <v>85</v>
      </c>
      <c r="E238" t="s">
        <v>20</v>
      </c>
      <c r="F238">
        <v>7.59</v>
      </c>
      <c r="G238" s="77">
        <v>44991</v>
      </c>
      <c r="H238" s="77">
        <v>44991</v>
      </c>
      <c r="I238">
        <v>6</v>
      </c>
      <c r="J238">
        <v>2021</v>
      </c>
      <c r="K238" t="s">
        <v>33</v>
      </c>
      <c r="L238">
        <v>1</v>
      </c>
      <c r="M238">
        <v>5.4722222222222221E-2</v>
      </c>
      <c r="N238">
        <v>5.4722222222222221E-2</v>
      </c>
      <c r="O238" s="111">
        <v>1</v>
      </c>
      <c r="P238">
        <v>5.4722222222222221E-2</v>
      </c>
      <c r="Q238">
        <v>1</v>
      </c>
    </row>
    <row r="239" spans="1:17" hidden="1" x14ac:dyDescent="0.3">
      <c r="A239" s="76">
        <v>237</v>
      </c>
      <c r="B239">
        <v>39198</v>
      </c>
      <c r="C239" t="s">
        <v>349</v>
      </c>
      <c r="D239" t="s">
        <v>32</v>
      </c>
      <c r="E239" t="s">
        <v>38</v>
      </c>
      <c r="F239">
        <v>8.09</v>
      </c>
      <c r="G239" s="77">
        <v>43847</v>
      </c>
      <c r="H239" s="77">
        <v>43856</v>
      </c>
      <c r="I239">
        <v>8</v>
      </c>
      <c r="J239">
        <v>2019</v>
      </c>
      <c r="K239" t="s">
        <v>21</v>
      </c>
      <c r="L239">
        <v>12</v>
      </c>
      <c r="M239">
        <v>0.46666666666666667</v>
      </c>
      <c r="N239">
        <v>5.6</v>
      </c>
      <c r="O239" s="38">
        <v>10</v>
      </c>
      <c r="P239">
        <v>0.55999999999999994</v>
      </c>
      <c r="Q239">
        <v>1.2</v>
      </c>
    </row>
    <row r="240" spans="1:17" hidden="1" x14ac:dyDescent="0.3">
      <c r="A240" s="76">
        <v>238</v>
      </c>
      <c r="B240">
        <v>43969</v>
      </c>
      <c r="C240" t="s">
        <v>350</v>
      </c>
      <c r="D240" t="s">
        <v>32</v>
      </c>
      <c r="E240" t="s">
        <v>38</v>
      </c>
      <c r="F240">
        <v>6.54</v>
      </c>
      <c r="G240" s="77">
        <v>44498</v>
      </c>
      <c r="H240" s="77">
        <v>44501</v>
      </c>
      <c r="I240">
        <v>6</v>
      </c>
      <c r="J240">
        <v>2021</v>
      </c>
      <c r="K240" t="s">
        <v>21</v>
      </c>
      <c r="L240">
        <v>12</v>
      </c>
      <c r="M240">
        <v>0.40749999999999997</v>
      </c>
      <c r="N240">
        <v>4.8899999999999997</v>
      </c>
      <c r="O240">
        <v>4</v>
      </c>
      <c r="P240">
        <v>1.2224999999999999</v>
      </c>
      <c r="Q240">
        <v>3</v>
      </c>
    </row>
    <row r="241" spans="1:17" hidden="1" x14ac:dyDescent="0.3">
      <c r="A241" s="76">
        <v>239</v>
      </c>
      <c r="B241">
        <v>1004</v>
      </c>
      <c r="C241" t="s">
        <v>351</v>
      </c>
      <c r="D241" t="s">
        <v>66</v>
      </c>
      <c r="E241" t="s">
        <v>20</v>
      </c>
      <c r="F241">
        <v>7.28</v>
      </c>
      <c r="G241" s="77">
        <v>42978</v>
      </c>
      <c r="H241" s="77">
        <v>42978</v>
      </c>
      <c r="I241">
        <v>6</v>
      </c>
      <c r="J241">
        <v>2002</v>
      </c>
      <c r="K241" t="s">
        <v>33</v>
      </c>
      <c r="L241">
        <v>1</v>
      </c>
      <c r="M241">
        <v>7.9444444444444443E-2</v>
      </c>
      <c r="N241">
        <v>7.9444444444444443E-2</v>
      </c>
      <c r="O241" s="38">
        <v>1</v>
      </c>
      <c r="P241">
        <v>7.9444444444444443E-2</v>
      </c>
      <c r="Q241">
        <v>1</v>
      </c>
    </row>
    <row r="242" spans="1:17" hidden="1" x14ac:dyDescent="0.3">
      <c r="A242" s="76">
        <v>240</v>
      </c>
      <c r="B242">
        <v>144</v>
      </c>
      <c r="C242" t="s">
        <v>352</v>
      </c>
      <c r="D242" t="s">
        <v>32</v>
      </c>
      <c r="E242" t="s">
        <v>353</v>
      </c>
      <c r="F242">
        <v>7.07</v>
      </c>
      <c r="G242" s="77">
        <v>43566</v>
      </c>
      <c r="H242" s="77">
        <v>43599</v>
      </c>
      <c r="I242">
        <v>2</v>
      </c>
      <c r="J242">
        <v>2002</v>
      </c>
      <c r="K242" t="s">
        <v>25</v>
      </c>
      <c r="L242">
        <v>13</v>
      </c>
      <c r="M242">
        <v>0.4</v>
      </c>
      <c r="N242">
        <v>5.2</v>
      </c>
      <c r="O242" s="38">
        <v>34</v>
      </c>
      <c r="P242">
        <v>0.15294117647058819</v>
      </c>
      <c r="Q242">
        <v>0.38235294117647062</v>
      </c>
    </row>
    <row r="243" spans="1:17" hidden="1" x14ac:dyDescent="0.3">
      <c r="A243" s="76">
        <v>241</v>
      </c>
      <c r="B243">
        <v>35860</v>
      </c>
      <c r="C243" t="s">
        <v>354</v>
      </c>
      <c r="D243" t="s">
        <v>32</v>
      </c>
      <c r="E243" t="s">
        <v>38</v>
      </c>
      <c r="F243">
        <v>7.7</v>
      </c>
      <c r="G243" s="77">
        <v>43776</v>
      </c>
      <c r="H243" s="77">
        <v>43787</v>
      </c>
      <c r="I243">
        <v>8</v>
      </c>
      <c r="J243">
        <v>2018</v>
      </c>
      <c r="K243" t="s">
        <v>25</v>
      </c>
      <c r="L243">
        <v>12</v>
      </c>
      <c r="M243">
        <v>0.39361111111111108</v>
      </c>
      <c r="N243">
        <v>4.7233333333333336</v>
      </c>
      <c r="O243">
        <v>12</v>
      </c>
      <c r="P243">
        <v>0.39361111111111108</v>
      </c>
      <c r="Q243">
        <v>1</v>
      </c>
    </row>
    <row r="244" spans="1:17" hidden="1" x14ac:dyDescent="0.3">
      <c r="A244" s="76">
        <v>242</v>
      </c>
      <c r="B244">
        <v>38993</v>
      </c>
      <c r="C244" t="s">
        <v>355</v>
      </c>
      <c r="D244" t="s">
        <v>32</v>
      </c>
      <c r="E244" t="s">
        <v>38</v>
      </c>
      <c r="F244">
        <v>8.06</v>
      </c>
      <c r="G244" s="77">
        <v>43857</v>
      </c>
      <c r="H244" s="77">
        <v>43859</v>
      </c>
      <c r="I244">
        <v>8</v>
      </c>
      <c r="J244">
        <v>2019</v>
      </c>
      <c r="K244" t="s">
        <v>21</v>
      </c>
      <c r="L244">
        <v>12</v>
      </c>
      <c r="M244">
        <v>0.39361111111111108</v>
      </c>
      <c r="N244">
        <v>4.7233333333333336</v>
      </c>
      <c r="O244">
        <v>3</v>
      </c>
      <c r="P244">
        <v>1.574444444444445</v>
      </c>
      <c r="Q244">
        <v>4</v>
      </c>
    </row>
    <row r="245" spans="1:17" hidden="1" x14ac:dyDescent="0.3">
      <c r="A245" s="76">
        <v>243</v>
      </c>
      <c r="B245">
        <v>37621</v>
      </c>
      <c r="C245" t="s">
        <v>356</v>
      </c>
      <c r="D245" t="s">
        <v>66</v>
      </c>
      <c r="E245" t="s">
        <v>38</v>
      </c>
      <c r="F245">
        <v>7.52</v>
      </c>
      <c r="G245" s="77">
        <v>43787</v>
      </c>
      <c r="H245" s="77">
        <v>43787</v>
      </c>
      <c r="I245">
        <v>8</v>
      </c>
      <c r="J245">
        <v>2018</v>
      </c>
      <c r="K245" t="s">
        <v>21</v>
      </c>
      <c r="L245">
        <v>1</v>
      </c>
      <c r="M245">
        <v>0.39333333333333331</v>
      </c>
      <c r="N245">
        <v>0.39333333333333331</v>
      </c>
      <c r="O245" s="38">
        <v>1</v>
      </c>
      <c r="P245">
        <v>0.39333333333333331</v>
      </c>
      <c r="Q245">
        <v>1</v>
      </c>
    </row>
    <row r="246" spans="1:17" hidden="1" x14ac:dyDescent="0.3">
      <c r="A246" s="76">
        <v>244</v>
      </c>
      <c r="B246">
        <v>1658</v>
      </c>
      <c r="C246" t="s">
        <v>357</v>
      </c>
      <c r="D246" t="s">
        <v>66</v>
      </c>
      <c r="E246" t="s">
        <v>38</v>
      </c>
      <c r="F246">
        <v>6.45</v>
      </c>
      <c r="G246" s="77">
        <v>44110</v>
      </c>
      <c r="H246" s="77">
        <v>44110</v>
      </c>
      <c r="I246">
        <v>6</v>
      </c>
      <c r="J246">
        <v>2000</v>
      </c>
      <c r="K246" t="s">
        <v>25</v>
      </c>
      <c r="L246">
        <v>1</v>
      </c>
      <c r="M246">
        <v>0.6958333333333333</v>
      </c>
      <c r="N246">
        <v>0.6958333333333333</v>
      </c>
      <c r="O246" s="38">
        <v>1</v>
      </c>
      <c r="P246">
        <v>0.6958333333333333</v>
      </c>
      <c r="Q246">
        <v>1</v>
      </c>
    </row>
    <row r="247" spans="1:17" hidden="1" x14ac:dyDescent="0.3">
      <c r="A247" s="76">
        <v>245</v>
      </c>
      <c r="B247">
        <v>33187</v>
      </c>
      <c r="C247" t="s">
        <v>358</v>
      </c>
      <c r="D247" t="s">
        <v>101</v>
      </c>
      <c r="E247" t="s">
        <v>20</v>
      </c>
      <c r="F247">
        <v>5.47</v>
      </c>
      <c r="G247" s="77">
        <v>44066</v>
      </c>
      <c r="H247" s="77">
        <v>44066</v>
      </c>
      <c r="I247">
        <v>7</v>
      </c>
      <c r="K247"/>
      <c r="L247">
        <v>1</v>
      </c>
      <c r="M247">
        <v>8.3333333333333339E-4</v>
      </c>
      <c r="N247">
        <v>8.3333333333333339E-4</v>
      </c>
      <c r="O247">
        <v>1</v>
      </c>
      <c r="P247">
        <v>8.3333333333333339E-4</v>
      </c>
      <c r="Q247">
        <v>1</v>
      </c>
    </row>
    <row r="248" spans="1:17" hidden="1" x14ac:dyDescent="0.3">
      <c r="A248" s="76">
        <v>246</v>
      </c>
      <c r="B248">
        <v>39199</v>
      </c>
      <c r="C248" t="s">
        <v>360</v>
      </c>
      <c r="D248" t="s">
        <v>32</v>
      </c>
      <c r="E248" t="s">
        <v>38</v>
      </c>
      <c r="F248">
        <v>6.4</v>
      </c>
      <c r="G248" s="77">
        <v>43824</v>
      </c>
      <c r="H248" s="77">
        <v>43830</v>
      </c>
      <c r="I248">
        <v>6</v>
      </c>
      <c r="J248">
        <v>2019</v>
      </c>
      <c r="K248" t="s">
        <v>21</v>
      </c>
      <c r="L248">
        <v>12</v>
      </c>
      <c r="M248">
        <v>0.39444444444444438</v>
      </c>
      <c r="N248">
        <v>4.7333333333333334</v>
      </c>
      <c r="O248" s="38">
        <v>7</v>
      </c>
      <c r="P248">
        <v>0.67619047619047623</v>
      </c>
      <c r="Q248">
        <v>1.714285714285714</v>
      </c>
    </row>
    <row r="249" spans="1:17" hidden="1" x14ac:dyDescent="0.3">
      <c r="A249" s="76">
        <v>247</v>
      </c>
      <c r="B249">
        <v>39326</v>
      </c>
      <c r="C249" t="s">
        <v>362</v>
      </c>
      <c r="D249" t="s">
        <v>32</v>
      </c>
      <c r="E249" t="s">
        <v>75</v>
      </c>
      <c r="F249">
        <v>6.5</v>
      </c>
      <c r="G249" s="77">
        <v>43748</v>
      </c>
      <c r="H249" s="77">
        <v>43754</v>
      </c>
      <c r="I249">
        <v>5</v>
      </c>
      <c r="J249">
        <v>2019</v>
      </c>
      <c r="K249" t="s">
        <v>21</v>
      </c>
      <c r="L249">
        <v>12</v>
      </c>
      <c r="M249">
        <v>0.39444444444444438</v>
      </c>
      <c r="N249">
        <v>4.7333333333333334</v>
      </c>
      <c r="O249">
        <v>7</v>
      </c>
      <c r="P249">
        <v>0.67619047619047623</v>
      </c>
      <c r="Q249">
        <v>1.714285714285714</v>
      </c>
    </row>
    <row r="250" spans="1:17" hidden="1" x14ac:dyDescent="0.3">
      <c r="A250" s="76">
        <v>248</v>
      </c>
      <c r="B250">
        <v>39112</v>
      </c>
      <c r="C250" t="s">
        <v>363</v>
      </c>
      <c r="D250" t="s">
        <v>85</v>
      </c>
      <c r="E250" t="s">
        <v>85</v>
      </c>
      <c r="F250">
        <v>8.32</v>
      </c>
      <c r="G250" s="77">
        <v>44120</v>
      </c>
      <c r="H250" s="77">
        <v>44120</v>
      </c>
      <c r="I250">
        <v>7</v>
      </c>
      <c r="J250">
        <v>2019</v>
      </c>
      <c r="K250" t="s">
        <v>25</v>
      </c>
      <c r="L250">
        <v>1</v>
      </c>
      <c r="M250">
        <v>7.0277777777777772E-2</v>
      </c>
      <c r="N250">
        <v>7.0277777777777772E-2</v>
      </c>
      <c r="O250">
        <v>1</v>
      </c>
      <c r="P250">
        <v>7.0277777777777772E-2</v>
      </c>
      <c r="Q250">
        <v>1</v>
      </c>
    </row>
    <row r="251" spans="1:17" hidden="1" x14ac:dyDescent="0.3">
      <c r="A251" s="76">
        <v>249</v>
      </c>
      <c r="B251">
        <v>29989</v>
      </c>
      <c r="C251" t="s">
        <v>364</v>
      </c>
      <c r="D251" t="s">
        <v>101</v>
      </c>
      <c r="E251" t="s">
        <v>20</v>
      </c>
      <c r="F251">
        <v>4.38</v>
      </c>
      <c r="G251" s="77">
        <v>44144</v>
      </c>
      <c r="H251" s="77">
        <v>44144</v>
      </c>
      <c r="I251">
        <v>4</v>
      </c>
      <c r="J251">
        <v>2001</v>
      </c>
      <c r="K251" t="s">
        <v>25</v>
      </c>
      <c r="L251">
        <v>1</v>
      </c>
      <c r="M251">
        <v>5.1111111111111107E-2</v>
      </c>
      <c r="N251">
        <v>5.1111111111111107E-2</v>
      </c>
      <c r="O251" s="38">
        <v>1</v>
      </c>
      <c r="P251">
        <v>5.1111111111111107E-2</v>
      </c>
      <c r="Q251">
        <v>1</v>
      </c>
    </row>
    <row r="252" spans="1:17" hidden="1" x14ac:dyDescent="0.3">
      <c r="A252" s="76">
        <v>250</v>
      </c>
      <c r="B252">
        <v>1145</v>
      </c>
      <c r="C252" t="s">
        <v>365</v>
      </c>
      <c r="D252" t="s">
        <v>32</v>
      </c>
      <c r="E252" t="s">
        <v>20</v>
      </c>
      <c r="F252">
        <v>7.14</v>
      </c>
      <c r="G252" s="77">
        <v>43415</v>
      </c>
      <c r="H252" s="77">
        <v>43437</v>
      </c>
      <c r="I252">
        <v>8</v>
      </c>
      <c r="J252">
        <v>2001</v>
      </c>
      <c r="K252" t="s">
        <v>35</v>
      </c>
      <c r="L252">
        <v>25</v>
      </c>
      <c r="M252">
        <v>0.3888888888888889</v>
      </c>
      <c r="N252">
        <v>9.7222222222222232</v>
      </c>
      <c r="O252" s="38">
        <v>23</v>
      </c>
      <c r="P252">
        <v>0.42270531400966188</v>
      </c>
      <c r="Q252">
        <v>1.0869565217391299</v>
      </c>
    </row>
    <row r="253" spans="1:17" hidden="1" x14ac:dyDescent="0.3">
      <c r="A253" s="76">
        <v>251</v>
      </c>
      <c r="B253">
        <v>757</v>
      </c>
      <c r="C253" t="s">
        <v>366</v>
      </c>
      <c r="D253" t="s">
        <v>101</v>
      </c>
      <c r="E253" t="s">
        <v>138</v>
      </c>
      <c r="F253">
        <v>6.66</v>
      </c>
      <c r="G253" s="77">
        <v>44118</v>
      </c>
      <c r="H253" s="77">
        <v>44118</v>
      </c>
      <c r="I253">
        <v>5</v>
      </c>
      <c r="J253">
        <v>2000</v>
      </c>
      <c r="K253" t="s">
        <v>21</v>
      </c>
      <c r="L253">
        <v>1</v>
      </c>
      <c r="M253">
        <v>1.6166666666666669</v>
      </c>
      <c r="N253">
        <v>1.6166666666666669</v>
      </c>
      <c r="O253">
        <v>1</v>
      </c>
      <c r="P253">
        <v>1.6166666666666669</v>
      </c>
      <c r="Q253">
        <v>1</v>
      </c>
    </row>
    <row r="254" spans="1:17" hidden="1" x14ac:dyDescent="0.3">
      <c r="A254" s="76">
        <v>252</v>
      </c>
      <c r="B254">
        <v>606</v>
      </c>
      <c r="C254" t="s">
        <v>367</v>
      </c>
      <c r="D254" t="s">
        <v>32</v>
      </c>
      <c r="E254" t="s">
        <v>20</v>
      </c>
      <c r="F254">
        <v>7.15</v>
      </c>
      <c r="G254" s="77">
        <v>43191</v>
      </c>
      <c r="H254" s="77">
        <v>43206</v>
      </c>
      <c r="I254">
        <v>5</v>
      </c>
      <c r="J254">
        <v>2000</v>
      </c>
      <c r="K254" t="s">
        <v>25</v>
      </c>
      <c r="L254">
        <v>13</v>
      </c>
      <c r="M254">
        <v>0.4</v>
      </c>
      <c r="N254">
        <v>5.2</v>
      </c>
      <c r="O254" s="38">
        <v>16</v>
      </c>
      <c r="P254">
        <v>0.32500000000000001</v>
      </c>
      <c r="Q254">
        <v>0.8125</v>
      </c>
    </row>
    <row r="255" spans="1:17" hidden="1" x14ac:dyDescent="0.3">
      <c r="A255" s="76">
        <v>253</v>
      </c>
      <c r="B255">
        <v>48508</v>
      </c>
      <c r="C255" t="s">
        <v>368</v>
      </c>
      <c r="D255" t="s">
        <v>19</v>
      </c>
      <c r="E255" t="s">
        <v>20</v>
      </c>
      <c r="F255">
        <v>5.99</v>
      </c>
      <c r="G255" s="77">
        <v>44445</v>
      </c>
      <c r="H255" s="77">
        <v>44445</v>
      </c>
      <c r="I255">
        <v>7</v>
      </c>
      <c r="J255">
        <v>2017</v>
      </c>
      <c r="K255" t="s">
        <v>25</v>
      </c>
      <c r="L255">
        <v>1</v>
      </c>
      <c r="M255">
        <v>9.6388888888888885E-2</v>
      </c>
      <c r="N255">
        <v>9.6388888888888885E-2</v>
      </c>
      <c r="O255" s="38">
        <v>1</v>
      </c>
      <c r="P255">
        <v>9.6388888888888885E-2</v>
      </c>
      <c r="Q255">
        <v>1</v>
      </c>
    </row>
    <row r="256" spans="1:17" hidden="1" x14ac:dyDescent="0.3">
      <c r="A256" s="76">
        <v>254</v>
      </c>
      <c r="B256">
        <v>39567</v>
      </c>
      <c r="C256" t="s">
        <v>369</v>
      </c>
      <c r="D256" t="s">
        <v>32</v>
      </c>
      <c r="E256" t="s">
        <v>20</v>
      </c>
      <c r="F256">
        <v>6.07</v>
      </c>
      <c r="G256" s="77">
        <v>43951</v>
      </c>
      <c r="H256" s="77">
        <v>43955</v>
      </c>
      <c r="I256">
        <v>5</v>
      </c>
      <c r="J256">
        <v>2019</v>
      </c>
      <c r="K256" t="s">
        <v>35</v>
      </c>
      <c r="L256">
        <v>12</v>
      </c>
      <c r="M256">
        <v>0.39666666666666672</v>
      </c>
      <c r="N256">
        <v>4.76</v>
      </c>
      <c r="O256">
        <v>5</v>
      </c>
      <c r="P256">
        <v>0.95199999999999996</v>
      </c>
      <c r="Q256">
        <v>2.4</v>
      </c>
    </row>
    <row r="257" spans="1:17" hidden="1" x14ac:dyDescent="0.3">
      <c r="A257" s="76">
        <v>255</v>
      </c>
      <c r="B257">
        <v>40762</v>
      </c>
      <c r="C257" t="s">
        <v>370</v>
      </c>
      <c r="D257" t="s">
        <v>66</v>
      </c>
      <c r="E257" t="s">
        <v>20</v>
      </c>
      <c r="F257">
        <v>6.05</v>
      </c>
      <c r="G257" s="77">
        <v>44158</v>
      </c>
      <c r="H257" s="77">
        <v>44158</v>
      </c>
      <c r="I257">
        <v>5</v>
      </c>
      <c r="J257">
        <v>2020</v>
      </c>
      <c r="K257" t="s">
        <v>25</v>
      </c>
      <c r="L257">
        <v>1</v>
      </c>
      <c r="M257">
        <v>0.38333333333333341</v>
      </c>
      <c r="N257">
        <v>0.38333333333333341</v>
      </c>
      <c r="O257">
        <v>1</v>
      </c>
      <c r="P257">
        <v>0.38333333333333341</v>
      </c>
      <c r="Q257">
        <v>1</v>
      </c>
    </row>
    <row r="258" spans="1:17" hidden="1" x14ac:dyDescent="0.3">
      <c r="A258" s="76">
        <v>256</v>
      </c>
      <c r="B258">
        <v>40908</v>
      </c>
      <c r="C258" t="s">
        <v>371</v>
      </c>
      <c r="D258" t="s">
        <v>32</v>
      </c>
      <c r="E258" t="s">
        <v>38</v>
      </c>
      <c r="F258">
        <v>7.39</v>
      </c>
      <c r="G258" s="77">
        <v>44776</v>
      </c>
      <c r="H258" s="77">
        <v>44784</v>
      </c>
      <c r="I258">
        <v>6</v>
      </c>
      <c r="J258">
        <v>2021</v>
      </c>
      <c r="K258" t="s">
        <v>25</v>
      </c>
      <c r="L258">
        <v>12</v>
      </c>
      <c r="M258">
        <v>0.39750000000000002</v>
      </c>
      <c r="N258">
        <v>4.7699999999999996</v>
      </c>
      <c r="O258" s="38">
        <v>9</v>
      </c>
      <c r="P258">
        <v>0.53</v>
      </c>
      <c r="Q258">
        <v>1.333333333333333</v>
      </c>
    </row>
    <row r="259" spans="1:17" hidden="1" x14ac:dyDescent="0.3">
      <c r="A259" s="76">
        <v>257</v>
      </c>
      <c r="B259">
        <v>37302</v>
      </c>
      <c r="C259" t="s">
        <v>372</v>
      </c>
      <c r="D259" t="s">
        <v>32</v>
      </c>
      <c r="E259" t="s">
        <v>20</v>
      </c>
      <c r="F259">
        <v>7.06</v>
      </c>
      <c r="G259" s="77">
        <v>43590</v>
      </c>
      <c r="H259" s="77">
        <v>43597</v>
      </c>
      <c r="I259">
        <v>5</v>
      </c>
      <c r="J259">
        <v>2019</v>
      </c>
      <c r="K259" t="s">
        <v>25</v>
      </c>
      <c r="L259">
        <v>12</v>
      </c>
      <c r="M259">
        <v>0.3947222222222222</v>
      </c>
      <c r="N259">
        <v>4.7366666666666664</v>
      </c>
      <c r="O259" s="38">
        <v>8</v>
      </c>
      <c r="P259">
        <v>0.59208333333333329</v>
      </c>
      <c r="Q259">
        <v>1.5</v>
      </c>
    </row>
    <row r="260" spans="1:17" hidden="1" x14ac:dyDescent="0.3">
      <c r="A260" s="76">
        <v>258</v>
      </c>
      <c r="B260">
        <v>36903</v>
      </c>
      <c r="C260" t="s">
        <v>373</v>
      </c>
      <c r="D260" t="s">
        <v>19</v>
      </c>
      <c r="E260" t="s">
        <v>78</v>
      </c>
      <c r="F260">
        <v>7.44</v>
      </c>
      <c r="G260" s="77">
        <v>43841</v>
      </c>
      <c r="H260" s="77">
        <v>43844</v>
      </c>
      <c r="I260">
        <v>5</v>
      </c>
      <c r="J260">
        <v>2019</v>
      </c>
      <c r="K260" t="s">
        <v>21</v>
      </c>
      <c r="L260">
        <v>12</v>
      </c>
      <c r="M260">
        <v>0.4</v>
      </c>
      <c r="N260">
        <v>4.8000000000000007</v>
      </c>
      <c r="O260">
        <v>4</v>
      </c>
      <c r="P260">
        <v>1.2</v>
      </c>
      <c r="Q260">
        <v>3</v>
      </c>
    </row>
    <row r="261" spans="1:17" x14ac:dyDescent="0.3">
      <c r="A261" s="76">
        <v>558</v>
      </c>
      <c r="B261">
        <v>49838</v>
      </c>
      <c r="C261" t="s">
        <v>676</v>
      </c>
      <c r="D261" t="s">
        <v>85</v>
      </c>
      <c r="E261" t="s">
        <v>20</v>
      </c>
      <c r="F261">
        <v>7.71</v>
      </c>
      <c r="G261" s="77">
        <v>44991</v>
      </c>
      <c r="H261" s="77">
        <v>44991</v>
      </c>
      <c r="I261">
        <v>6</v>
      </c>
      <c r="J261">
        <v>2021</v>
      </c>
      <c r="K261" t="s">
        <v>21</v>
      </c>
      <c r="L261">
        <v>1</v>
      </c>
      <c r="M261">
        <v>6.6944444444444445E-2</v>
      </c>
      <c r="N261">
        <v>6.6944444444444445E-2</v>
      </c>
      <c r="O261">
        <v>1</v>
      </c>
      <c r="P261">
        <v>6.6944444444444445E-2</v>
      </c>
      <c r="Q261">
        <v>1</v>
      </c>
    </row>
    <row r="262" spans="1:17" hidden="1" x14ac:dyDescent="0.3">
      <c r="A262" s="76">
        <v>260</v>
      </c>
      <c r="B262">
        <v>36407</v>
      </c>
      <c r="C262" t="s">
        <v>375</v>
      </c>
      <c r="D262" t="s">
        <v>32</v>
      </c>
      <c r="E262" t="s">
        <v>75</v>
      </c>
      <c r="F262">
        <v>6.62</v>
      </c>
      <c r="G262" s="77">
        <v>43663</v>
      </c>
      <c r="H262" s="77">
        <v>43665</v>
      </c>
      <c r="I262">
        <v>5</v>
      </c>
      <c r="J262">
        <v>2019</v>
      </c>
      <c r="K262" t="s">
        <v>33</v>
      </c>
      <c r="L262">
        <v>12</v>
      </c>
      <c r="M262">
        <v>0.39444444444444438</v>
      </c>
      <c r="N262">
        <v>4.7333333333333334</v>
      </c>
      <c r="O262" s="38">
        <v>3</v>
      </c>
      <c r="P262">
        <v>1.5777777777777779</v>
      </c>
      <c r="Q262">
        <v>4</v>
      </c>
    </row>
    <row r="263" spans="1:17" hidden="1" x14ac:dyDescent="0.3">
      <c r="A263" s="76">
        <v>261</v>
      </c>
      <c r="B263">
        <v>40335</v>
      </c>
      <c r="C263" t="s">
        <v>376</v>
      </c>
      <c r="D263" t="s">
        <v>101</v>
      </c>
      <c r="E263" t="s">
        <v>20</v>
      </c>
      <c r="F263">
        <v>5.26</v>
      </c>
      <c r="G263" s="77">
        <v>44521</v>
      </c>
      <c r="H263" s="77">
        <v>44521</v>
      </c>
      <c r="I263">
        <v>5</v>
      </c>
      <c r="J263">
        <v>2019</v>
      </c>
      <c r="K263" t="s">
        <v>35</v>
      </c>
      <c r="L263">
        <v>1</v>
      </c>
      <c r="M263">
        <v>0.9</v>
      </c>
      <c r="N263">
        <v>0.9</v>
      </c>
      <c r="O263">
        <v>1</v>
      </c>
      <c r="P263">
        <v>0.9</v>
      </c>
      <c r="Q263">
        <v>1</v>
      </c>
    </row>
    <row r="264" spans="1:17" hidden="1" x14ac:dyDescent="0.3">
      <c r="A264" s="76">
        <v>262</v>
      </c>
      <c r="B264">
        <v>40595</v>
      </c>
      <c r="C264" t="s">
        <v>377</v>
      </c>
      <c r="D264" t="s">
        <v>32</v>
      </c>
      <c r="E264" t="s">
        <v>75</v>
      </c>
      <c r="F264">
        <v>6.65</v>
      </c>
      <c r="G264" s="77">
        <v>44374</v>
      </c>
      <c r="H264" s="77">
        <v>44401</v>
      </c>
      <c r="I264">
        <v>5</v>
      </c>
      <c r="J264">
        <v>2020</v>
      </c>
      <c r="K264" t="s">
        <v>35</v>
      </c>
      <c r="L264">
        <v>12</v>
      </c>
      <c r="M264">
        <v>0.39555555555555549</v>
      </c>
      <c r="N264">
        <v>4.7466666666666661</v>
      </c>
      <c r="O264">
        <v>28</v>
      </c>
      <c r="P264">
        <v>0.16952380952380949</v>
      </c>
      <c r="Q264">
        <v>0.42857142857142849</v>
      </c>
    </row>
    <row r="265" spans="1:17" hidden="1" x14ac:dyDescent="0.3">
      <c r="A265" s="76">
        <v>263</v>
      </c>
      <c r="B265">
        <v>38594</v>
      </c>
      <c r="C265" t="s">
        <v>378</v>
      </c>
      <c r="D265" t="s">
        <v>101</v>
      </c>
      <c r="E265" t="s">
        <v>20</v>
      </c>
      <c r="F265">
        <v>7.61</v>
      </c>
      <c r="G265" s="77">
        <v>44133</v>
      </c>
      <c r="H265" s="77">
        <v>44133</v>
      </c>
      <c r="I265">
        <v>8</v>
      </c>
      <c r="J265">
        <v>2019</v>
      </c>
      <c r="K265" t="s">
        <v>33</v>
      </c>
      <c r="L265">
        <v>1</v>
      </c>
      <c r="M265">
        <v>1.5883333333333329</v>
      </c>
      <c r="N265">
        <v>1.5883333333333329</v>
      </c>
      <c r="O265" s="38">
        <v>1</v>
      </c>
      <c r="P265">
        <v>1.5883333333333329</v>
      </c>
      <c r="Q265">
        <v>1</v>
      </c>
    </row>
    <row r="266" spans="1:17" hidden="1" x14ac:dyDescent="0.3">
      <c r="A266" s="76">
        <v>264</v>
      </c>
      <c r="B266">
        <v>41379</v>
      </c>
      <c r="C266" t="s">
        <v>379</v>
      </c>
      <c r="D266" t="s">
        <v>101</v>
      </c>
      <c r="E266" t="s">
        <v>20</v>
      </c>
      <c r="F266">
        <v>5.87</v>
      </c>
      <c r="G266" s="77">
        <v>44499</v>
      </c>
      <c r="H266" s="77">
        <v>44499</v>
      </c>
      <c r="I266">
        <v>5</v>
      </c>
      <c r="J266">
        <v>2020</v>
      </c>
      <c r="K266" t="s">
        <v>35</v>
      </c>
      <c r="L266">
        <v>1</v>
      </c>
      <c r="M266">
        <v>1.583333333333333</v>
      </c>
      <c r="N266">
        <v>1.583333333333333</v>
      </c>
      <c r="O266" s="38">
        <v>1</v>
      </c>
      <c r="P266">
        <v>1.583333333333333</v>
      </c>
      <c r="Q266">
        <v>1</v>
      </c>
    </row>
    <row r="267" spans="1:17" hidden="1" x14ac:dyDescent="0.3">
      <c r="A267" s="76">
        <v>265</v>
      </c>
      <c r="B267">
        <v>486</v>
      </c>
      <c r="C267" t="s">
        <v>380</v>
      </c>
      <c r="D267" t="s">
        <v>32</v>
      </c>
      <c r="E267" t="s">
        <v>75</v>
      </c>
      <c r="F267">
        <v>8.2899999999999991</v>
      </c>
      <c r="G267" s="77">
        <v>43132</v>
      </c>
      <c r="H267" s="77">
        <v>43174</v>
      </c>
      <c r="I267">
        <v>9</v>
      </c>
      <c r="J267">
        <v>2003</v>
      </c>
      <c r="K267" t="s">
        <v>33</v>
      </c>
      <c r="L267">
        <v>13</v>
      </c>
      <c r="M267">
        <v>0.40555555555555561</v>
      </c>
      <c r="N267">
        <v>5.2722222222222221</v>
      </c>
      <c r="O267">
        <v>43</v>
      </c>
      <c r="P267">
        <v>0.122609819121447</v>
      </c>
      <c r="Q267">
        <v>0.30232558139534882</v>
      </c>
    </row>
    <row r="268" spans="1:17" hidden="1" x14ac:dyDescent="0.3">
      <c r="A268" s="76">
        <v>266</v>
      </c>
      <c r="B268">
        <v>2526</v>
      </c>
      <c r="C268" t="s">
        <v>381</v>
      </c>
      <c r="D268" t="s">
        <v>66</v>
      </c>
      <c r="E268" t="s">
        <v>38</v>
      </c>
      <c r="F268">
        <v>6.05</v>
      </c>
      <c r="G268" s="77">
        <v>43983</v>
      </c>
      <c r="H268" s="77">
        <v>43983</v>
      </c>
      <c r="I268">
        <v>3</v>
      </c>
      <c r="J268">
        <v>2000</v>
      </c>
      <c r="K268" t="s">
        <v>21</v>
      </c>
      <c r="L268">
        <v>1</v>
      </c>
      <c r="M268">
        <v>0.65</v>
      </c>
      <c r="N268">
        <v>0.65</v>
      </c>
      <c r="O268" s="38">
        <v>1</v>
      </c>
      <c r="P268">
        <v>0.65</v>
      </c>
      <c r="Q268">
        <v>1</v>
      </c>
    </row>
    <row r="269" spans="1:17" hidden="1" x14ac:dyDescent="0.3">
      <c r="A269" s="76">
        <v>267</v>
      </c>
      <c r="B269">
        <v>39582</v>
      </c>
      <c r="C269" t="s">
        <v>382</v>
      </c>
      <c r="D269" t="s">
        <v>32</v>
      </c>
      <c r="E269" t="s">
        <v>47</v>
      </c>
      <c r="F269">
        <v>6.1</v>
      </c>
      <c r="G269" s="77">
        <v>44196</v>
      </c>
      <c r="H269" s="77">
        <v>44202</v>
      </c>
      <c r="I269">
        <v>6</v>
      </c>
      <c r="J269">
        <v>2020</v>
      </c>
      <c r="K269" t="s">
        <v>33</v>
      </c>
      <c r="L269">
        <v>12</v>
      </c>
      <c r="M269">
        <v>0.4</v>
      </c>
      <c r="N269">
        <v>4.8000000000000007</v>
      </c>
      <c r="O269" s="38">
        <v>7</v>
      </c>
      <c r="P269">
        <v>0.68571428571428583</v>
      </c>
      <c r="Q269">
        <v>1.714285714285714</v>
      </c>
    </row>
    <row r="270" spans="1:17" hidden="1" x14ac:dyDescent="0.3">
      <c r="A270" s="76">
        <v>268</v>
      </c>
      <c r="B270">
        <v>38920</v>
      </c>
      <c r="C270" t="s">
        <v>383</v>
      </c>
      <c r="D270" t="s">
        <v>32</v>
      </c>
      <c r="E270" t="s">
        <v>20</v>
      </c>
      <c r="F270">
        <v>6.53</v>
      </c>
      <c r="G270" s="77">
        <v>43945</v>
      </c>
      <c r="H270" s="77">
        <v>43950</v>
      </c>
      <c r="I270">
        <v>6</v>
      </c>
      <c r="J270">
        <v>2019</v>
      </c>
      <c r="K270" t="s">
        <v>21</v>
      </c>
      <c r="L270">
        <v>12</v>
      </c>
      <c r="M270">
        <v>0.39527777777777778</v>
      </c>
      <c r="N270">
        <v>4.7433333333333332</v>
      </c>
      <c r="O270" s="38">
        <v>6</v>
      </c>
      <c r="P270">
        <v>0.79055555555555557</v>
      </c>
      <c r="Q270">
        <v>2</v>
      </c>
    </row>
    <row r="271" spans="1:17" hidden="1" x14ac:dyDescent="0.3">
      <c r="A271" s="76">
        <v>269</v>
      </c>
      <c r="B271">
        <v>28851</v>
      </c>
      <c r="C271" t="s">
        <v>384</v>
      </c>
      <c r="D271" t="s">
        <v>101</v>
      </c>
      <c r="E271" t="s">
        <v>38</v>
      </c>
      <c r="F271">
        <v>8.94</v>
      </c>
      <c r="G271" s="77">
        <v>43108</v>
      </c>
      <c r="H271" s="77">
        <v>43108</v>
      </c>
      <c r="I271">
        <v>10</v>
      </c>
      <c r="J271">
        <v>2016</v>
      </c>
      <c r="K271" t="s">
        <v>21</v>
      </c>
      <c r="L271">
        <v>1</v>
      </c>
      <c r="M271">
        <v>2.1675</v>
      </c>
      <c r="N271">
        <v>2.1675</v>
      </c>
      <c r="O271" s="38">
        <v>1</v>
      </c>
      <c r="P271">
        <v>2.1675</v>
      </c>
      <c r="Q271">
        <v>1</v>
      </c>
    </row>
    <row r="272" spans="1:17" hidden="1" x14ac:dyDescent="0.3">
      <c r="A272" s="76">
        <v>270</v>
      </c>
      <c r="B272">
        <v>41103</v>
      </c>
      <c r="C272" t="s">
        <v>385</v>
      </c>
      <c r="D272" t="s">
        <v>32</v>
      </c>
      <c r="E272" t="s">
        <v>78</v>
      </c>
      <c r="F272">
        <v>7.14</v>
      </c>
      <c r="G272" s="77">
        <v>44662</v>
      </c>
      <c r="H272" s="77">
        <v>44679</v>
      </c>
      <c r="I272">
        <v>7</v>
      </c>
      <c r="J272">
        <v>2021</v>
      </c>
      <c r="K272" t="s">
        <v>33</v>
      </c>
      <c r="L272">
        <v>12</v>
      </c>
      <c r="M272">
        <v>0.39444444444444438</v>
      </c>
      <c r="N272">
        <v>4.7333333333333334</v>
      </c>
      <c r="O272">
        <v>18</v>
      </c>
      <c r="P272">
        <v>0.26296296296296301</v>
      </c>
      <c r="Q272">
        <v>0.66666666666666663</v>
      </c>
    </row>
    <row r="273" spans="1:17" hidden="1" x14ac:dyDescent="0.3">
      <c r="A273" s="76">
        <v>271</v>
      </c>
      <c r="B273">
        <v>39388</v>
      </c>
      <c r="C273" t="s">
        <v>386</v>
      </c>
      <c r="D273" t="s">
        <v>32</v>
      </c>
      <c r="E273" t="s">
        <v>121</v>
      </c>
      <c r="F273">
        <v>6.88</v>
      </c>
      <c r="G273" s="77">
        <v>44194</v>
      </c>
      <c r="H273" s="77">
        <v>44203</v>
      </c>
      <c r="I273">
        <v>5</v>
      </c>
      <c r="J273">
        <v>2020</v>
      </c>
      <c r="K273" t="s">
        <v>25</v>
      </c>
      <c r="L273">
        <v>12</v>
      </c>
      <c r="M273">
        <v>0.39444444444444438</v>
      </c>
      <c r="N273">
        <v>4.7333333333333334</v>
      </c>
      <c r="O273" s="38">
        <v>10</v>
      </c>
      <c r="P273">
        <v>0.47333333333333327</v>
      </c>
      <c r="Q273">
        <v>1.2</v>
      </c>
    </row>
    <row r="274" spans="1:17" hidden="1" x14ac:dyDescent="0.3">
      <c r="A274" s="76">
        <v>272</v>
      </c>
      <c r="B274">
        <v>38080</v>
      </c>
      <c r="C274" t="s">
        <v>387</v>
      </c>
      <c r="D274" t="s">
        <v>32</v>
      </c>
      <c r="E274" t="s">
        <v>38</v>
      </c>
      <c r="F274">
        <v>7.92</v>
      </c>
      <c r="G274" s="77">
        <v>43657</v>
      </c>
      <c r="H274" s="77">
        <v>43659</v>
      </c>
      <c r="I274">
        <v>8</v>
      </c>
      <c r="J274">
        <v>2019</v>
      </c>
      <c r="K274" t="s">
        <v>33</v>
      </c>
      <c r="L274">
        <v>13</v>
      </c>
      <c r="M274">
        <v>0.39833333333333332</v>
      </c>
      <c r="N274">
        <v>5.1783333333333328</v>
      </c>
      <c r="O274" s="38">
        <v>3</v>
      </c>
      <c r="P274">
        <v>1.7261111111111109</v>
      </c>
      <c r="Q274">
        <v>4.333333333333333</v>
      </c>
    </row>
    <row r="275" spans="1:17" hidden="1" x14ac:dyDescent="0.3">
      <c r="A275" s="76">
        <v>273</v>
      </c>
      <c r="B275">
        <v>38889</v>
      </c>
      <c r="C275" t="s">
        <v>388</v>
      </c>
      <c r="D275" t="s">
        <v>32</v>
      </c>
      <c r="E275" t="s">
        <v>38</v>
      </c>
      <c r="F275">
        <v>8.43</v>
      </c>
      <c r="G275" s="77">
        <v>44021</v>
      </c>
      <c r="H275" s="77">
        <v>44045</v>
      </c>
      <c r="I275">
        <v>8</v>
      </c>
      <c r="J275">
        <v>2019</v>
      </c>
      <c r="K275" t="s">
        <v>35</v>
      </c>
      <c r="L275">
        <v>13</v>
      </c>
      <c r="M275">
        <v>0.3972222222222222</v>
      </c>
      <c r="N275">
        <v>5.1638888888888888</v>
      </c>
      <c r="O275" s="38">
        <v>25</v>
      </c>
      <c r="P275">
        <v>0.20655555555555549</v>
      </c>
      <c r="Q275">
        <v>0.52</v>
      </c>
    </row>
    <row r="276" spans="1:17" hidden="1" x14ac:dyDescent="0.3">
      <c r="A276" s="76">
        <v>274</v>
      </c>
      <c r="B276">
        <v>34620</v>
      </c>
      <c r="C276" t="s">
        <v>389</v>
      </c>
      <c r="D276" t="s">
        <v>32</v>
      </c>
      <c r="E276" t="s">
        <v>353</v>
      </c>
      <c r="F276">
        <v>6.58</v>
      </c>
      <c r="G276" s="77">
        <v>44009</v>
      </c>
      <c r="H276" s="77">
        <v>44016</v>
      </c>
      <c r="I276">
        <v>4</v>
      </c>
      <c r="J276">
        <v>2019</v>
      </c>
      <c r="K276" t="s">
        <v>33</v>
      </c>
      <c r="L276">
        <v>26</v>
      </c>
      <c r="M276">
        <v>0.39444444444444438</v>
      </c>
      <c r="N276">
        <v>10.255555555555549</v>
      </c>
      <c r="O276" s="38">
        <v>8</v>
      </c>
      <c r="P276">
        <v>1.2819444444444441</v>
      </c>
      <c r="Q276">
        <v>3.25</v>
      </c>
    </row>
    <row r="277" spans="1:17" hidden="1" x14ac:dyDescent="0.3">
      <c r="A277" s="76">
        <v>275</v>
      </c>
      <c r="B277">
        <v>39846</v>
      </c>
      <c r="C277" t="s">
        <v>390</v>
      </c>
      <c r="D277" t="s">
        <v>24</v>
      </c>
      <c r="E277" t="s">
        <v>353</v>
      </c>
      <c r="F277">
        <v>6.67</v>
      </c>
      <c r="G277" s="77">
        <v>44098</v>
      </c>
      <c r="H277" s="77">
        <v>44098</v>
      </c>
      <c r="I277">
        <v>4</v>
      </c>
      <c r="J277">
        <v>2019</v>
      </c>
      <c r="K277" t="s">
        <v>35</v>
      </c>
      <c r="L277">
        <v>1</v>
      </c>
      <c r="M277">
        <v>0.22472222222222221</v>
      </c>
      <c r="N277">
        <v>0.22472222222222221</v>
      </c>
      <c r="O277">
        <v>1</v>
      </c>
      <c r="P277">
        <v>0.22472222222222221</v>
      </c>
      <c r="Q277">
        <v>1</v>
      </c>
    </row>
    <row r="278" spans="1:17" x14ac:dyDescent="0.3">
      <c r="A278" s="76">
        <v>0</v>
      </c>
      <c r="B278">
        <v>49668</v>
      </c>
      <c r="C278" t="s">
        <v>18</v>
      </c>
      <c r="D278" t="s">
        <v>19</v>
      </c>
      <c r="E278" t="s">
        <v>20</v>
      </c>
      <c r="F278">
        <v>6.04</v>
      </c>
      <c r="G278" s="77">
        <v>44990</v>
      </c>
      <c r="H278" s="77">
        <v>44990</v>
      </c>
      <c r="I278">
        <v>4</v>
      </c>
      <c r="J278">
        <v>2021</v>
      </c>
      <c r="K278" t="s">
        <v>21</v>
      </c>
      <c r="L278">
        <v>1</v>
      </c>
      <c r="M278">
        <v>3.3333333333333333E-2</v>
      </c>
      <c r="N278">
        <v>3.3333333333333333E-2</v>
      </c>
      <c r="O278" s="38">
        <v>1</v>
      </c>
      <c r="P278">
        <v>3.3333333333333333E-2</v>
      </c>
      <c r="Q278">
        <v>1</v>
      </c>
    </row>
    <row r="279" spans="1:17" hidden="1" x14ac:dyDescent="0.3">
      <c r="A279" s="76">
        <v>277</v>
      </c>
      <c r="B279">
        <v>16782</v>
      </c>
      <c r="C279" t="s">
        <v>393</v>
      </c>
      <c r="D279" t="s">
        <v>101</v>
      </c>
      <c r="E279" t="s">
        <v>20</v>
      </c>
      <c r="F279">
        <v>7.9</v>
      </c>
      <c r="G279" s="77">
        <v>44548</v>
      </c>
      <c r="H279" s="77">
        <v>44548</v>
      </c>
      <c r="I279">
        <v>7</v>
      </c>
      <c r="J279">
        <v>2013</v>
      </c>
      <c r="K279" t="s">
        <v>33</v>
      </c>
      <c r="L279">
        <v>1</v>
      </c>
      <c r="M279">
        <v>0.76666666666666672</v>
      </c>
      <c r="N279">
        <v>0.76666666666666672</v>
      </c>
      <c r="O279" s="38">
        <v>1</v>
      </c>
      <c r="P279">
        <v>0.76666666666666672</v>
      </c>
      <c r="Q279">
        <v>1</v>
      </c>
    </row>
    <row r="280" spans="1:17" hidden="1" x14ac:dyDescent="0.3">
      <c r="A280" s="76">
        <v>278</v>
      </c>
      <c r="B280">
        <v>38301</v>
      </c>
      <c r="C280" t="s">
        <v>394</v>
      </c>
      <c r="D280" t="s">
        <v>32</v>
      </c>
      <c r="E280" t="s">
        <v>20</v>
      </c>
      <c r="F280">
        <v>6.84</v>
      </c>
      <c r="G280" s="77">
        <v>43566</v>
      </c>
      <c r="H280" s="77">
        <v>43586</v>
      </c>
      <c r="I280">
        <v>4</v>
      </c>
      <c r="J280">
        <v>2019</v>
      </c>
      <c r="K280" t="s">
        <v>25</v>
      </c>
      <c r="L280">
        <v>12</v>
      </c>
      <c r="M280">
        <v>0.4</v>
      </c>
      <c r="N280">
        <v>4.8000000000000007</v>
      </c>
      <c r="O280" s="38">
        <v>21</v>
      </c>
      <c r="P280">
        <v>0.22857142857142859</v>
      </c>
      <c r="Q280">
        <v>0.5714285714285714</v>
      </c>
    </row>
    <row r="281" spans="1:17" hidden="1" x14ac:dyDescent="0.3">
      <c r="A281" s="76">
        <v>279</v>
      </c>
      <c r="B281">
        <v>37984</v>
      </c>
      <c r="C281" t="s">
        <v>395</v>
      </c>
      <c r="D281" t="s">
        <v>32</v>
      </c>
      <c r="E281" t="s">
        <v>75</v>
      </c>
      <c r="F281">
        <v>7.45</v>
      </c>
      <c r="G281" s="77">
        <v>44538</v>
      </c>
      <c r="H281" s="77">
        <v>44548</v>
      </c>
      <c r="I281">
        <v>7</v>
      </c>
      <c r="J281">
        <v>2021</v>
      </c>
      <c r="K281" t="s">
        <v>25</v>
      </c>
      <c r="L281">
        <v>24</v>
      </c>
      <c r="M281">
        <v>0.39500000000000002</v>
      </c>
      <c r="N281">
        <v>9.48</v>
      </c>
      <c r="O281">
        <v>11</v>
      </c>
      <c r="P281">
        <v>0.86181818181818182</v>
      </c>
      <c r="Q281">
        <v>2.1818181818181821</v>
      </c>
    </row>
    <row r="282" spans="1:17" x14ac:dyDescent="0.3">
      <c r="A282" s="76">
        <v>90</v>
      </c>
      <c r="B282">
        <v>44429</v>
      </c>
      <c r="C282" t="s">
        <v>182</v>
      </c>
      <c r="D282" t="s">
        <v>19</v>
      </c>
      <c r="E282" t="s">
        <v>20</v>
      </c>
      <c r="F282">
        <v>5.35</v>
      </c>
      <c r="G282" s="77">
        <v>44990</v>
      </c>
      <c r="H282" s="77">
        <v>44990</v>
      </c>
      <c r="I282">
        <v>3</v>
      </c>
      <c r="J282">
        <v>2020</v>
      </c>
      <c r="K282" t="s">
        <v>35</v>
      </c>
      <c r="L282">
        <v>1</v>
      </c>
      <c r="M282">
        <v>3.861111111111111E-2</v>
      </c>
      <c r="N282">
        <v>3.861111111111111E-2</v>
      </c>
      <c r="O282" s="38">
        <v>1</v>
      </c>
      <c r="P282">
        <v>3.861111111111111E-2</v>
      </c>
      <c r="Q282">
        <v>1</v>
      </c>
    </row>
    <row r="283" spans="1:17" hidden="1" x14ac:dyDescent="0.3">
      <c r="A283" s="76">
        <v>281</v>
      </c>
      <c r="B283">
        <v>39531</v>
      </c>
      <c r="C283" t="s">
        <v>397</v>
      </c>
      <c r="D283" t="s">
        <v>32</v>
      </c>
      <c r="E283" t="s">
        <v>38</v>
      </c>
      <c r="F283">
        <v>6.97</v>
      </c>
      <c r="G283" s="77">
        <v>44126</v>
      </c>
      <c r="H283" s="77">
        <v>44129</v>
      </c>
      <c r="I283">
        <v>5</v>
      </c>
      <c r="J283">
        <v>2020</v>
      </c>
      <c r="K283" t="s">
        <v>25</v>
      </c>
      <c r="L283">
        <v>12</v>
      </c>
      <c r="M283">
        <v>0.38333333333333341</v>
      </c>
      <c r="N283">
        <v>4.6000000000000014</v>
      </c>
      <c r="O283" s="38">
        <v>4</v>
      </c>
      <c r="P283">
        <v>1.1499999999999999</v>
      </c>
      <c r="Q283">
        <v>3</v>
      </c>
    </row>
    <row r="284" spans="1:17" hidden="1" x14ac:dyDescent="0.3">
      <c r="A284" s="76">
        <v>282</v>
      </c>
      <c r="B284">
        <v>39017</v>
      </c>
      <c r="C284" t="s">
        <v>398</v>
      </c>
      <c r="D284" t="s">
        <v>32</v>
      </c>
      <c r="E284" t="s">
        <v>38</v>
      </c>
      <c r="F284">
        <v>6.91</v>
      </c>
      <c r="G284" s="77">
        <v>44123</v>
      </c>
      <c r="H284" s="77">
        <v>44126</v>
      </c>
      <c r="I284">
        <v>6</v>
      </c>
      <c r="J284">
        <v>2020</v>
      </c>
      <c r="K284" t="s">
        <v>25</v>
      </c>
      <c r="L284">
        <v>12</v>
      </c>
      <c r="M284">
        <v>0.4</v>
      </c>
      <c r="N284">
        <v>4.8000000000000007</v>
      </c>
      <c r="O284" s="38">
        <v>4</v>
      </c>
      <c r="P284">
        <v>1.2</v>
      </c>
      <c r="Q284">
        <v>3</v>
      </c>
    </row>
    <row r="285" spans="1:17" hidden="1" x14ac:dyDescent="0.3">
      <c r="A285" s="76">
        <v>283</v>
      </c>
      <c r="B285">
        <v>42057</v>
      </c>
      <c r="C285" t="s">
        <v>399</v>
      </c>
      <c r="D285" t="s">
        <v>19</v>
      </c>
      <c r="E285" t="s">
        <v>20</v>
      </c>
      <c r="F285">
        <v>5.61</v>
      </c>
      <c r="G285" s="77">
        <v>44207</v>
      </c>
      <c r="H285" s="77">
        <v>44207</v>
      </c>
      <c r="I285">
        <v>5</v>
      </c>
      <c r="J285">
        <v>2020</v>
      </c>
      <c r="K285" t="s">
        <v>21</v>
      </c>
      <c r="L285">
        <v>4</v>
      </c>
      <c r="M285">
        <v>2.194444444444444E-2</v>
      </c>
      <c r="N285">
        <v>8.7777777777777774E-2</v>
      </c>
      <c r="O285">
        <v>1</v>
      </c>
      <c r="P285">
        <v>8.7777777777777774E-2</v>
      </c>
      <c r="Q285">
        <v>4</v>
      </c>
    </row>
    <row r="286" spans="1:17" hidden="1" x14ac:dyDescent="0.3">
      <c r="A286" s="76">
        <v>284</v>
      </c>
      <c r="B286">
        <v>48466</v>
      </c>
      <c r="C286" t="s">
        <v>400</v>
      </c>
      <c r="D286" t="s">
        <v>32</v>
      </c>
      <c r="E286" t="s">
        <v>20</v>
      </c>
      <c r="F286">
        <v>6.31</v>
      </c>
      <c r="G286" s="77">
        <v>44718</v>
      </c>
      <c r="H286" s="77">
        <v>44724</v>
      </c>
      <c r="I286">
        <v>6</v>
      </c>
      <c r="J286">
        <v>2021</v>
      </c>
      <c r="K286" t="s">
        <v>35</v>
      </c>
      <c r="L286">
        <v>13</v>
      </c>
      <c r="M286">
        <v>0.40833333333333333</v>
      </c>
      <c r="N286">
        <v>5.3083333333333336</v>
      </c>
      <c r="O286">
        <v>7</v>
      </c>
      <c r="P286">
        <v>0.75833333333333341</v>
      </c>
      <c r="Q286">
        <v>1.857142857142857</v>
      </c>
    </row>
    <row r="287" spans="1:17" hidden="1" x14ac:dyDescent="0.3">
      <c r="A287" s="76">
        <v>285</v>
      </c>
      <c r="B287">
        <v>50678</v>
      </c>
      <c r="C287" t="s">
        <v>401</v>
      </c>
      <c r="D287" t="s">
        <v>32</v>
      </c>
      <c r="E287" t="s">
        <v>20</v>
      </c>
      <c r="F287">
        <v>6.52</v>
      </c>
      <c r="G287" s="77">
        <v>44733</v>
      </c>
      <c r="H287" s="77">
        <v>44740</v>
      </c>
      <c r="I287">
        <v>7</v>
      </c>
      <c r="J287">
        <v>2022</v>
      </c>
      <c r="K287" t="s">
        <v>33</v>
      </c>
      <c r="L287">
        <v>12</v>
      </c>
      <c r="M287">
        <v>0.40388888888888891</v>
      </c>
      <c r="N287">
        <v>4.8466666666666667</v>
      </c>
      <c r="O287">
        <v>8</v>
      </c>
      <c r="P287">
        <v>0.60583333333333333</v>
      </c>
      <c r="Q287">
        <v>1.5</v>
      </c>
    </row>
    <row r="288" spans="1:17" hidden="1" x14ac:dyDescent="0.3">
      <c r="A288" s="76">
        <v>286</v>
      </c>
      <c r="B288">
        <v>41833</v>
      </c>
      <c r="C288" t="s">
        <v>402</v>
      </c>
      <c r="D288" t="s">
        <v>32</v>
      </c>
      <c r="E288" t="s">
        <v>38</v>
      </c>
      <c r="F288">
        <v>7.26</v>
      </c>
      <c r="G288" s="77">
        <v>44857</v>
      </c>
      <c r="H288" s="77">
        <v>44889</v>
      </c>
      <c r="I288">
        <v>7</v>
      </c>
      <c r="J288">
        <v>2021</v>
      </c>
      <c r="K288" t="s">
        <v>35</v>
      </c>
      <c r="L288">
        <v>12</v>
      </c>
      <c r="M288">
        <v>0.39444444444444438</v>
      </c>
      <c r="N288">
        <v>4.7333333333333334</v>
      </c>
      <c r="O288" s="38">
        <v>33</v>
      </c>
      <c r="P288">
        <v>0.14343434343434339</v>
      </c>
      <c r="Q288">
        <v>0.36363636363636359</v>
      </c>
    </row>
    <row r="289" spans="1:17" hidden="1" x14ac:dyDescent="0.3">
      <c r="A289" s="76">
        <v>287</v>
      </c>
      <c r="B289">
        <v>44276</v>
      </c>
      <c r="C289" t="s">
        <v>403</v>
      </c>
      <c r="D289" t="s">
        <v>32</v>
      </c>
      <c r="E289" t="s">
        <v>75</v>
      </c>
      <c r="F289">
        <v>6.47</v>
      </c>
      <c r="G289" s="77">
        <v>44580</v>
      </c>
      <c r="H289" s="77">
        <v>44587</v>
      </c>
      <c r="I289">
        <v>6</v>
      </c>
      <c r="J289">
        <v>2021</v>
      </c>
      <c r="K289" t="s">
        <v>33</v>
      </c>
      <c r="L289">
        <v>12</v>
      </c>
      <c r="M289">
        <v>0.39444444444444438</v>
      </c>
      <c r="N289">
        <v>4.7333333333333334</v>
      </c>
      <c r="O289" s="38">
        <v>8</v>
      </c>
      <c r="P289">
        <v>0.59166666666666667</v>
      </c>
      <c r="Q289">
        <v>1.5</v>
      </c>
    </row>
    <row r="290" spans="1:17" hidden="1" x14ac:dyDescent="0.3">
      <c r="A290" s="76">
        <v>288</v>
      </c>
      <c r="B290">
        <v>38558</v>
      </c>
      <c r="C290" t="s">
        <v>404</v>
      </c>
      <c r="D290" t="s">
        <v>101</v>
      </c>
      <c r="E290" t="s">
        <v>20</v>
      </c>
      <c r="F290">
        <v>6.11</v>
      </c>
      <c r="G290" s="77">
        <v>44041</v>
      </c>
      <c r="H290" s="77">
        <v>44041</v>
      </c>
      <c r="I290">
        <v>5</v>
      </c>
      <c r="J290">
        <v>2019</v>
      </c>
      <c r="K290" t="s">
        <v>33</v>
      </c>
      <c r="L290">
        <v>1</v>
      </c>
      <c r="M290">
        <v>0.97388888888888892</v>
      </c>
      <c r="N290">
        <v>0.97388888888888892</v>
      </c>
      <c r="O290" s="38">
        <v>1</v>
      </c>
      <c r="P290">
        <v>0.97388888888888892</v>
      </c>
      <c r="Q290">
        <v>1</v>
      </c>
    </row>
    <row r="291" spans="1:17" hidden="1" x14ac:dyDescent="0.3">
      <c r="A291" s="76">
        <v>289</v>
      </c>
      <c r="B291">
        <v>37587</v>
      </c>
      <c r="C291" t="s">
        <v>405</v>
      </c>
      <c r="D291" t="s">
        <v>32</v>
      </c>
      <c r="E291" t="s">
        <v>114</v>
      </c>
      <c r="F291">
        <v>6.66</v>
      </c>
      <c r="G291" s="77">
        <v>44311</v>
      </c>
      <c r="H291" s="77">
        <v>44320</v>
      </c>
      <c r="I291">
        <v>5</v>
      </c>
      <c r="J291">
        <v>2020</v>
      </c>
      <c r="K291" t="s">
        <v>21</v>
      </c>
      <c r="L291">
        <v>12</v>
      </c>
      <c r="M291">
        <v>0.40555555555555561</v>
      </c>
      <c r="N291">
        <v>4.8666666666666671</v>
      </c>
      <c r="O291" s="38">
        <v>10</v>
      </c>
      <c r="P291">
        <v>0.48666666666666669</v>
      </c>
      <c r="Q291">
        <v>1.2</v>
      </c>
    </row>
    <row r="292" spans="1:17" x14ac:dyDescent="0.3">
      <c r="A292" s="76">
        <v>117</v>
      </c>
      <c r="B292">
        <v>49878</v>
      </c>
      <c r="C292" t="s">
        <v>218</v>
      </c>
      <c r="D292" t="s">
        <v>85</v>
      </c>
      <c r="E292" t="s">
        <v>20</v>
      </c>
      <c r="F292">
        <v>6.76</v>
      </c>
      <c r="G292" s="77">
        <v>44990</v>
      </c>
      <c r="H292" s="77">
        <v>44990</v>
      </c>
      <c r="I292">
        <v>6</v>
      </c>
      <c r="J292">
        <v>2021</v>
      </c>
      <c r="K292" t="s">
        <v>21</v>
      </c>
      <c r="L292">
        <v>1</v>
      </c>
      <c r="M292">
        <v>8.4722222222222227E-2</v>
      </c>
      <c r="N292">
        <v>8.4722222222222227E-2</v>
      </c>
      <c r="O292" s="38">
        <v>1</v>
      </c>
      <c r="P292">
        <v>8.4722222222222227E-2</v>
      </c>
      <c r="Q292">
        <v>1</v>
      </c>
    </row>
    <row r="293" spans="1:17" hidden="1" x14ac:dyDescent="0.3">
      <c r="A293" s="76">
        <v>291</v>
      </c>
      <c r="B293">
        <v>40165</v>
      </c>
      <c r="C293" t="s">
        <v>407</v>
      </c>
      <c r="D293" t="s">
        <v>32</v>
      </c>
      <c r="E293" t="s">
        <v>20</v>
      </c>
      <c r="F293">
        <v>5.37</v>
      </c>
      <c r="G293" s="77">
        <v>44166</v>
      </c>
      <c r="H293" s="77">
        <v>44171</v>
      </c>
      <c r="I293">
        <v>5</v>
      </c>
      <c r="J293">
        <v>2020</v>
      </c>
      <c r="K293" t="s">
        <v>33</v>
      </c>
      <c r="L293">
        <v>12</v>
      </c>
      <c r="M293">
        <v>0.40944444444444439</v>
      </c>
      <c r="N293">
        <v>4.9133333333333331</v>
      </c>
      <c r="O293">
        <v>6</v>
      </c>
      <c r="P293">
        <v>0.81888888888888889</v>
      </c>
      <c r="Q293">
        <v>2</v>
      </c>
    </row>
    <row r="294" spans="1:17" hidden="1" x14ac:dyDescent="0.3">
      <c r="A294" s="76">
        <v>292</v>
      </c>
      <c r="B294">
        <v>189</v>
      </c>
      <c r="C294" t="s">
        <v>408</v>
      </c>
      <c r="D294" t="s">
        <v>32</v>
      </c>
      <c r="E294" t="s">
        <v>38</v>
      </c>
      <c r="F294">
        <v>7.1</v>
      </c>
      <c r="G294" s="77">
        <v>42647</v>
      </c>
      <c r="H294" s="77">
        <v>42696</v>
      </c>
      <c r="I294">
        <v>5</v>
      </c>
      <c r="J294">
        <v>2000</v>
      </c>
      <c r="K294" t="s">
        <v>33</v>
      </c>
      <c r="L294">
        <v>24</v>
      </c>
      <c r="M294">
        <v>0.38333333333333341</v>
      </c>
      <c r="N294">
        <v>9.2000000000000011</v>
      </c>
      <c r="O294">
        <v>50</v>
      </c>
      <c r="P294">
        <v>0.184</v>
      </c>
      <c r="Q294">
        <v>0.48</v>
      </c>
    </row>
    <row r="295" spans="1:17" x14ac:dyDescent="0.3">
      <c r="A295" s="76">
        <v>171</v>
      </c>
      <c r="B295">
        <v>48945</v>
      </c>
      <c r="C295" t="s">
        <v>279</v>
      </c>
      <c r="D295" t="s">
        <v>85</v>
      </c>
      <c r="E295" t="s">
        <v>20</v>
      </c>
      <c r="F295">
        <v>6.94</v>
      </c>
      <c r="G295" s="77">
        <v>44990</v>
      </c>
      <c r="H295" s="77">
        <v>44990</v>
      </c>
      <c r="I295">
        <v>6</v>
      </c>
      <c r="J295">
        <v>2021</v>
      </c>
      <c r="K295" t="s">
        <v>25</v>
      </c>
      <c r="L295">
        <v>1</v>
      </c>
      <c r="M295">
        <v>8.3333333333333329E-2</v>
      </c>
      <c r="N295">
        <v>8.3333333333333329E-2</v>
      </c>
      <c r="O295" s="38">
        <v>1</v>
      </c>
      <c r="P295">
        <v>8.3333333333333329E-2</v>
      </c>
      <c r="Q295">
        <v>1</v>
      </c>
    </row>
    <row r="296" spans="1:17" hidden="1" x14ac:dyDescent="0.3">
      <c r="A296" s="76">
        <v>294</v>
      </c>
      <c r="B296">
        <v>39071</v>
      </c>
      <c r="C296" t="s">
        <v>410</v>
      </c>
      <c r="D296" t="s">
        <v>32</v>
      </c>
      <c r="E296" t="s">
        <v>121</v>
      </c>
      <c r="F296">
        <v>7.65</v>
      </c>
      <c r="G296" s="77">
        <v>43808</v>
      </c>
      <c r="H296" s="77">
        <v>43814</v>
      </c>
      <c r="I296">
        <v>6</v>
      </c>
      <c r="J296">
        <v>2019</v>
      </c>
      <c r="K296" t="s">
        <v>21</v>
      </c>
      <c r="L296">
        <v>12</v>
      </c>
      <c r="M296">
        <v>0.4</v>
      </c>
      <c r="N296">
        <v>4.8000000000000007</v>
      </c>
      <c r="O296" s="38">
        <v>7</v>
      </c>
      <c r="P296">
        <v>0.68571428571428583</v>
      </c>
      <c r="Q296">
        <v>1.714285714285714</v>
      </c>
    </row>
    <row r="297" spans="1:17" hidden="1" x14ac:dyDescent="0.3">
      <c r="A297" s="76">
        <v>295</v>
      </c>
      <c r="B297">
        <v>37599</v>
      </c>
      <c r="C297" t="s">
        <v>411</v>
      </c>
      <c r="D297" t="s">
        <v>32</v>
      </c>
      <c r="E297" t="s">
        <v>124</v>
      </c>
      <c r="F297">
        <v>6.55</v>
      </c>
      <c r="G297" s="77">
        <v>44364</v>
      </c>
      <c r="H297" s="77">
        <v>44365</v>
      </c>
      <c r="I297">
        <v>7</v>
      </c>
      <c r="J297">
        <v>2020</v>
      </c>
      <c r="K297" t="s">
        <v>35</v>
      </c>
      <c r="L297">
        <v>12</v>
      </c>
      <c r="M297">
        <v>0.40305555555555561</v>
      </c>
      <c r="N297">
        <v>4.8366666666666669</v>
      </c>
      <c r="O297" s="38">
        <v>2</v>
      </c>
      <c r="P297">
        <v>2.418333333333333</v>
      </c>
      <c r="Q297">
        <v>6</v>
      </c>
    </row>
    <row r="298" spans="1:17" hidden="1" x14ac:dyDescent="0.3">
      <c r="A298" s="76">
        <v>296</v>
      </c>
      <c r="B298">
        <v>1164</v>
      </c>
      <c r="C298" t="s">
        <v>412</v>
      </c>
      <c r="D298" t="s">
        <v>32</v>
      </c>
      <c r="E298" t="s">
        <v>75</v>
      </c>
      <c r="F298">
        <v>7.16</v>
      </c>
      <c r="G298" s="77">
        <v>44642</v>
      </c>
      <c r="H298" s="77">
        <v>44658</v>
      </c>
      <c r="I298">
        <v>6</v>
      </c>
      <c r="J298">
        <v>2001</v>
      </c>
      <c r="K298" t="s">
        <v>33</v>
      </c>
      <c r="L298">
        <v>24</v>
      </c>
      <c r="M298">
        <v>0.38333333333333341</v>
      </c>
      <c r="N298">
        <v>9.2000000000000011</v>
      </c>
      <c r="O298">
        <v>17</v>
      </c>
      <c r="P298">
        <v>0.54117647058823537</v>
      </c>
      <c r="Q298">
        <v>1.411764705882353</v>
      </c>
    </row>
    <row r="299" spans="1:17" hidden="1" x14ac:dyDescent="0.3">
      <c r="A299" s="76">
        <v>297</v>
      </c>
      <c r="B299">
        <v>37979</v>
      </c>
      <c r="C299" t="s">
        <v>413</v>
      </c>
      <c r="D299" t="s">
        <v>32</v>
      </c>
      <c r="E299" t="s">
        <v>38</v>
      </c>
      <c r="F299">
        <v>6.33</v>
      </c>
      <c r="G299" s="77">
        <v>43564</v>
      </c>
      <c r="H299" s="77">
        <v>43575</v>
      </c>
      <c r="I299">
        <v>6</v>
      </c>
      <c r="J299">
        <v>2019</v>
      </c>
      <c r="K299" t="s">
        <v>25</v>
      </c>
      <c r="L299">
        <v>12</v>
      </c>
      <c r="M299">
        <v>0.40333333333333332</v>
      </c>
      <c r="N299">
        <v>4.84</v>
      </c>
      <c r="O299">
        <v>12</v>
      </c>
      <c r="P299">
        <v>0.40333333333333332</v>
      </c>
      <c r="Q299">
        <v>1</v>
      </c>
    </row>
    <row r="300" spans="1:17" hidden="1" x14ac:dyDescent="0.3">
      <c r="A300" s="76">
        <v>298</v>
      </c>
      <c r="B300">
        <v>37576</v>
      </c>
      <c r="C300" t="s">
        <v>414</v>
      </c>
      <c r="D300" t="s">
        <v>32</v>
      </c>
      <c r="E300" t="s">
        <v>75</v>
      </c>
      <c r="F300">
        <v>5.83</v>
      </c>
      <c r="G300" s="77">
        <v>44446</v>
      </c>
      <c r="H300" s="77">
        <v>44466</v>
      </c>
      <c r="I300">
        <v>5</v>
      </c>
      <c r="J300">
        <v>2020</v>
      </c>
      <c r="K300" t="s">
        <v>25</v>
      </c>
      <c r="L300">
        <v>13</v>
      </c>
      <c r="M300">
        <v>0.3963888888888889</v>
      </c>
      <c r="N300">
        <v>5.1530555555555564</v>
      </c>
      <c r="O300">
        <v>21</v>
      </c>
      <c r="P300">
        <v>0.2453835978835979</v>
      </c>
      <c r="Q300">
        <v>0.61904761904761907</v>
      </c>
    </row>
    <row r="301" spans="1:17" hidden="1" x14ac:dyDescent="0.3">
      <c r="A301" s="76">
        <v>299</v>
      </c>
      <c r="B301">
        <v>41573</v>
      </c>
      <c r="C301" t="s">
        <v>415</v>
      </c>
      <c r="D301" t="s">
        <v>32</v>
      </c>
      <c r="E301" t="s">
        <v>75</v>
      </c>
      <c r="F301">
        <v>6.18</v>
      </c>
      <c r="G301" s="77">
        <v>44490</v>
      </c>
      <c r="H301" s="77">
        <v>44494</v>
      </c>
      <c r="I301">
        <v>4</v>
      </c>
      <c r="J301">
        <v>2021</v>
      </c>
      <c r="K301" t="s">
        <v>25</v>
      </c>
      <c r="L301">
        <v>11</v>
      </c>
      <c r="M301">
        <v>0.3963888888888889</v>
      </c>
      <c r="N301">
        <v>4.3602777777777781</v>
      </c>
      <c r="O301">
        <v>5</v>
      </c>
      <c r="P301">
        <v>0.87205555555555558</v>
      </c>
      <c r="Q301">
        <v>2.2000000000000002</v>
      </c>
    </row>
    <row r="302" spans="1:17" hidden="1" x14ac:dyDescent="0.3">
      <c r="A302" s="76">
        <v>300</v>
      </c>
      <c r="B302">
        <v>41549</v>
      </c>
      <c r="C302" t="s">
        <v>416</v>
      </c>
      <c r="D302" t="s">
        <v>24</v>
      </c>
      <c r="E302" t="s">
        <v>75</v>
      </c>
      <c r="F302">
        <v>6.08</v>
      </c>
      <c r="G302" s="77">
        <v>44488</v>
      </c>
      <c r="H302" s="77">
        <v>44488</v>
      </c>
      <c r="I302">
        <v>6</v>
      </c>
      <c r="J302">
        <v>2020</v>
      </c>
      <c r="K302" t="s">
        <v>33</v>
      </c>
      <c r="L302">
        <v>1</v>
      </c>
      <c r="M302">
        <v>0.3963888888888889</v>
      </c>
      <c r="N302">
        <v>0.3963888888888889</v>
      </c>
      <c r="O302" s="38">
        <v>1</v>
      </c>
      <c r="P302">
        <v>0.3963888888888889</v>
      </c>
      <c r="Q302">
        <v>1</v>
      </c>
    </row>
    <row r="303" spans="1:17" x14ac:dyDescent="0.3">
      <c r="A303" s="76">
        <v>233</v>
      </c>
      <c r="B303">
        <v>48825</v>
      </c>
      <c r="C303" t="s">
        <v>345</v>
      </c>
      <c r="D303" t="s">
        <v>85</v>
      </c>
      <c r="E303" t="s">
        <v>20</v>
      </c>
      <c r="F303">
        <v>6.86</v>
      </c>
      <c r="G303" s="77">
        <v>44990</v>
      </c>
      <c r="H303" s="77">
        <v>44990</v>
      </c>
      <c r="I303">
        <v>7</v>
      </c>
      <c r="J303">
        <v>2021</v>
      </c>
      <c r="K303" t="s">
        <v>25</v>
      </c>
      <c r="L303">
        <v>1</v>
      </c>
      <c r="M303">
        <v>6.3333333333333339E-2</v>
      </c>
      <c r="N303">
        <v>6.3333333333333339E-2</v>
      </c>
      <c r="O303" s="38">
        <v>1</v>
      </c>
      <c r="P303">
        <v>6.3333333333333339E-2</v>
      </c>
      <c r="Q303">
        <v>1</v>
      </c>
    </row>
    <row r="304" spans="1:17" hidden="1" x14ac:dyDescent="0.3">
      <c r="A304" s="76">
        <v>302</v>
      </c>
      <c r="B304">
        <v>40496</v>
      </c>
      <c r="C304" t="s">
        <v>418</v>
      </c>
      <c r="D304" t="s">
        <v>32</v>
      </c>
      <c r="E304" t="s">
        <v>75</v>
      </c>
      <c r="F304">
        <v>7.38</v>
      </c>
      <c r="G304" s="77">
        <v>44319</v>
      </c>
      <c r="H304" s="77">
        <v>44324</v>
      </c>
      <c r="I304">
        <v>6</v>
      </c>
      <c r="J304">
        <v>2020</v>
      </c>
      <c r="K304" t="s">
        <v>21</v>
      </c>
      <c r="L304">
        <v>13</v>
      </c>
      <c r="M304">
        <v>0.39444444444444438</v>
      </c>
      <c r="N304">
        <v>5.1277777777777773</v>
      </c>
      <c r="O304" s="38">
        <v>6</v>
      </c>
      <c r="P304">
        <v>0.85462962962962952</v>
      </c>
      <c r="Q304">
        <v>2.166666666666667</v>
      </c>
    </row>
    <row r="305" spans="1:17" hidden="1" x14ac:dyDescent="0.3">
      <c r="A305" s="76">
        <v>303</v>
      </c>
      <c r="B305">
        <v>38297</v>
      </c>
      <c r="C305" t="s">
        <v>419</v>
      </c>
      <c r="D305" t="s">
        <v>32</v>
      </c>
      <c r="E305" t="s">
        <v>75</v>
      </c>
      <c r="F305">
        <v>6.55</v>
      </c>
      <c r="G305" s="77">
        <v>43801</v>
      </c>
      <c r="H305" s="77">
        <v>43808</v>
      </c>
      <c r="I305">
        <v>5</v>
      </c>
      <c r="J305">
        <v>2019</v>
      </c>
      <c r="K305" t="s">
        <v>21</v>
      </c>
      <c r="L305">
        <v>12</v>
      </c>
      <c r="M305">
        <v>0.3963888888888889</v>
      </c>
      <c r="N305">
        <v>4.7566666666666668</v>
      </c>
      <c r="O305" s="38">
        <v>8</v>
      </c>
      <c r="P305">
        <v>0.59458333333333335</v>
      </c>
      <c r="Q305">
        <v>1.5</v>
      </c>
    </row>
    <row r="306" spans="1:17" hidden="1" x14ac:dyDescent="0.3">
      <c r="A306" s="76">
        <v>304</v>
      </c>
      <c r="B306">
        <v>41265</v>
      </c>
      <c r="C306" t="s">
        <v>420</v>
      </c>
      <c r="D306" t="s">
        <v>32</v>
      </c>
      <c r="E306" t="s">
        <v>52</v>
      </c>
      <c r="F306">
        <v>6.6</v>
      </c>
      <c r="G306" s="77">
        <v>44608</v>
      </c>
      <c r="H306" s="77">
        <v>44618</v>
      </c>
      <c r="I306">
        <v>7</v>
      </c>
      <c r="J306">
        <v>2021</v>
      </c>
      <c r="K306" t="s">
        <v>33</v>
      </c>
      <c r="L306">
        <v>13</v>
      </c>
      <c r="M306">
        <v>0.3963888888888889</v>
      </c>
      <c r="N306">
        <v>5.1530555555555564</v>
      </c>
      <c r="O306" s="38">
        <v>11</v>
      </c>
      <c r="P306">
        <v>0.46845959595959602</v>
      </c>
      <c r="Q306">
        <v>1.1818181818181821</v>
      </c>
    </row>
    <row r="307" spans="1:17" hidden="1" x14ac:dyDescent="0.3">
      <c r="A307" s="76">
        <v>305</v>
      </c>
      <c r="B307">
        <v>40845</v>
      </c>
      <c r="C307" t="s">
        <v>421</v>
      </c>
      <c r="D307" t="s">
        <v>101</v>
      </c>
      <c r="E307" t="s">
        <v>38</v>
      </c>
      <c r="F307">
        <v>3.99</v>
      </c>
      <c r="G307" s="77">
        <v>44329</v>
      </c>
      <c r="H307" s="77">
        <v>44329</v>
      </c>
      <c r="I307">
        <v>2</v>
      </c>
      <c r="J307">
        <v>2020</v>
      </c>
      <c r="K307" t="s">
        <v>35</v>
      </c>
      <c r="L307">
        <v>1</v>
      </c>
      <c r="M307">
        <v>0.1658333333333333</v>
      </c>
      <c r="N307">
        <v>0.1658333333333333</v>
      </c>
      <c r="O307" s="38">
        <v>1</v>
      </c>
      <c r="P307">
        <v>0.1658333333333333</v>
      </c>
      <c r="Q307">
        <v>1</v>
      </c>
    </row>
    <row r="308" spans="1:17" hidden="1" x14ac:dyDescent="0.3">
      <c r="A308" s="76">
        <v>306</v>
      </c>
      <c r="B308">
        <v>42590</v>
      </c>
      <c r="C308" t="s">
        <v>422</v>
      </c>
      <c r="D308" t="s">
        <v>32</v>
      </c>
      <c r="E308" t="s">
        <v>38</v>
      </c>
      <c r="F308">
        <v>7.54</v>
      </c>
      <c r="G308" s="77">
        <v>44634</v>
      </c>
      <c r="H308" s="77">
        <v>44656</v>
      </c>
      <c r="I308">
        <v>7</v>
      </c>
      <c r="J308">
        <v>2021</v>
      </c>
      <c r="K308" t="s">
        <v>33</v>
      </c>
      <c r="L308">
        <v>12</v>
      </c>
      <c r="M308">
        <v>0.40749999999999997</v>
      </c>
      <c r="N308">
        <v>4.8899999999999997</v>
      </c>
      <c r="O308">
        <v>23</v>
      </c>
      <c r="P308">
        <v>0.21260869565217391</v>
      </c>
      <c r="Q308">
        <v>0.52173913043478259</v>
      </c>
    </row>
    <row r="309" spans="1:17" hidden="1" x14ac:dyDescent="0.3">
      <c r="A309" s="76">
        <v>307</v>
      </c>
      <c r="B309">
        <v>50597</v>
      </c>
      <c r="C309" t="s">
        <v>423</v>
      </c>
      <c r="D309" t="s">
        <v>19</v>
      </c>
      <c r="E309" t="s">
        <v>85</v>
      </c>
      <c r="F309">
        <v>6.91</v>
      </c>
      <c r="G309" s="77">
        <v>44731</v>
      </c>
      <c r="H309" s="77">
        <v>44731</v>
      </c>
      <c r="I309">
        <v>7</v>
      </c>
      <c r="J309">
        <v>2021</v>
      </c>
      <c r="K309" t="s">
        <v>35</v>
      </c>
      <c r="L309">
        <v>1</v>
      </c>
      <c r="M309">
        <v>0.1080555555555556</v>
      </c>
      <c r="N309">
        <v>0.1080555555555556</v>
      </c>
      <c r="O309">
        <v>1</v>
      </c>
      <c r="P309">
        <v>0.1080555555555556</v>
      </c>
      <c r="Q309">
        <v>1</v>
      </c>
    </row>
    <row r="310" spans="1:17" hidden="1" x14ac:dyDescent="0.3">
      <c r="A310" s="76">
        <v>308</v>
      </c>
      <c r="B310">
        <v>37964</v>
      </c>
      <c r="C310" t="s">
        <v>424</v>
      </c>
      <c r="D310" t="s">
        <v>32</v>
      </c>
      <c r="E310" t="s">
        <v>38</v>
      </c>
      <c r="F310">
        <v>6.73</v>
      </c>
      <c r="G310" s="77">
        <v>43662</v>
      </c>
      <c r="H310" s="77">
        <v>43663</v>
      </c>
      <c r="I310">
        <v>6</v>
      </c>
      <c r="J310">
        <v>2019</v>
      </c>
      <c r="K310" t="s">
        <v>33</v>
      </c>
      <c r="L310">
        <v>12</v>
      </c>
      <c r="M310">
        <v>0.39333333333333331</v>
      </c>
      <c r="N310">
        <v>4.72</v>
      </c>
      <c r="O310">
        <v>2</v>
      </c>
      <c r="P310">
        <v>2.36</v>
      </c>
      <c r="Q310">
        <v>6</v>
      </c>
    </row>
    <row r="311" spans="1:17" hidden="1" x14ac:dyDescent="0.3">
      <c r="A311" s="76">
        <v>309</v>
      </c>
      <c r="B311">
        <v>39972</v>
      </c>
      <c r="C311" t="s">
        <v>425</v>
      </c>
      <c r="D311" t="s">
        <v>66</v>
      </c>
      <c r="E311" t="s">
        <v>38</v>
      </c>
      <c r="F311">
        <v>7.12</v>
      </c>
      <c r="G311" s="77">
        <v>43755</v>
      </c>
      <c r="H311" s="77">
        <v>43755</v>
      </c>
      <c r="I311">
        <v>6</v>
      </c>
      <c r="J311">
        <v>2019</v>
      </c>
      <c r="K311" t="s">
        <v>21</v>
      </c>
      <c r="L311">
        <v>2</v>
      </c>
      <c r="M311">
        <v>0.45277777777777778</v>
      </c>
      <c r="N311">
        <v>0.90555555555555556</v>
      </c>
      <c r="O311" s="38">
        <v>1</v>
      </c>
      <c r="P311">
        <v>0.90555555555555556</v>
      </c>
      <c r="Q311">
        <v>2</v>
      </c>
    </row>
    <row r="312" spans="1:17" hidden="1" x14ac:dyDescent="0.3">
      <c r="A312" s="76">
        <v>310</v>
      </c>
      <c r="B312">
        <v>39382</v>
      </c>
      <c r="C312" t="s">
        <v>426</v>
      </c>
      <c r="D312" t="s">
        <v>66</v>
      </c>
      <c r="E312" t="s">
        <v>38</v>
      </c>
      <c r="F312">
        <v>6.78</v>
      </c>
      <c r="G312" s="77">
        <v>44064</v>
      </c>
      <c r="H312" s="77">
        <v>44064</v>
      </c>
      <c r="I312">
        <v>6</v>
      </c>
      <c r="J312">
        <v>2019</v>
      </c>
      <c r="K312" t="s">
        <v>35</v>
      </c>
      <c r="L312">
        <v>1</v>
      </c>
      <c r="M312">
        <v>0.41916666666666669</v>
      </c>
      <c r="N312">
        <v>0.41916666666666669</v>
      </c>
      <c r="O312">
        <v>1</v>
      </c>
      <c r="P312">
        <v>0.41916666666666669</v>
      </c>
      <c r="Q312">
        <v>1</v>
      </c>
    </row>
    <row r="313" spans="1:17" hidden="1" x14ac:dyDescent="0.3">
      <c r="A313" s="76">
        <v>311</v>
      </c>
      <c r="B313">
        <v>22093</v>
      </c>
      <c r="C313" t="s">
        <v>427</v>
      </c>
      <c r="D313" t="s">
        <v>85</v>
      </c>
      <c r="E313" t="s">
        <v>20</v>
      </c>
      <c r="F313">
        <v>5.52</v>
      </c>
      <c r="G313" s="77">
        <v>44120</v>
      </c>
      <c r="H313" s="77">
        <v>44120</v>
      </c>
      <c r="I313">
        <v>5</v>
      </c>
      <c r="J313">
        <v>2001</v>
      </c>
      <c r="K313" t="s">
        <v>25</v>
      </c>
      <c r="L313">
        <v>1</v>
      </c>
      <c r="M313">
        <v>7.5277777777777777E-2</v>
      </c>
      <c r="N313">
        <v>7.5277777777777777E-2</v>
      </c>
      <c r="O313" s="38">
        <v>1</v>
      </c>
      <c r="P313">
        <v>7.5277777777777777E-2</v>
      </c>
      <c r="Q313">
        <v>1</v>
      </c>
    </row>
    <row r="314" spans="1:17" hidden="1" x14ac:dyDescent="0.3">
      <c r="A314" s="76">
        <v>312</v>
      </c>
      <c r="B314">
        <v>888</v>
      </c>
      <c r="C314" t="s">
        <v>428</v>
      </c>
      <c r="D314" t="s">
        <v>32</v>
      </c>
      <c r="E314" t="s">
        <v>38</v>
      </c>
      <c r="F314">
        <v>6.35</v>
      </c>
      <c r="G314" s="77">
        <v>44788</v>
      </c>
      <c r="H314" s="77">
        <v>44793</v>
      </c>
      <c r="I314">
        <v>4</v>
      </c>
      <c r="J314">
        <v>2000</v>
      </c>
      <c r="K314" t="s">
        <v>25</v>
      </c>
      <c r="L314">
        <v>12</v>
      </c>
      <c r="M314">
        <v>0.4</v>
      </c>
      <c r="N314">
        <v>4.8000000000000007</v>
      </c>
      <c r="O314" s="38">
        <v>6</v>
      </c>
      <c r="P314">
        <v>0.80000000000000016</v>
      </c>
      <c r="Q314">
        <v>2</v>
      </c>
    </row>
    <row r="315" spans="1:17" hidden="1" x14ac:dyDescent="0.3">
      <c r="A315" s="76">
        <v>313</v>
      </c>
      <c r="B315">
        <v>887</v>
      </c>
      <c r="C315" t="s">
        <v>429</v>
      </c>
      <c r="D315" t="s">
        <v>66</v>
      </c>
      <c r="E315" t="s">
        <v>38</v>
      </c>
      <c r="F315">
        <v>6.26</v>
      </c>
      <c r="G315" s="77">
        <v>44793</v>
      </c>
      <c r="H315" s="77">
        <v>44793</v>
      </c>
      <c r="I315">
        <v>4</v>
      </c>
      <c r="J315">
        <v>2002</v>
      </c>
      <c r="K315" t="s">
        <v>33</v>
      </c>
      <c r="L315">
        <v>1</v>
      </c>
      <c r="M315">
        <v>0.38638888888888889</v>
      </c>
      <c r="N315">
        <v>0.38638888888888889</v>
      </c>
      <c r="O315">
        <v>1</v>
      </c>
      <c r="P315">
        <v>0.38638888888888889</v>
      </c>
      <c r="Q315">
        <v>1</v>
      </c>
    </row>
    <row r="316" spans="1:17" hidden="1" x14ac:dyDescent="0.3">
      <c r="A316" s="76">
        <v>314</v>
      </c>
      <c r="B316">
        <v>41812</v>
      </c>
      <c r="C316" t="s">
        <v>430</v>
      </c>
      <c r="D316" t="s">
        <v>32</v>
      </c>
      <c r="E316" t="s">
        <v>38</v>
      </c>
      <c r="F316">
        <v>6.52</v>
      </c>
      <c r="G316" s="77">
        <v>44706</v>
      </c>
      <c r="H316" s="77">
        <v>44741</v>
      </c>
      <c r="I316">
        <v>5</v>
      </c>
      <c r="J316">
        <v>2021</v>
      </c>
      <c r="K316" t="s">
        <v>21</v>
      </c>
      <c r="L316">
        <v>10</v>
      </c>
      <c r="M316">
        <v>0.41972222222222222</v>
      </c>
      <c r="N316">
        <v>4.197222222222222</v>
      </c>
      <c r="O316">
        <v>36</v>
      </c>
      <c r="P316">
        <v>0.1165895061728395</v>
      </c>
      <c r="Q316">
        <v>0.27777777777777779</v>
      </c>
    </row>
    <row r="317" spans="1:17" hidden="1" x14ac:dyDescent="0.3">
      <c r="A317" s="76">
        <v>315</v>
      </c>
      <c r="B317">
        <v>33737</v>
      </c>
      <c r="C317" t="s">
        <v>431</v>
      </c>
      <c r="D317" t="s">
        <v>32</v>
      </c>
      <c r="E317" t="s">
        <v>114</v>
      </c>
      <c r="F317">
        <v>6.24</v>
      </c>
      <c r="G317" s="77">
        <v>44798</v>
      </c>
      <c r="H317" s="77">
        <v>44804</v>
      </c>
      <c r="I317">
        <v>3</v>
      </c>
      <c r="J317">
        <v>2021</v>
      </c>
      <c r="K317" t="s">
        <v>35</v>
      </c>
      <c r="L317">
        <v>13</v>
      </c>
      <c r="M317">
        <v>0.41944444444444451</v>
      </c>
      <c r="N317">
        <v>5.4527777777777784</v>
      </c>
      <c r="O317">
        <v>7</v>
      </c>
      <c r="P317">
        <v>0.77896825396825398</v>
      </c>
      <c r="Q317">
        <v>1.857142857142857</v>
      </c>
    </row>
    <row r="318" spans="1:17" hidden="1" x14ac:dyDescent="0.3">
      <c r="A318" s="76">
        <v>316</v>
      </c>
      <c r="B318">
        <v>34209</v>
      </c>
      <c r="C318" t="s">
        <v>432</v>
      </c>
      <c r="D318" t="s">
        <v>32</v>
      </c>
      <c r="E318" t="s">
        <v>353</v>
      </c>
      <c r="F318">
        <v>7.03</v>
      </c>
      <c r="G318" s="77">
        <v>43654</v>
      </c>
      <c r="H318" s="77">
        <v>43658</v>
      </c>
      <c r="I318">
        <v>6</v>
      </c>
      <c r="J318">
        <v>2019</v>
      </c>
      <c r="K318" t="s">
        <v>25</v>
      </c>
      <c r="L318">
        <v>12</v>
      </c>
      <c r="M318">
        <v>0.39444444444444438</v>
      </c>
      <c r="N318">
        <v>4.7333333333333334</v>
      </c>
      <c r="O318" s="38">
        <v>5</v>
      </c>
      <c r="P318">
        <v>0.94666666666666666</v>
      </c>
      <c r="Q318">
        <v>2.4</v>
      </c>
    </row>
    <row r="319" spans="1:17" hidden="1" x14ac:dyDescent="0.3">
      <c r="A319" s="76">
        <v>317</v>
      </c>
      <c r="B319">
        <v>42340</v>
      </c>
      <c r="C319" t="s">
        <v>434</v>
      </c>
      <c r="D319" t="s">
        <v>32</v>
      </c>
      <c r="E319" t="s">
        <v>78</v>
      </c>
      <c r="F319">
        <v>7.27</v>
      </c>
      <c r="G319" s="77">
        <v>44704</v>
      </c>
      <c r="H319" s="77">
        <v>44708</v>
      </c>
      <c r="I319">
        <v>7</v>
      </c>
      <c r="J319">
        <v>2021</v>
      </c>
      <c r="K319" t="s">
        <v>21</v>
      </c>
      <c r="L319">
        <v>12</v>
      </c>
      <c r="M319">
        <v>0.3972222222222222</v>
      </c>
      <c r="N319">
        <v>4.7666666666666666</v>
      </c>
      <c r="O319">
        <v>5</v>
      </c>
      <c r="P319">
        <v>0.95333333333333337</v>
      </c>
      <c r="Q319">
        <v>2.4</v>
      </c>
    </row>
    <row r="320" spans="1:17" hidden="1" x14ac:dyDescent="0.3">
      <c r="A320" s="76">
        <v>318</v>
      </c>
      <c r="B320">
        <v>522</v>
      </c>
      <c r="C320" t="s">
        <v>435</v>
      </c>
      <c r="D320" t="s">
        <v>101</v>
      </c>
      <c r="E320" t="s">
        <v>38</v>
      </c>
      <c r="F320">
        <v>7.52</v>
      </c>
      <c r="G320" s="77">
        <v>42981</v>
      </c>
      <c r="H320" s="77">
        <v>42981</v>
      </c>
      <c r="I320">
        <v>8</v>
      </c>
      <c r="J320">
        <v>2001</v>
      </c>
      <c r="K320" t="s">
        <v>33</v>
      </c>
      <c r="L320">
        <v>1</v>
      </c>
      <c r="M320">
        <v>1.8166666666666671</v>
      </c>
      <c r="N320">
        <v>1.8166666666666671</v>
      </c>
      <c r="O320" s="38">
        <v>1</v>
      </c>
      <c r="P320">
        <v>1.8166666666666671</v>
      </c>
      <c r="Q320">
        <v>1</v>
      </c>
    </row>
    <row r="321" spans="1:17" hidden="1" x14ac:dyDescent="0.3">
      <c r="A321" s="76">
        <v>319</v>
      </c>
      <c r="B321">
        <v>783</v>
      </c>
      <c r="C321" t="s">
        <v>436</v>
      </c>
      <c r="D321" t="s">
        <v>32</v>
      </c>
      <c r="E321" t="s">
        <v>38</v>
      </c>
      <c r="F321">
        <v>6.52</v>
      </c>
      <c r="G321" s="77">
        <v>44794</v>
      </c>
      <c r="H321" s="77">
        <v>44817</v>
      </c>
      <c r="I321">
        <v>6</v>
      </c>
      <c r="J321">
        <v>2000</v>
      </c>
      <c r="K321" t="s">
        <v>25</v>
      </c>
      <c r="L321">
        <v>13</v>
      </c>
      <c r="M321">
        <v>0.40055555555555561</v>
      </c>
      <c r="N321">
        <v>5.2072222222222226</v>
      </c>
      <c r="O321">
        <v>24</v>
      </c>
      <c r="P321">
        <v>0.2169675925925926</v>
      </c>
      <c r="Q321">
        <v>0.54166666666666663</v>
      </c>
    </row>
    <row r="322" spans="1:17" hidden="1" x14ac:dyDescent="0.3">
      <c r="A322" s="76">
        <v>320</v>
      </c>
      <c r="B322">
        <v>38778</v>
      </c>
      <c r="C322" t="s">
        <v>437</v>
      </c>
      <c r="D322" t="s">
        <v>32</v>
      </c>
      <c r="E322" t="s">
        <v>38</v>
      </c>
      <c r="F322">
        <v>6.73</v>
      </c>
      <c r="G322" s="77">
        <v>43659</v>
      </c>
      <c r="H322" s="77">
        <v>43662</v>
      </c>
      <c r="I322">
        <v>6</v>
      </c>
      <c r="J322">
        <v>2019</v>
      </c>
      <c r="K322" t="s">
        <v>33</v>
      </c>
      <c r="L322">
        <v>12</v>
      </c>
      <c r="M322">
        <v>0.20666666666666669</v>
      </c>
      <c r="N322">
        <v>2.48</v>
      </c>
      <c r="O322">
        <v>4</v>
      </c>
      <c r="P322">
        <v>0.62</v>
      </c>
      <c r="Q322">
        <v>3</v>
      </c>
    </row>
    <row r="323" spans="1:17" hidden="1" x14ac:dyDescent="0.3">
      <c r="A323" s="76">
        <v>321</v>
      </c>
      <c r="B323">
        <v>42044</v>
      </c>
      <c r="C323" t="s">
        <v>438</v>
      </c>
      <c r="D323" t="s">
        <v>19</v>
      </c>
      <c r="E323" t="s">
        <v>78</v>
      </c>
      <c r="F323">
        <v>6.11</v>
      </c>
      <c r="G323" s="77">
        <v>44366</v>
      </c>
      <c r="H323" s="77">
        <v>44366</v>
      </c>
      <c r="I323">
        <v>4</v>
      </c>
      <c r="J323">
        <v>2020</v>
      </c>
      <c r="K323" t="s">
        <v>33</v>
      </c>
      <c r="L323">
        <v>4</v>
      </c>
      <c r="M323">
        <v>3.0555555555555551E-2</v>
      </c>
      <c r="N323">
        <v>0.1222222222222222</v>
      </c>
      <c r="O323">
        <v>1</v>
      </c>
      <c r="P323">
        <v>0.1222222222222222</v>
      </c>
      <c r="Q323">
        <v>4</v>
      </c>
    </row>
    <row r="324" spans="1:17" hidden="1" x14ac:dyDescent="0.3">
      <c r="A324" s="76">
        <v>322</v>
      </c>
      <c r="B324">
        <v>38935</v>
      </c>
      <c r="C324" t="s">
        <v>439</v>
      </c>
      <c r="D324" t="s">
        <v>19</v>
      </c>
      <c r="E324" t="s">
        <v>20</v>
      </c>
      <c r="F324">
        <v>6.46</v>
      </c>
      <c r="G324" s="77">
        <v>43723</v>
      </c>
      <c r="H324" s="77">
        <v>43727</v>
      </c>
      <c r="I324">
        <v>4</v>
      </c>
      <c r="J324">
        <v>2019</v>
      </c>
      <c r="K324" t="s">
        <v>33</v>
      </c>
      <c r="L324">
        <v>12</v>
      </c>
      <c r="M324">
        <v>6.6666666666666666E-2</v>
      </c>
      <c r="N324">
        <v>0.8</v>
      </c>
      <c r="O324" s="38">
        <v>5</v>
      </c>
      <c r="P324">
        <v>0.16</v>
      </c>
      <c r="Q324">
        <v>2.4</v>
      </c>
    </row>
    <row r="325" spans="1:17" hidden="1" x14ac:dyDescent="0.3">
      <c r="A325" s="76">
        <v>323</v>
      </c>
      <c r="B325">
        <v>40176</v>
      </c>
      <c r="C325" t="s">
        <v>440</v>
      </c>
      <c r="D325" t="s">
        <v>24</v>
      </c>
      <c r="E325" t="s">
        <v>20</v>
      </c>
      <c r="F325">
        <v>6.46</v>
      </c>
      <c r="G325" s="77">
        <v>44098</v>
      </c>
      <c r="H325" s="77">
        <v>44098</v>
      </c>
      <c r="I325">
        <v>5</v>
      </c>
      <c r="J325">
        <v>2019</v>
      </c>
      <c r="K325" t="s">
        <v>21</v>
      </c>
      <c r="L325">
        <v>1</v>
      </c>
      <c r="M325">
        <v>6.9722222222222227E-2</v>
      </c>
      <c r="N325">
        <v>6.9722222222222227E-2</v>
      </c>
      <c r="O325">
        <v>1</v>
      </c>
      <c r="P325">
        <v>6.9722222222222227E-2</v>
      </c>
      <c r="Q325">
        <v>1</v>
      </c>
    </row>
    <row r="326" spans="1:17" x14ac:dyDescent="0.3">
      <c r="A326" s="76">
        <v>236</v>
      </c>
      <c r="B326">
        <v>48711</v>
      </c>
      <c r="C326" t="s">
        <v>348</v>
      </c>
      <c r="D326" t="s">
        <v>85</v>
      </c>
      <c r="E326" t="s">
        <v>20</v>
      </c>
      <c r="F326">
        <v>6.85</v>
      </c>
      <c r="G326" s="77">
        <v>44990</v>
      </c>
      <c r="H326" s="77">
        <v>44990</v>
      </c>
      <c r="I326">
        <v>6</v>
      </c>
      <c r="J326">
        <v>2021</v>
      </c>
      <c r="K326" t="s">
        <v>25</v>
      </c>
      <c r="L326">
        <v>1</v>
      </c>
      <c r="M326">
        <v>6.7500000000000004E-2</v>
      </c>
      <c r="N326">
        <v>6.7500000000000004E-2</v>
      </c>
      <c r="O326" s="38">
        <v>1</v>
      </c>
      <c r="P326">
        <v>6.7500000000000004E-2</v>
      </c>
      <c r="Q326">
        <v>1</v>
      </c>
    </row>
    <row r="327" spans="1:17" hidden="1" x14ac:dyDescent="0.3">
      <c r="A327" s="76">
        <v>325</v>
      </c>
      <c r="B327">
        <v>38098</v>
      </c>
      <c r="C327" t="s">
        <v>442</v>
      </c>
      <c r="D327" t="s">
        <v>32</v>
      </c>
      <c r="E327" t="s">
        <v>38</v>
      </c>
      <c r="F327">
        <v>7.22</v>
      </c>
      <c r="G327" s="77">
        <v>43838</v>
      </c>
      <c r="H327" s="77">
        <v>43851</v>
      </c>
      <c r="I327">
        <v>7</v>
      </c>
      <c r="J327">
        <v>2019</v>
      </c>
      <c r="K327" t="s">
        <v>33</v>
      </c>
      <c r="L327">
        <v>24</v>
      </c>
      <c r="M327">
        <v>0.3972222222222222</v>
      </c>
      <c r="N327">
        <v>9.5333333333333332</v>
      </c>
      <c r="O327" s="38">
        <v>14</v>
      </c>
      <c r="P327">
        <v>0.68095238095238098</v>
      </c>
      <c r="Q327">
        <v>1.714285714285714</v>
      </c>
    </row>
    <row r="328" spans="1:17" hidden="1" x14ac:dyDescent="0.3">
      <c r="A328" s="76">
        <v>326</v>
      </c>
      <c r="B328">
        <v>32182</v>
      </c>
      <c r="C328" t="s">
        <v>443</v>
      </c>
      <c r="D328" t="s">
        <v>32</v>
      </c>
      <c r="E328" t="s">
        <v>78</v>
      </c>
      <c r="F328">
        <v>8.49</v>
      </c>
      <c r="G328" s="77">
        <v>43904</v>
      </c>
      <c r="H328" s="77">
        <v>43913</v>
      </c>
      <c r="I328">
        <v>9</v>
      </c>
      <c r="J328">
        <v>2016</v>
      </c>
      <c r="K328" t="s">
        <v>21</v>
      </c>
      <c r="L328">
        <v>12</v>
      </c>
      <c r="M328">
        <v>0.4</v>
      </c>
      <c r="N328">
        <v>4.8000000000000007</v>
      </c>
      <c r="O328">
        <v>10</v>
      </c>
      <c r="P328">
        <v>0.48000000000000009</v>
      </c>
      <c r="Q328">
        <v>1.2</v>
      </c>
    </row>
    <row r="329" spans="1:17" hidden="1" x14ac:dyDescent="0.3">
      <c r="A329" s="76">
        <v>327</v>
      </c>
      <c r="B329">
        <v>37510</v>
      </c>
      <c r="C329" t="s">
        <v>444</v>
      </c>
      <c r="D329" t="s">
        <v>32</v>
      </c>
      <c r="E329" t="s">
        <v>78</v>
      </c>
      <c r="F329">
        <v>8.8000000000000007</v>
      </c>
      <c r="G329" s="77">
        <v>43917</v>
      </c>
      <c r="H329" s="77">
        <v>43926</v>
      </c>
      <c r="I329">
        <v>9</v>
      </c>
      <c r="J329">
        <v>2019</v>
      </c>
      <c r="K329" t="s">
        <v>25</v>
      </c>
      <c r="L329">
        <v>13</v>
      </c>
      <c r="M329">
        <v>0.40277777777777779</v>
      </c>
      <c r="N329">
        <v>5.2361111111111116</v>
      </c>
      <c r="O329" s="38">
        <v>10</v>
      </c>
      <c r="P329">
        <v>0.52361111111111114</v>
      </c>
      <c r="Q329">
        <v>1.3</v>
      </c>
    </row>
    <row r="330" spans="1:17" hidden="1" x14ac:dyDescent="0.3">
      <c r="A330" s="76">
        <v>328</v>
      </c>
      <c r="B330">
        <v>39651</v>
      </c>
      <c r="C330" t="s">
        <v>445</v>
      </c>
      <c r="D330" t="s">
        <v>66</v>
      </c>
      <c r="E330" t="s">
        <v>20</v>
      </c>
      <c r="F330">
        <v>7.64</v>
      </c>
      <c r="G330" s="77">
        <v>43940</v>
      </c>
      <c r="H330" s="77">
        <v>43940</v>
      </c>
      <c r="I330">
        <v>7</v>
      </c>
      <c r="J330">
        <v>2019</v>
      </c>
      <c r="K330" t="s">
        <v>21</v>
      </c>
      <c r="L330">
        <v>1</v>
      </c>
      <c r="M330">
        <v>0.40555555555555561</v>
      </c>
      <c r="N330">
        <v>0.40555555555555561</v>
      </c>
      <c r="O330">
        <v>1</v>
      </c>
      <c r="P330">
        <v>0.40555555555555561</v>
      </c>
      <c r="Q330">
        <v>1</v>
      </c>
    </row>
    <row r="331" spans="1:17" hidden="1" x14ac:dyDescent="0.3">
      <c r="A331" s="76">
        <v>329</v>
      </c>
      <c r="B331">
        <v>36616</v>
      </c>
      <c r="C331" t="s">
        <v>446</v>
      </c>
      <c r="D331" t="s">
        <v>24</v>
      </c>
      <c r="E331" t="s">
        <v>78</v>
      </c>
      <c r="F331">
        <v>7.36</v>
      </c>
      <c r="G331" s="77">
        <v>43940</v>
      </c>
      <c r="H331" s="77">
        <v>43940</v>
      </c>
      <c r="I331">
        <v>6</v>
      </c>
      <c r="J331">
        <v>2018</v>
      </c>
      <c r="K331" t="s">
        <v>25</v>
      </c>
      <c r="L331">
        <v>1</v>
      </c>
      <c r="M331">
        <v>1.0086111111111109</v>
      </c>
      <c r="N331">
        <v>1.0086111111111109</v>
      </c>
      <c r="O331" s="38">
        <v>1</v>
      </c>
      <c r="P331">
        <v>1.0086111111111109</v>
      </c>
      <c r="Q331">
        <v>1</v>
      </c>
    </row>
    <row r="332" spans="1:17" hidden="1" x14ac:dyDescent="0.3">
      <c r="A332" s="76">
        <v>330</v>
      </c>
      <c r="B332">
        <v>37504</v>
      </c>
      <c r="C332" t="s">
        <v>447</v>
      </c>
      <c r="D332" t="s">
        <v>24</v>
      </c>
      <c r="E332" t="s">
        <v>78</v>
      </c>
      <c r="F332">
        <v>6.45</v>
      </c>
      <c r="G332" s="77">
        <v>43940</v>
      </c>
      <c r="H332" s="77">
        <v>43952</v>
      </c>
      <c r="I332">
        <v>5</v>
      </c>
      <c r="J332">
        <v>2016</v>
      </c>
      <c r="K332" t="s">
        <v>21</v>
      </c>
      <c r="L332">
        <v>6</v>
      </c>
      <c r="M332">
        <v>0.1108333333333333</v>
      </c>
      <c r="N332">
        <v>0.66500000000000004</v>
      </c>
      <c r="O332" s="38">
        <v>13</v>
      </c>
      <c r="P332">
        <v>5.1153846153846147E-2</v>
      </c>
      <c r="Q332">
        <v>0.46153846153846162</v>
      </c>
    </row>
    <row r="333" spans="1:17" x14ac:dyDescent="0.3">
      <c r="A333" s="76">
        <v>293</v>
      </c>
      <c r="B333">
        <v>49751</v>
      </c>
      <c r="C333" t="s">
        <v>409</v>
      </c>
      <c r="D333" t="s">
        <v>85</v>
      </c>
      <c r="E333" t="s">
        <v>20</v>
      </c>
      <c r="F333">
        <v>6.91</v>
      </c>
      <c r="G333" s="77">
        <v>44990</v>
      </c>
      <c r="H333" s="77">
        <v>44990</v>
      </c>
      <c r="I333">
        <v>5</v>
      </c>
      <c r="J333">
        <v>2021</v>
      </c>
      <c r="K333" t="s">
        <v>21</v>
      </c>
      <c r="L333">
        <v>1</v>
      </c>
      <c r="M333">
        <v>6.0833333333333343E-2</v>
      </c>
      <c r="N333">
        <v>6.0833333333333343E-2</v>
      </c>
      <c r="O333" s="38">
        <v>1</v>
      </c>
      <c r="P333">
        <v>6.0833333333333343E-2</v>
      </c>
      <c r="Q333">
        <v>1</v>
      </c>
    </row>
    <row r="334" spans="1:17" hidden="1" x14ac:dyDescent="0.3">
      <c r="A334" s="76">
        <v>332</v>
      </c>
      <c r="B334">
        <v>15315</v>
      </c>
      <c r="C334" t="s">
        <v>449</v>
      </c>
      <c r="D334" t="s">
        <v>32</v>
      </c>
      <c r="E334" t="s">
        <v>75</v>
      </c>
      <c r="F334">
        <v>7.45</v>
      </c>
      <c r="G334" s="77">
        <v>42583</v>
      </c>
      <c r="H334" s="77">
        <v>42613</v>
      </c>
      <c r="I334">
        <v>4</v>
      </c>
      <c r="J334">
        <v>2013</v>
      </c>
      <c r="K334" t="s">
        <v>25</v>
      </c>
      <c r="L334">
        <v>10</v>
      </c>
      <c r="M334">
        <v>0.39444444444444438</v>
      </c>
      <c r="N334">
        <v>3.9444444444444442</v>
      </c>
      <c r="O334" s="38">
        <v>31</v>
      </c>
      <c r="P334">
        <v>0.12724014336917561</v>
      </c>
      <c r="Q334">
        <v>0.32258064516129031</v>
      </c>
    </row>
    <row r="335" spans="1:17" hidden="1" x14ac:dyDescent="0.3">
      <c r="A335" s="76">
        <v>333</v>
      </c>
      <c r="B335">
        <v>17074</v>
      </c>
      <c r="C335" t="s">
        <v>450</v>
      </c>
      <c r="D335" t="s">
        <v>32</v>
      </c>
      <c r="E335" t="s">
        <v>75</v>
      </c>
      <c r="F335">
        <v>8.77</v>
      </c>
      <c r="G335" s="77">
        <v>42528</v>
      </c>
      <c r="H335" s="77">
        <v>42533</v>
      </c>
      <c r="I335">
        <v>9</v>
      </c>
      <c r="J335">
        <v>2013</v>
      </c>
      <c r="K335" t="s">
        <v>21</v>
      </c>
      <c r="L335">
        <v>26</v>
      </c>
      <c r="M335">
        <v>0.42749999999999999</v>
      </c>
      <c r="N335">
        <v>11.115</v>
      </c>
      <c r="O335" s="38">
        <v>6</v>
      </c>
      <c r="P335">
        <v>1.8525</v>
      </c>
      <c r="Q335">
        <v>4.333333333333333</v>
      </c>
    </row>
    <row r="336" spans="1:17" hidden="1" x14ac:dyDescent="0.3">
      <c r="A336" s="76">
        <v>334</v>
      </c>
      <c r="B336">
        <v>40708</v>
      </c>
      <c r="C336" t="s">
        <v>451</v>
      </c>
      <c r="D336" t="s">
        <v>32</v>
      </c>
      <c r="E336" t="s">
        <v>75</v>
      </c>
      <c r="F336">
        <v>6.53</v>
      </c>
      <c r="G336" s="77">
        <v>44279</v>
      </c>
      <c r="H336" s="77">
        <v>44294</v>
      </c>
      <c r="I336">
        <v>5</v>
      </c>
      <c r="J336">
        <v>2020</v>
      </c>
      <c r="K336" t="s">
        <v>21</v>
      </c>
      <c r="L336">
        <v>12</v>
      </c>
      <c r="M336">
        <v>0.4</v>
      </c>
      <c r="N336">
        <v>4.8000000000000007</v>
      </c>
      <c r="O336">
        <v>16</v>
      </c>
      <c r="P336">
        <v>0.3</v>
      </c>
      <c r="Q336">
        <v>0.75</v>
      </c>
    </row>
    <row r="337" spans="1:17" hidden="1" x14ac:dyDescent="0.3">
      <c r="A337" s="76">
        <v>335</v>
      </c>
      <c r="B337">
        <v>37487</v>
      </c>
      <c r="C337" t="s">
        <v>452</v>
      </c>
      <c r="D337" t="s">
        <v>32</v>
      </c>
      <c r="E337" t="s">
        <v>38</v>
      </c>
      <c r="F337">
        <v>6.71</v>
      </c>
      <c r="G337" s="77">
        <v>44349</v>
      </c>
      <c r="H337" s="77">
        <v>44352</v>
      </c>
      <c r="I337">
        <v>5</v>
      </c>
      <c r="J337">
        <v>2018</v>
      </c>
      <c r="K337" t="s">
        <v>21</v>
      </c>
      <c r="L337">
        <v>12</v>
      </c>
      <c r="M337">
        <v>0.39861111111111108</v>
      </c>
      <c r="N337">
        <v>4.7833333333333332</v>
      </c>
      <c r="O337">
        <v>4</v>
      </c>
      <c r="P337">
        <v>1.1958333333333331</v>
      </c>
      <c r="Q337">
        <v>3</v>
      </c>
    </row>
    <row r="338" spans="1:17" hidden="1" x14ac:dyDescent="0.3">
      <c r="A338" s="76">
        <v>336</v>
      </c>
      <c r="B338">
        <v>39948</v>
      </c>
      <c r="C338" t="s">
        <v>453</v>
      </c>
      <c r="D338" t="s">
        <v>32</v>
      </c>
      <c r="E338" t="s">
        <v>38</v>
      </c>
      <c r="F338">
        <v>6.9</v>
      </c>
      <c r="G338" s="77">
        <v>44354</v>
      </c>
      <c r="H338" s="77">
        <v>44357</v>
      </c>
      <c r="I338">
        <v>4</v>
      </c>
      <c r="J338">
        <v>2020</v>
      </c>
      <c r="K338" t="s">
        <v>21</v>
      </c>
      <c r="L338">
        <v>12</v>
      </c>
      <c r="M338">
        <v>0.3888888888888889</v>
      </c>
      <c r="N338">
        <v>4.666666666666667</v>
      </c>
      <c r="O338" s="38">
        <v>4</v>
      </c>
      <c r="P338">
        <v>1.166666666666667</v>
      </c>
      <c r="Q338">
        <v>3</v>
      </c>
    </row>
    <row r="339" spans="1:17" hidden="1" x14ac:dyDescent="0.3">
      <c r="A339" s="76">
        <v>337</v>
      </c>
      <c r="B339">
        <v>1174</v>
      </c>
      <c r="C339" t="s">
        <v>454</v>
      </c>
      <c r="D339" t="s">
        <v>66</v>
      </c>
      <c r="E339" t="s">
        <v>20</v>
      </c>
      <c r="F339">
        <v>6.77</v>
      </c>
      <c r="G339" s="77">
        <v>43525</v>
      </c>
      <c r="H339" s="77">
        <v>43525</v>
      </c>
      <c r="I339">
        <v>6</v>
      </c>
      <c r="J339">
        <v>2003</v>
      </c>
      <c r="K339" t="s">
        <v>25</v>
      </c>
      <c r="L339">
        <v>1</v>
      </c>
      <c r="M339">
        <v>0.90527777777777774</v>
      </c>
      <c r="N339">
        <v>0.90527777777777774</v>
      </c>
      <c r="O339" s="38">
        <v>1</v>
      </c>
      <c r="P339">
        <v>0.90527777777777774</v>
      </c>
      <c r="Q339">
        <v>1</v>
      </c>
    </row>
    <row r="340" spans="1:17" hidden="1" x14ac:dyDescent="0.3">
      <c r="A340" s="76">
        <v>338</v>
      </c>
      <c r="B340">
        <v>1135</v>
      </c>
      <c r="C340" t="s">
        <v>455</v>
      </c>
      <c r="D340" t="s">
        <v>66</v>
      </c>
      <c r="E340" t="s">
        <v>20</v>
      </c>
      <c r="F340">
        <v>6.95</v>
      </c>
      <c r="G340" s="77">
        <v>43556</v>
      </c>
      <c r="H340" s="77">
        <v>43556</v>
      </c>
      <c r="I340">
        <v>6</v>
      </c>
      <c r="J340">
        <v>2005</v>
      </c>
      <c r="K340" t="s">
        <v>33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hidden="1" x14ac:dyDescent="0.3">
      <c r="A341" s="76">
        <v>339</v>
      </c>
      <c r="B341">
        <v>40483</v>
      </c>
      <c r="C341" t="s">
        <v>456</v>
      </c>
      <c r="D341" t="s">
        <v>32</v>
      </c>
      <c r="E341" t="s">
        <v>78</v>
      </c>
      <c r="F341">
        <v>6.95</v>
      </c>
      <c r="G341" s="77">
        <v>44099</v>
      </c>
      <c r="H341" s="77">
        <v>44102</v>
      </c>
      <c r="I341">
        <v>7</v>
      </c>
      <c r="J341">
        <v>2020</v>
      </c>
      <c r="K341" t="s">
        <v>25</v>
      </c>
      <c r="L341">
        <v>12</v>
      </c>
      <c r="M341">
        <v>0.39416666666666672</v>
      </c>
      <c r="N341">
        <v>4.7300000000000004</v>
      </c>
      <c r="O341" s="38">
        <v>4</v>
      </c>
      <c r="P341">
        <v>1.1825000000000001</v>
      </c>
      <c r="Q341">
        <v>3</v>
      </c>
    </row>
    <row r="342" spans="1:17" hidden="1" x14ac:dyDescent="0.3">
      <c r="A342" s="76">
        <v>340</v>
      </c>
      <c r="B342">
        <v>41008</v>
      </c>
      <c r="C342" t="s">
        <v>457</v>
      </c>
      <c r="D342" t="s">
        <v>24</v>
      </c>
      <c r="E342" t="s">
        <v>78</v>
      </c>
      <c r="F342">
        <v>6.47</v>
      </c>
      <c r="G342" s="77">
        <v>44104</v>
      </c>
      <c r="H342" s="77">
        <v>44104</v>
      </c>
      <c r="I342">
        <v>6</v>
      </c>
      <c r="J342">
        <v>2020</v>
      </c>
      <c r="K342" t="s">
        <v>21</v>
      </c>
      <c r="L342">
        <v>1</v>
      </c>
      <c r="M342">
        <v>0.1072222222222222</v>
      </c>
      <c r="N342">
        <v>0.1072222222222222</v>
      </c>
      <c r="O342">
        <v>1</v>
      </c>
      <c r="P342">
        <v>0.1072222222222222</v>
      </c>
      <c r="Q342">
        <v>1</v>
      </c>
    </row>
    <row r="343" spans="1:17" hidden="1" x14ac:dyDescent="0.3">
      <c r="A343" s="76">
        <v>341</v>
      </c>
      <c r="B343">
        <v>38663</v>
      </c>
      <c r="C343" t="s">
        <v>458</v>
      </c>
      <c r="D343" t="s">
        <v>19</v>
      </c>
      <c r="E343" t="s">
        <v>38</v>
      </c>
      <c r="F343">
        <v>6.46</v>
      </c>
      <c r="G343" s="77">
        <v>44104</v>
      </c>
      <c r="H343" s="77">
        <v>44108</v>
      </c>
      <c r="I343">
        <v>6</v>
      </c>
      <c r="J343">
        <v>2020</v>
      </c>
      <c r="K343" t="s">
        <v>25</v>
      </c>
      <c r="L343">
        <v>12</v>
      </c>
      <c r="M343">
        <v>0.46666666666666667</v>
      </c>
      <c r="N343">
        <v>5.6</v>
      </c>
      <c r="O343">
        <v>5</v>
      </c>
      <c r="P343">
        <v>1.1200000000000001</v>
      </c>
      <c r="Q343">
        <v>2.4</v>
      </c>
    </row>
    <row r="344" spans="1:17" x14ac:dyDescent="0.3">
      <c r="A344" s="76">
        <v>331</v>
      </c>
      <c r="B344">
        <v>51526</v>
      </c>
      <c r="C344" t="s">
        <v>448</v>
      </c>
      <c r="D344" t="s">
        <v>85</v>
      </c>
      <c r="E344" t="s">
        <v>20</v>
      </c>
      <c r="F344">
        <v>6.39</v>
      </c>
      <c r="G344" s="77">
        <v>44990</v>
      </c>
      <c r="H344" s="77">
        <v>44990</v>
      </c>
      <c r="I344">
        <v>4</v>
      </c>
      <c r="J344">
        <v>2021</v>
      </c>
      <c r="K344" t="s">
        <v>25</v>
      </c>
      <c r="L344">
        <v>1</v>
      </c>
      <c r="M344">
        <v>5.5555555555555552E-2</v>
      </c>
      <c r="N344">
        <v>5.5555555555555552E-2</v>
      </c>
      <c r="O344" s="38">
        <v>1</v>
      </c>
      <c r="P344">
        <v>5.5555555555555552E-2</v>
      </c>
      <c r="Q344">
        <v>1</v>
      </c>
    </row>
    <row r="345" spans="1:17" hidden="1" x14ac:dyDescent="0.3">
      <c r="A345" s="76">
        <v>343</v>
      </c>
      <c r="B345">
        <v>37926</v>
      </c>
      <c r="C345" t="s">
        <v>460</v>
      </c>
      <c r="D345" t="s">
        <v>32</v>
      </c>
      <c r="E345" t="s">
        <v>78</v>
      </c>
      <c r="F345">
        <v>6.88</v>
      </c>
      <c r="G345" s="77">
        <v>43819</v>
      </c>
      <c r="H345" s="77">
        <v>43824</v>
      </c>
      <c r="I345">
        <v>7</v>
      </c>
      <c r="J345">
        <v>2019</v>
      </c>
      <c r="K345" t="s">
        <v>21</v>
      </c>
      <c r="L345">
        <v>12</v>
      </c>
      <c r="M345">
        <v>0.39555555555555549</v>
      </c>
      <c r="N345">
        <v>4.7466666666666661</v>
      </c>
      <c r="O345">
        <v>6</v>
      </c>
      <c r="P345">
        <v>0.79111111111111099</v>
      </c>
      <c r="Q345">
        <v>2</v>
      </c>
    </row>
    <row r="346" spans="1:17" hidden="1" x14ac:dyDescent="0.3">
      <c r="A346" s="76">
        <v>344</v>
      </c>
      <c r="B346">
        <v>40460</v>
      </c>
      <c r="C346" t="s">
        <v>461</v>
      </c>
      <c r="D346" t="s">
        <v>66</v>
      </c>
      <c r="E346" t="s">
        <v>78</v>
      </c>
      <c r="F346">
        <v>6.82</v>
      </c>
      <c r="G346" s="77">
        <v>44158</v>
      </c>
      <c r="H346" s="77">
        <v>44158</v>
      </c>
      <c r="I346">
        <v>6</v>
      </c>
      <c r="J346">
        <v>2020</v>
      </c>
      <c r="K346" t="s">
        <v>25</v>
      </c>
      <c r="L346">
        <v>1</v>
      </c>
      <c r="M346">
        <v>0.41138888888888892</v>
      </c>
      <c r="N346">
        <v>0.41138888888888892</v>
      </c>
      <c r="O346" s="38">
        <v>1</v>
      </c>
      <c r="P346">
        <v>0.41138888888888892</v>
      </c>
      <c r="Q346">
        <v>1</v>
      </c>
    </row>
    <row r="347" spans="1:17" hidden="1" x14ac:dyDescent="0.3">
      <c r="A347" s="76">
        <v>345</v>
      </c>
      <c r="B347">
        <v>41168</v>
      </c>
      <c r="C347" t="s">
        <v>462</v>
      </c>
      <c r="D347" t="s">
        <v>101</v>
      </c>
      <c r="E347" t="s">
        <v>20</v>
      </c>
      <c r="F347">
        <v>7.34</v>
      </c>
      <c r="G347" s="77">
        <v>44410</v>
      </c>
      <c r="H347" s="77">
        <v>44410</v>
      </c>
      <c r="I347">
        <v>8</v>
      </c>
      <c r="J347">
        <v>2020</v>
      </c>
      <c r="K347" t="s">
        <v>33</v>
      </c>
      <c r="L347">
        <v>1</v>
      </c>
      <c r="M347">
        <v>1.740833333333333</v>
      </c>
      <c r="N347">
        <v>1.740833333333333</v>
      </c>
      <c r="O347">
        <v>1</v>
      </c>
      <c r="P347">
        <v>1.740833333333333</v>
      </c>
      <c r="Q347">
        <v>1</v>
      </c>
    </row>
    <row r="348" spans="1:17" hidden="1" x14ac:dyDescent="0.3">
      <c r="A348" s="76">
        <v>346</v>
      </c>
      <c r="B348">
        <v>40513</v>
      </c>
      <c r="C348" t="s">
        <v>463</v>
      </c>
      <c r="D348" t="s">
        <v>32</v>
      </c>
      <c r="E348" t="s">
        <v>38</v>
      </c>
      <c r="F348">
        <v>7.35</v>
      </c>
      <c r="G348" s="77">
        <v>44258</v>
      </c>
      <c r="H348" s="77">
        <v>44279</v>
      </c>
      <c r="I348">
        <v>8</v>
      </c>
      <c r="J348">
        <v>2020</v>
      </c>
      <c r="K348" t="s">
        <v>33</v>
      </c>
      <c r="L348">
        <v>12</v>
      </c>
      <c r="M348">
        <v>0.40472222222222221</v>
      </c>
      <c r="N348">
        <v>4.8566666666666656</v>
      </c>
      <c r="O348">
        <v>22</v>
      </c>
      <c r="P348">
        <v>0.22075757575757571</v>
      </c>
      <c r="Q348">
        <v>0.54545454545454541</v>
      </c>
    </row>
    <row r="349" spans="1:17" hidden="1" x14ac:dyDescent="0.3">
      <c r="A349" s="76">
        <v>347</v>
      </c>
      <c r="B349">
        <v>38397</v>
      </c>
      <c r="C349" t="s">
        <v>464</v>
      </c>
      <c r="D349" t="s">
        <v>32</v>
      </c>
      <c r="E349" t="s">
        <v>38</v>
      </c>
      <c r="F349">
        <v>6.51</v>
      </c>
      <c r="G349" s="77">
        <v>43645</v>
      </c>
      <c r="H349" s="77">
        <v>43711</v>
      </c>
      <c r="I349">
        <v>4</v>
      </c>
      <c r="J349">
        <v>2019</v>
      </c>
      <c r="K349" t="s">
        <v>33</v>
      </c>
      <c r="L349">
        <v>12</v>
      </c>
      <c r="M349">
        <v>0.19166666666666671</v>
      </c>
      <c r="N349">
        <v>2.2999999999999998</v>
      </c>
      <c r="O349" s="38">
        <v>67</v>
      </c>
      <c r="P349">
        <v>3.4328358208955218E-2</v>
      </c>
      <c r="Q349">
        <v>0.17910447761194029</v>
      </c>
    </row>
    <row r="350" spans="1:17" hidden="1" x14ac:dyDescent="0.3">
      <c r="A350" s="76">
        <v>348</v>
      </c>
      <c r="B350">
        <v>39689</v>
      </c>
      <c r="C350" t="s">
        <v>465</v>
      </c>
      <c r="D350" t="s">
        <v>24</v>
      </c>
      <c r="E350" t="s">
        <v>38</v>
      </c>
      <c r="F350">
        <v>6.86</v>
      </c>
      <c r="G350" s="77">
        <v>43982</v>
      </c>
      <c r="H350" s="77">
        <v>43982</v>
      </c>
      <c r="I350">
        <v>4</v>
      </c>
      <c r="J350">
        <v>2019</v>
      </c>
      <c r="K350" t="s">
        <v>35</v>
      </c>
      <c r="L350">
        <v>1</v>
      </c>
      <c r="M350">
        <v>0.19944444444444451</v>
      </c>
      <c r="N350">
        <v>0.19944444444444451</v>
      </c>
      <c r="O350" s="38">
        <v>1</v>
      </c>
      <c r="P350">
        <v>0.19944444444444451</v>
      </c>
      <c r="Q350">
        <v>1</v>
      </c>
    </row>
    <row r="351" spans="1:17" hidden="1" x14ac:dyDescent="0.3">
      <c r="A351" s="76">
        <v>349</v>
      </c>
      <c r="B351">
        <v>20</v>
      </c>
      <c r="C351" t="s">
        <v>466</v>
      </c>
      <c r="D351" t="s">
        <v>32</v>
      </c>
      <c r="E351" t="s">
        <v>38</v>
      </c>
      <c r="F351">
        <v>7.98</v>
      </c>
      <c r="G351" s="77">
        <v>42736</v>
      </c>
      <c r="H351" s="77">
        <v>42810</v>
      </c>
      <c r="I351">
        <v>8</v>
      </c>
      <c r="J351">
        <v>2002</v>
      </c>
      <c r="K351" t="s">
        <v>35</v>
      </c>
      <c r="L351">
        <v>220</v>
      </c>
      <c r="M351">
        <v>0.39</v>
      </c>
      <c r="N351">
        <v>85.8</v>
      </c>
      <c r="O351" s="38">
        <v>75</v>
      </c>
      <c r="P351">
        <v>1.1439999999999999</v>
      </c>
      <c r="Q351">
        <v>2.9333333333333331</v>
      </c>
    </row>
    <row r="352" spans="1:17" hidden="1" x14ac:dyDescent="0.3">
      <c r="A352" s="76">
        <v>350</v>
      </c>
      <c r="B352">
        <v>1735</v>
      </c>
      <c r="C352" t="s">
        <v>467</v>
      </c>
      <c r="D352" t="s">
        <v>32</v>
      </c>
      <c r="E352" t="s">
        <v>38</v>
      </c>
      <c r="F352">
        <v>8.26</v>
      </c>
      <c r="G352" s="77">
        <v>43525</v>
      </c>
      <c r="H352" s="77">
        <v>43860</v>
      </c>
      <c r="I352">
        <v>9</v>
      </c>
      <c r="J352">
        <v>2007</v>
      </c>
      <c r="K352" t="s">
        <v>25</v>
      </c>
      <c r="L352">
        <v>500</v>
      </c>
      <c r="M352">
        <v>0.38583333333333331</v>
      </c>
      <c r="N352">
        <v>192.91666666666671</v>
      </c>
      <c r="O352" s="38">
        <v>336</v>
      </c>
      <c r="P352">
        <v>0.57415674603174605</v>
      </c>
      <c r="Q352">
        <v>1.4880952380952379</v>
      </c>
    </row>
    <row r="353" spans="1:17" hidden="1" x14ac:dyDescent="0.3">
      <c r="A353" s="76">
        <v>351</v>
      </c>
      <c r="B353">
        <v>13667</v>
      </c>
      <c r="C353" t="s">
        <v>468</v>
      </c>
      <c r="D353" t="s">
        <v>101</v>
      </c>
      <c r="E353" t="s">
        <v>38</v>
      </c>
      <c r="F353">
        <v>7.68</v>
      </c>
      <c r="G353" s="77">
        <v>43792</v>
      </c>
      <c r="H353" s="77">
        <v>43792</v>
      </c>
      <c r="I353">
        <v>7</v>
      </c>
      <c r="J353">
        <v>2012</v>
      </c>
      <c r="K353" t="s">
        <v>21</v>
      </c>
      <c r="L353">
        <v>1</v>
      </c>
      <c r="M353">
        <v>1.832222222222222</v>
      </c>
      <c r="N353">
        <v>1.832222222222222</v>
      </c>
      <c r="O353" s="38">
        <v>1</v>
      </c>
      <c r="P353">
        <v>1.832222222222222</v>
      </c>
      <c r="Q353">
        <v>1</v>
      </c>
    </row>
    <row r="354" spans="1:17" hidden="1" x14ac:dyDescent="0.3">
      <c r="A354" s="76">
        <v>352</v>
      </c>
      <c r="B354">
        <v>49581</v>
      </c>
      <c r="C354" t="s">
        <v>469</v>
      </c>
      <c r="D354" t="s">
        <v>24</v>
      </c>
      <c r="E354" t="s">
        <v>20</v>
      </c>
      <c r="F354">
        <v>6.5</v>
      </c>
      <c r="G354" s="77">
        <v>44903</v>
      </c>
      <c r="H354" s="77">
        <v>44903</v>
      </c>
      <c r="I354">
        <v>6</v>
      </c>
      <c r="J354">
        <v>2021</v>
      </c>
      <c r="K354" t="s">
        <v>21</v>
      </c>
      <c r="L354">
        <v>1</v>
      </c>
      <c r="M354">
        <v>3.4166666666666658E-2</v>
      </c>
      <c r="N354">
        <v>3.4166666666666658E-2</v>
      </c>
      <c r="O354">
        <v>1</v>
      </c>
      <c r="P354">
        <v>3.4166666666666658E-2</v>
      </c>
      <c r="Q354">
        <v>1</v>
      </c>
    </row>
    <row r="355" spans="1:17" hidden="1" x14ac:dyDescent="0.3">
      <c r="A355" s="76">
        <v>353</v>
      </c>
      <c r="B355">
        <v>41535</v>
      </c>
      <c r="C355" t="s">
        <v>470</v>
      </c>
      <c r="D355" t="s">
        <v>85</v>
      </c>
      <c r="E355" t="s">
        <v>20</v>
      </c>
      <c r="F355">
        <v>6.32</v>
      </c>
      <c r="G355" s="77">
        <v>44034</v>
      </c>
      <c r="H355" s="77">
        <v>44034</v>
      </c>
      <c r="I355">
        <v>6</v>
      </c>
      <c r="J355">
        <v>2019</v>
      </c>
      <c r="K355" t="s">
        <v>21</v>
      </c>
      <c r="L355">
        <v>1</v>
      </c>
      <c r="M355">
        <v>5.4722222222222221E-2</v>
      </c>
      <c r="N355">
        <v>5.4722222222222221E-2</v>
      </c>
      <c r="O355">
        <v>1</v>
      </c>
      <c r="P355">
        <v>5.4722222222222221E-2</v>
      </c>
      <c r="Q355">
        <v>1</v>
      </c>
    </row>
    <row r="356" spans="1:17" hidden="1" x14ac:dyDescent="0.3">
      <c r="A356" s="76">
        <v>354</v>
      </c>
      <c r="B356">
        <v>40738</v>
      </c>
      <c r="C356" t="s">
        <v>471</v>
      </c>
      <c r="D356" t="s">
        <v>32</v>
      </c>
      <c r="E356" t="s">
        <v>20</v>
      </c>
      <c r="F356">
        <v>5.86</v>
      </c>
      <c r="G356" s="77">
        <v>44050</v>
      </c>
      <c r="H356" s="77">
        <v>44064</v>
      </c>
      <c r="I356">
        <v>6</v>
      </c>
      <c r="J356">
        <v>2020</v>
      </c>
      <c r="K356" t="s">
        <v>25</v>
      </c>
      <c r="L356">
        <v>12</v>
      </c>
      <c r="M356">
        <v>6.6666666666666666E-2</v>
      </c>
      <c r="N356">
        <v>0.8</v>
      </c>
      <c r="O356">
        <v>15</v>
      </c>
      <c r="P356">
        <v>5.3333333333333337E-2</v>
      </c>
      <c r="Q356">
        <v>0.8</v>
      </c>
    </row>
    <row r="357" spans="1:17" hidden="1" x14ac:dyDescent="0.3">
      <c r="A357" s="76">
        <v>355</v>
      </c>
      <c r="B357">
        <v>48864</v>
      </c>
      <c r="C357" t="s">
        <v>472</v>
      </c>
      <c r="D357" t="s">
        <v>19</v>
      </c>
      <c r="E357" t="s">
        <v>20</v>
      </c>
      <c r="F357">
        <v>6.07</v>
      </c>
      <c r="G357" s="77">
        <v>44731</v>
      </c>
      <c r="H357" s="77">
        <v>44731</v>
      </c>
      <c r="I357">
        <v>5</v>
      </c>
      <c r="J357">
        <v>2021</v>
      </c>
      <c r="K357" t="s">
        <v>33</v>
      </c>
      <c r="L357">
        <v>1</v>
      </c>
      <c r="M357">
        <v>6.9722222222222227E-2</v>
      </c>
      <c r="N357">
        <v>6.9722222222222227E-2</v>
      </c>
      <c r="O357" s="38">
        <v>1</v>
      </c>
      <c r="P357">
        <v>6.9722222222222227E-2</v>
      </c>
      <c r="Q357">
        <v>1</v>
      </c>
    </row>
    <row r="358" spans="1:17" hidden="1" x14ac:dyDescent="0.3">
      <c r="A358" s="76">
        <v>356</v>
      </c>
      <c r="B358">
        <v>15689</v>
      </c>
      <c r="C358" t="s">
        <v>473</v>
      </c>
      <c r="D358" t="s">
        <v>32</v>
      </c>
      <c r="E358" t="s">
        <v>75</v>
      </c>
      <c r="F358">
        <v>7.93</v>
      </c>
      <c r="G358" s="78"/>
      <c r="H358" s="78"/>
      <c r="I358">
        <v>9</v>
      </c>
      <c r="J358">
        <v>2012</v>
      </c>
      <c r="K358" t="s">
        <v>35</v>
      </c>
      <c r="L358">
        <v>4</v>
      </c>
      <c r="M358">
        <v>0.41444444444444439</v>
      </c>
      <c r="N358">
        <v>1.657777777777778</v>
      </c>
      <c r="O358" s="38"/>
      <c r="P358"/>
      <c r="Q358"/>
    </row>
    <row r="359" spans="1:17" hidden="1" x14ac:dyDescent="0.3">
      <c r="A359" s="76">
        <v>357</v>
      </c>
      <c r="B359">
        <v>38924</v>
      </c>
      <c r="C359" t="s">
        <v>474</v>
      </c>
      <c r="D359" t="s">
        <v>32</v>
      </c>
      <c r="E359" t="s">
        <v>353</v>
      </c>
      <c r="F359">
        <v>6.74</v>
      </c>
      <c r="G359" s="77">
        <v>44154</v>
      </c>
      <c r="H359" s="77">
        <v>44166</v>
      </c>
      <c r="I359">
        <v>3</v>
      </c>
      <c r="J359">
        <v>2020</v>
      </c>
      <c r="K359" t="s">
        <v>25</v>
      </c>
      <c r="L359">
        <v>12</v>
      </c>
      <c r="M359">
        <v>0.38944444444444443</v>
      </c>
      <c r="N359">
        <v>4.6733333333333329</v>
      </c>
      <c r="O359">
        <v>13</v>
      </c>
      <c r="P359">
        <v>0.35948717948717951</v>
      </c>
      <c r="Q359">
        <v>0.92307692307692313</v>
      </c>
    </row>
    <row r="360" spans="1:17" hidden="1" x14ac:dyDescent="0.3">
      <c r="A360" s="76">
        <v>358</v>
      </c>
      <c r="B360">
        <v>800</v>
      </c>
      <c r="C360" t="s">
        <v>475</v>
      </c>
      <c r="D360" t="s">
        <v>32</v>
      </c>
      <c r="E360" t="s">
        <v>20</v>
      </c>
      <c r="F360">
        <v>6.86</v>
      </c>
      <c r="G360" s="77">
        <v>43837</v>
      </c>
      <c r="H360" s="77">
        <v>43845</v>
      </c>
      <c r="I360">
        <v>7</v>
      </c>
      <c r="J360">
        <v>2000</v>
      </c>
      <c r="K360" t="s">
        <v>33</v>
      </c>
      <c r="L360">
        <v>13</v>
      </c>
      <c r="M360">
        <v>0.3913888888888889</v>
      </c>
      <c r="N360">
        <v>5.088055555555556</v>
      </c>
      <c r="O360">
        <v>9</v>
      </c>
      <c r="P360">
        <v>0.56533950617283957</v>
      </c>
      <c r="Q360">
        <v>1.444444444444444</v>
      </c>
    </row>
    <row r="361" spans="1:17" hidden="1" x14ac:dyDescent="0.3">
      <c r="A361" s="76">
        <v>359</v>
      </c>
      <c r="B361">
        <v>43767</v>
      </c>
      <c r="C361" t="s">
        <v>476</v>
      </c>
      <c r="D361" t="s">
        <v>32</v>
      </c>
      <c r="E361" t="s">
        <v>52</v>
      </c>
      <c r="F361">
        <v>6.51</v>
      </c>
      <c r="G361" s="77">
        <v>44787</v>
      </c>
      <c r="H361" s="77">
        <v>44791</v>
      </c>
      <c r="I361">
        <v>6</v>
      </c>
      <c r="J361">
        <v>2021</v>
      </c>
      <c r="K361" t="s">
        <v>21</v>
      </c>
      <c r="L361">
        <v>12</v>
      </c>
      <c r="M361">
        <v>0.38194444444444442</v>
      </c>
      <c r="N361">
        <v>4.583333333333333</v>
      </c>
      <c r="O361" s="38">
        <v>5</v>
      </c>
      <c r="P361">
        <v>0.91666666666666663</v>
      </c>
      <c r="Q361">
        <v>2.4</v>
      </c>
    </row>
    <row r="362" spans="1:17" hidden="1" x14ac:dyDescent="0.3">
      <c r="A362" s="76">
        <v>360</v>
      </c>
      <c r="B362">
        <v>40515</v>
      </c>
      <c r="C362" t="s">
        <v>477</v>
      </c>
      <c r="D362" t="s">
        <v>19</v>
      </c>
      <c r="E362" t="s">
        <v>47</v>
      </c>
      <c r="F362">
        <v>6.44</v>
      </c>
      <c r="G362" s="77">
        <v>44329</v>
      </c>
      <c r="H362" s="77">
        <v>44335</v>
      </c>
      <c r="I362">
        <v>5</v>
      </c>
      <c r="J362">
        <v>2020</v>
      </c>
      <c r="K362" t="s">
        <v>21</v>
      </c>
      <c r="L362">
        <v>10</v>
      </c>
      <c r="M362">
        <v>0.41666666666666669</v>
      </c>
      <c r="N362">
        <v>4.166666666666667</v>
      </c>
      <c r="O362" s="38">
        <v>7</v>
      </c>
      <c r="P362">
        <v>0.59523809523809523</v>
      </c>
      <c r="Q362">
        <v>1.428571428571429</v>
      </c>
    </row>
    <row r="363" spans="1:17" hidden="1" x14ac:dyDescent="0.3">
      <c r="A363" s="76">
        <v>361</v>
      </c>
      <c r="B363">
        <v>11597</v>
      </c>
      <c r="C363" t="s">
        <v>478</v>
      </c>
      <c r="D363" t="s">
        <v>32</v>
      </c>
      <c r="E363" t="s">
        <v>75</v>
      </c>
      <c r="F363">
        <v>8.14</v>
      </c>
      <c r="G363" s="77">
        <v>42527</v>
      </c>
      <c r="H363" s="77">
        <v>42528</v>
      </c>
      <c r="I363">
        <v>9</v>
      </c>
      <c r="J363">
        <v>2012</v>
      </c>
      <c r="K363" t="s">
        <v>25</v>
      </c>
      <c r="L363">
        <v>11</v>
      </c>
      <c r="M363">
        <v>0.43194444444444452</v>
      </c>
      <c r="N363">
        <v>4.7513888888888891</v>
      </c>
      <c r="O363" s="38">
        <v>2</v>
      </c>
      <c r="P363">
        <v>2.375694444444445</v>
      </c>
      <c r="Q363">
        <v>5.5</v>
      </c>
    </row>
    <row r="364" spans="1:17" hidden="1" x14ac:dyDescent="0.3">
      <c r="A364" s="76">
        <v>362</v>
      </c>
      <c r="B364">
        <v>272</v>
      </c>
      <c r="C364" t="s">
        <v>479</v>
      </c>
      <c r="D364" t="s">
        <v>32</v>
      </c>
      <c r="E364" t="s">
        <v>20</v>
      </c>
      <c r="F364">
        <v>7.29</v>
      </c>
      <c r="G364" s="77">
        <v>43034</v>
      </c>
      <c r="H364" s="77">
        <v>43065</v>
      </c>
      <c r="I364">
        <v>6</v>
      </c>
      <c r="J364">
        <v>2001</v>
      </c>
      <c r="K364" t="s">
        <v>33</v>
      </c>
      <c r="L364">
        <v>26</v>
      </c>
      <c r="M364">
        <v>0.4</v>
      </c>
      <c r="N364">
        <v>10.4</v>
      </c>
      <c r="O364" s="38">
        <v>32</v>
      </c>
      <c r="P364">
        <v>0.32500000000000001</v>
      </c>
      <c r="Q364">
        <v>0.8125</v>
      </c>
    </row>
    <row r="365" spans="1:17" hidden="1" x14ac:dyDescent="0.3">
      <c r="A365" s="76">
        <v>363</v>
      </c>
      <c r="B365">
        <v>5158</v>
      </c>
      <c r="C365" t="s">
        <v>480</v>
      </c>
      <c r="D365" t="s">
        <v>85</v>
      </c>
      <c r="E365"/>
      <c r="F365">
        <v>4.67</v>
      </c>
      <c r="G365" s="77">
        <v>44120</v>
      </c>
      <c r="H365" s="77">
        <v>44120</v>
      </c>
      <c r="I365">
        <v>6</v>
      </c>
      <c r="J365">
        <v>2000</v>
      </c>
      <c r="K365" t="s">
        <v>25</v>
      </c>
      <c r="L365">
        <v>1</v>
      </c>
      <c r="M365">
        <v>3.3333333333333333E-2</v>
      </c>
      <c r="N365">
        <v>3.3333333333333333E-2</v>
      </c>
      <c r="O365" s="38">
        <v>1</v>
      </c>
      <c r="P365">
        <v>3.3333333333333333E-2</v>
      </c>
      <c r="Q365">
        <v>1</v>
      </c>
    </row>
    <row r="366" spans="1:17" hidden="1" x14ac:dyDescent="0.3">
      <c r="A366" s="76">
        <v>364</v>
      </c>
      <c r="B366">
        <v>40178</v>
      </c>
      <c r="C366" t="s">
        <v>481</v>
      </c>
      <c r="D366" t="s">
        <v>19</v>
      </c>
      <c r="E366" t="s">
        <v>114</v>
      </c>
      <c r="F366">
        <v>6.39</v>
      </c>
      <c r="G366" s="77">
        <v>44030</v>
      </c>
      <c r="H366" s="77">
        <v>44033</v>
      </c>
      <c r="I366">
        <v>5</v>
      </c>
      <c r="J366">
        <v>2019</v>
      </c>
      <c r="K366" t="s">
        <v>35</v>
      </c>
      <c r="L366">
        <v>12</v>
      </c>
      <c r="M366">
        <v>9.0277777777777776E-2</v>
      </c>
      <c r="N366">
        <v>1.083333333333333</v>
      </c>
      <c r="O366" s="38">
        <v>4</v>
      </c>
      <c r="P366">
        <v>0.27083333333333331</v>
      </c>
      <c r="Q366">
        <v>3</v>
      </c>
    </row>
    <row r="367" spans="1:17" hidden="1" x14ac:dyDescent="0.3">
      <c r="A367" s="76">
        <v>365</v>
      </c>
      <c r="B367">
        <v>40932</v>
      </c>
      <c r="C367" t="s">
        <v>482</v>
      </c>
      <c r="D367" t="s">
        <v>24</v>
      </c>
      <c r="E367" t="s">
        <v>20</v>
      </c>
      <c r="F367">
        <v>5.6</v>
      </c>
      <c r="G367" s="77">
        <v>44033</v>
      </c>
      <c r="H367" s="77">
        <v>44033</v>
      </c>
      <c r="I367">
        <v>5</v>
      </c>
      <c r="J367">
        <v>2020</v>
      </c>
      <c r="K367" t="s">
        <v>25</v>
      </c>
      <c r="L367">
        <v>1</v>
      </c>
      <c r="M367">
        <v>9.6944444444444444E-2</v>
      </c>
      <c r="N367">
        <v>9.6944444444444444E-2</v>
      </c>
      <c r="O367" s="38">
        <v>1</v>
      </c>
      <c r="P367">
        <v>9.6944444444444444E-2</v>
      </c>
      <c r="Q367">
        <v>1</v>
      </c>
    </row>
    <row r="368" spans="1:17" hidden="1" x14ac:dyDescent="0.3">
      <c r="A368" s="76">
        <v>366</v>
      </c>
      <c r="B368">
        <v>39583</v>
      </c>
      <c r="C368" t="s">
        <v>483</v>
      </c>
      <c r="D368" t="s">
        <v>32</v>
      </c>
      <c r="E368" t="s">
        <v>20</v>
      </c>
      <c r="F368">
        <v>6.73</v>
      </c>
      <c r="G368" s="77">
        <v>44417</v>
      </c>
      <c r="H368" s="77">
        <v>44440</v>
      </c>
      <c r="I368">
        <v>6</v>
      </c>
      <c r="J368">
        <v>2020</v>
      </c>
      <c r="K368" t="s">
        <v>25</v>
      </c>
      <c r="L368">
        <v>12</v>
      </c>
      <c r="M368">
        <v>0.3963888888888889</v>
      </c>
      <c r="N368">
        <v>4.7566666666666668</v>
      </c>
      <c r="O368" s="38">
        <v>24</v>
      </c>
      <c r="P368">
        <v>0.19819444444444451</v>
      </c>
      <c r="Q368">
        <v>0.5</v>
      </c>
    </row>
    <row r="369" spans="1:17" hidden="1" x14ac:dyDescent="0.3">
      <c r="A369" s="76">
        <v>367</v>
      </c>
      <c r="B369">
        <v>48641</v>
      </c>
      <c r="C369" t="s">
        <v>484</v>
      </c>
      <c r="D369" t="s">
        <v>19</v>
      </c>
      <c r="E369" t="s">
        <v>124</v>
      </c>
      <c r="F369">
        <v>7.19</v>
      </c>
      <c r="G369" s="77">
        <v>44718</v>
      </c>
      <c r="H369" s="77">
        <v>44732</v>
      </c>
      <c r="I369">
        <v>5</v>
      </c>
      <c r="J369">
        <v>2021</v>
      </c>
      <c r="K369" t="s">
        <v>21</v>
      </c>
      <c r="L369">
        <v>12</v>
      </c>
      <c r="M369">
        <v>8.3333333333333329E-2</v>
      </c>
      <c r="N369">
        <v>1</v>
      </c>
      <c r="O369">
        <v>15</v>
      </c>
      <c r="P369">
        <v>6.6666666666666666E-2</v>
      </c>
      <c r="Q369">
        <v>0.8</v>
      </c>
    </row>
    <row r="370" spans="1:17" hidden="1" x14ac:dyDescent="0.3">
      <c r="A370" s="76">
        <v>368</v>
      </c>
      <c r="B370">
        <v>49755</v>
      </c>
      <c r="C370" t="s">
        <v>485</v>
      </c>
      <c r="D370" t="s">
        <v>24</v>
      </c>
      <c r="E370" t="s">
        <v>124</v>
      </c>
      <c r="F370">
        <v>7.03</v>
      </c>
      <c r="G370" s="77">
        <v>44718</v>
      </c>
      <c r="H370" s="77">
        <v>44718</v>
      </c>
      <c r="I370">
        <v>4</v>
      </c>
      <c r="J370">
        <v>2021</v>
      </c>
      <c r="K370" t="s">
        <v>33</v>
      </c>
      <c r="L370">
        <v>1</v>
      </c>
      <c r="M370">
        <v>6.3888888888888884E-2</v>
      </c>
      <c r="N370">
        <v>6.3888888888888884E-2</v>
      </c>
      <c r="O370">
        <v>1</v>
      </c>
      <c r="P370">
        <v>6.3888888888888884E-2</v>
      </c>
      <c r="Q370">
        <v>1</v>
      </c>
    </row>
    <row r="371" spans="1:17" hidden="1" x14ac:dyDescent="0.3">
      <c r="A371" s="76">
        <v>369</v>
      </c>
      <c r="B371">
        <v>39609</v>
      </c>
      <c r="C371" t="s">
        <v>486</v>
      </c>
      <c r="D371" t="s">
        <v>32</v>
      </c>
      <c r="E371" t="s">
        <v>121</v>
      </c>
      <c r="F371">
        <v>6.78</v>
      </c>
      <c r="G371" s="77">
        <v>44318</v>
      </c>
      <c r="H371" s="77">
        <v>44347</v>
      </c>
      <c r="I371">
        <v>6</v>
      </c>
      <c r="J371">
        <v>2020</v>
      </c>
      <c r="K371" t="s">
        <v>35</v>
      </c>
      <c r="L371">
        <v>12</v>
      </c>
      <c r="M371">
        <v>0.39444444444444438</v>
      </c>
      <c r="N371">
        <v>4.7333333333333334</v>
      </c>
      <c r="O371">
        <v>30</v>
      </c>
      <c r="P371">
        <v>0.15777777777777779</v>
      </c>
      <c r="Q371">
        <v>0.4</v>
      </c>
    </row>
    <row r="372" spans="1:17" hidden="1" x14ac:dyDescent="0.3">
      <c r="A372" s="76">
        <v>370</v>
      </c>
      <c r="B372">
        <v>40136</v>
      </c>
      <c r="C372" t="s">
        <v>487</v>
      </c>
      <c r="D372" t="s">
        <v>32</v>
      </c>
      <c r="E372" t="s">
        <v>38</v>
      </c>
      <c r="F372">
        <v>6.59</v>
      </c>
      <c r="G372" s="77">
        <v>44035</v>
      </c>
      <c r="H372" s="77">
        <v>44040</v>
      </c>
      <c r="I372">
        <v>5</v>
      </c>
      <c r="J372">
        <v>2020</v>
      </c>
      <c r="K372" t="s">
        <v>25</v>
      </c>
      <c r="L372">
        <v>12</v>
      </c>
      <c r="M372">
        <v>0.39833333333333332</v>
      </c>
      <c r="N372">
        <v>4.7799999999999994</v>
      </c>
      <c r="O372" s="38">
        <v>6</v>
      </c>
      <c r="P372">
        <v>0.79666666666666652</v>
      </c>
      <c r="Q372">
        <v>2</v>
      </c>
    </row>
    <row r="373" spans="1:17" hidden="1" x14ac:dyDescent="0.3">
      <c r="A373" s="76">
        <v>371</v>
      </c>
      <c r="B373">
        <v>350</v>
      </c>
      <c r="C373" t="s">
        <v>488</v>
      </c>
      <c r="D373" t="s">
        <v>32</v>
      </c>
      <c r="E373" t="s">
        <v>20</v>
      </c>
      <c r="F373">
        <v>7.29</v>
      </c>
      <c r="G373" s="77">
        <v>43955</v>
      </c>
      <c r="H373" s="77">
        <v>43980</v>
      </c>
      <c r="I373">
        <v>4</v>
      </c>
      <c r="J373">
        <v>1999</v>
      </c>
      <c r="K373" t="s">
        <v>25</v>
      </c>
      <c r="L373">
        <v>51</v>
      </c>
      <c r="M373">
        <v>0.40333333333333332</v>
      </c>
      <c r="N373">
        <v>20.57</v>
      </c>
      <c r="O373" s="38">
        <v>26</v>
      </c>
      <c r="P373">
        <v>0.79115384615384621</v>
      </c>
      <c r="Q373">
        <v>1.961538461538461</v>
      </c>
    </row>
    <row r="374" spans="1:17" hidden="1" x14ac:dyDescent="0.3">
      <c r="A374" s="76">
        <v>372</v>
      </c>
      <c r="B374">
        <v>351</v>
      </c>
      <c r="C374" t="s">
        <v>489</v>
      </c>
      <c r="D374" t="s">
        <v>32</v>
      </c>
      <c r="E374" t="s">
        <v>20</v>
      </c>
      <c r="F374">
        <v>7.42</v>
      </c>
      <c r="G374" s="77">
        <v>44031</v>
      </c>
      <c r="H374" s="77">
        <v>44127</v>
      </c>
      <c r="I374">
        <v>4</v>
      </c>
      <c r="J374">
        <v>2000</v>
      </c>
      <c r="K374" t="s">
        <v>25</v>
      </c>
      <c r="L374">
        <v>49</v>
      </c>
      <c r="M374">
        <v>0.40277777777777779</v>
      </c>
      <c r="N374">
        <v>19.736111111111111</v>
      </c>
      <c r="O374">
        <v>97</v>
      </c>
      <c r="P374">
        <v>0.2034650630011455</v>
      </c>
      <c r="Q374">
        <v>0.50515463917525771</v>
      </c>
    </row>
    <row r="375" spans="1:17" hidden="1" x14ac:dyDescent="0.3">
      <c r="A375" s="76">
        <v>373</v>
      </c>
      <c r="B375">
        <v>39165</v>
      </c>
      <c r="C375" t="s">
        <v>490</v>
      </c>
      <c r="D375" t="s">
        <v>85</v>
      </c>
      <c r="E375" t="s">
        <v>20</v>
      </c>
      <c r="F375">
        <v>7.46</v>
      </c>
      <c r="G375" s="77">
        <v>43947</v>
      </c>
      <c r="H375" s="77">
        <v>43947</v>
      </c>
      <c r="I375">
        <v>8</v>
      </c>
      <c r="J375">
        <v>2017</v>
      </c>
      <c r="K375" t="s">
        <v>35</v>
      </c>
      <c r="L375">
        <v>1</v>
      </c>
      <c r="M375">
        <v>6.8888888888888888E-2</v>
      </c>
      <c r="N375" s="38">
        <v>6.8888888888888888E-2</v>
      </c>
      <c r="O375" s="38">
        <v>1</v>
      </c>
      <c r="P375">
        <v>6.8888888888888888E-2</v>
      </c>
      <c r="Q375">
        <v>1</v>
      </c>
    </row>
    <row r="376" spans="1:17" hidden="1" x14ac:dyDescent="0.3">
      <c r="A376" s="76">
        <v>374</v>
      </c>
      <c r="B376">
        <v>39753</v>
      </c>
      <c r="C376" t="s">
        <v>491</v>
      </c>
      <c r="D376" t="s">
        <v>101</v>
      </c>
      <c r="E376" t="s">
        <v>38</v>
      </c>
      <c r="F376">
        <v>7.27</v>
      </c>
      <c r="G376" s="77">
        <v>44500</v>
      </c>
      <c r="H376" s="77">
        <v>44501</v>
      </c>
      <c r="I376">
        <v>7</v>
      </c>
      <c r="J376">
        <v>2020</v>
      </c>
      <c r="K376" t="s">
        <v>21</v>
      </c>
      <c r="L376">
        <v>1</v>
      </c>
      <c r="M376">
        <v>1.7</v>
      </c>
      <c r="N376">
        <v>1.7</v>
      </c>
      <c r="O376" s="38">
        <v>2</v>
      </c>
      <c r="P376">
        <v>0.85</v>
      </c>
      <c r="Q376">
        <v>0.5</v>
      </c>
    </row>
    <row r="377" spans="1:17" hidden="1" x14ac:dyDescent="0.3">
      <c r="A377" s="76">
        <v>375</v>
      </c>
      <c r="B377">
        <v>30276</v>
      </c>
      <c r="C377" t="s">
        <v>492</v>
      </c>
      <c r="D377" t="s">
        <v>32</v>
      </c>
      <c r="E377" t="s">
        <v>78</v>
      </c>
      <c r="F377">
        <v>8.5</v>
      </c>
      <c r="G377" s="77">
        <v>42519</v>
      </c>
      <c r="H377" s="77">
        <v>42520</v>
      </c>
      <c r="I377">
        <v>10</v>
      </c>
      <c r="J377">
        <v>2015</v>
      </c>
      <c r="K377" t="s">
        <v>35</v>
      </c>
      <c r="L377">
        <v>12</v>
      </c>
      <c r="M377">
        <v>0.40555555555555561</v>
      </c>
      <c r="N377">
        <v>4.8666666666666671</v>
      </c>
      <c r="O377">
        <v>2</v>
      </c>
      <c r="P377">
        <v>2.433333333333334</v>
      </c>
      <c r="Q377">
        <v>6</v>
      </c>
    </row>
    <row r="378" spans="1:17" hidden="1" x14ac:dyDescent="0.3">
      <c r="A378" s="76">
        <v>376</v>
      </c>
      <c r="B378">
        <v>34134</v>
      </c>
      <c r="C378" t="s">
        <v>493</v>
      </c>
      <c r="D378" t="s">
        <v>32</v>
      </c>
      <c r="E378" t="s">
        <v>78</v>
      </c>
      <c r="F378">
        <v>7.5</v>
      </c>
      <c r="G378" s="77">
        <v>43725</v>
      </c>
      <c r="H378" s="77">
        <v>43726</v>
      </c>
      <c r="I378">
        <v>8</v>
      </c>
      <c r="J378">
        <v>2019</v>
      </c>
      <c r="K378" t="s">
        <v>33</v>
      </c>
      <c r="L378">
        <v>12</v>
      </c>
      <c r="M378">
        <v>0.3972222222222222</v>
      </c>
      <c r="N378">
        <v>4.7666666666666666</v>
      </c>
      <c r="O378">
        <v>2</v>
      </c>
      <c r="P378">
        <v>2.3833333333333329</v>
      </c>
      <c r="Q378">
        <v>6</v>
      </c>
    </row>
    <row r="379" spans="1:17" hidden="1" x14ac:dyDescent="0.3">
      <c r="A379" s="76">
        <v>377</v>
      </c>
      <c r="B379">
        <v>39705</v>
      </c>
      <c r="C379" t="s">
        <v>494</v>
      </c>
      <c r="D379" t="s">
        <v>24</v>
      </c>
      <c r="E379" t="s">
        <v>78</v>
      </c>
      <c r="F379">
        <v>7.39</v>
      </c>
      <c r="G379" s="77">
        <v>44092</v>
      </c>
      <c r="H379" s="77">
        <v>44096</v>
      </c>
      <c r="I379">
        <v>7</v>
      </c>
      <c r="J379">
        <v>2019</v>
      </c>
      <c r="K379" t="s">
        <v>35</v>
      </c>
      <c r="L379">
        <v>6</v>
      </c>
      <c r="M379">
        <v>0.2</v>
      </c>
      <c r="N379">
        <v>1.2</v>
      </c>
      <c r="O379" s="38">
        <v>5</v>
      </c>
      <c r="P379">
        <v>0.24</v>
      </c>
      <c r="Q379">
        <v>1.2</v>
      </c>
    </row>
    <row r="380" spans="1:17" hidden="1" x14ac:dyDescent="0.3">
      <c r="A380" s="76">
        <v>378</v>
      </c>
      <c r="B380">
        <v>31772</v>
      </c>
      <c r="C380" t="s">
        <v>495</v>
      </c>
      <c r="D380" t="s">
        <v>24</v>
      </c>
      <c r="E380" t="s">
        <v>78</v>
      </c>
      <c r="F380">
        <v>7.7</v>
      </c>
      <c r="G380" s="77">
        <v>43917</v>
      </c>
      <c r="H380" s="77">
        <v>43917</v>
      </c>
      <c r="I380">
        <v>7</v>
      </c>
      <c r="J380">
        <v>2015</v>
      </c>
      <c r="K380" t="s">
        <v>35</v>
      </c>
      <c r="L380">
        <v>6</v>
      </c>
      <c r="M380">
        <v>0.20833333333333329</v>
      </c>
      <c r="N380">
        <v>1.25</v>
      </c>
      <c r="O380">
        <v>1</v>
      </c>
      <c r="P380">
        <v>1.25</v>
      </c>
      <c r="Q380">
        <v>6</v>
      </c>
    </row>
    <row r="381" spans="1:17" hidden="1" x14ac:dyDescent="0.3">
      <c r="A381" s="76">
        <v>379</v>
      </c>
      <c r="B381">
        <v>31704</v>
      </c>
      <c r="C381" t="s">
        <v>496</v>
      </c>
      <c r="D381" t="s">
        <v>66</v>
      </c>
      <c r="E381" t="s">
        <v>78</v>
      </c>
      <c r="F381">
        <v>7.7</v>
      </c>
      <c r="G381" s="77">
        <v>43917</v>
      </c>
      <c r="H381" s="77">
        <v>43917</v>
      </c>
      <c r="I381">
        <v>8</v>
      </c>
      <c r="J381">
        <v>2015</v>
      </c>
      <c r="K381" t="s">
        <v>35</v>
      </c>
      <c r="L381">
        <v>1</v>
      </c>
      <c r="M381">
        <v>0.40305555555555561</v>
      </c>
      <c r="N381">
        <v>0.40305555555555561</v>
      </c>
      <c r="O381">
        <v>1</v>
      </c>
      <c r="P381">
        <v>0.40305555555555561</v>
      </c>
      <c r="Q381">
        <v>1</v>
      </c>
    </row>
    <row r="382" spans="1:17" hidden="1" x14ac:dyDescent="0.3">
      <c r="A382" s="76">
        <v>380</v>
      </c>
      <c r="B382">
        <v>34392</v>
      </c>
      <c r="C382" t="s">
        <v>497</v>
      </c>
      <c r="D382" t="s">
        <v>32</v>
      </c>
      <c r="E382" t="s">
        <v>20</v>
      </c>
      <c r="F382">
        <v>5.56</v>
      </c>
      <c r="G382" s="77">
        <v>44335</v>
      </c>
      <c r="H382" s="77">
        <v>44340</v>
      </c>
      <c r="I382">
        <v>5</v>
      </c>
      <c r="J382">
        <v>2017</v>
      </c>
      <c r="K382" t="s">
        <v>25</v>
      </c>
      <c r="L382">
        <v>12</v>
      </c>
      <c r="M382">
        <v>6.6666666666666666E-2</v>
      </c>
      <c r="N382">
        <v>0.8</v>
      </c>
      <c r="O382">
        <v>6</v>
      </c>
      <c r="P382">
        <v>0.1333333333333333</v>
      </c>
      <c r="Q382">
        <v>2</v>
      </c>
    </row>
    <row r="383" spans="1:17" hidden="1" x14ac:dyDescent="0.3">
      <c r="A383" s="76">
        <v>381</v>
      </c>
      <c r="B383">
        <v>34733</v>
      </c>
      <c r="C383" t="s">
        <v>498</v>
      </c>
      <c r="D383" t="s">
        <v>24</v>
      </c>
      <c r="E383" t="s">
        <v>20</v>
      </c>
      <c r="F383">
        <v>5.49</v>
      </c>
      <c r="G383" s="77">
        <v>44365</v>
      </c>
      <c r="H383" s="77">
        <v>44365</v>
      </c>
      <c r="I383">
        <v>4</v>
      </c>
      <c r="J383">
        <v>2017</v>
      </c>
      <c r="K383" t="s">
        <v>33</v>
      </c>
      <c r="L383">
        <v>1</v>
      </c>
      <c r="M383">
        <v>7.5555555555555556E-2</v>
      </c>
      <c r="N383">
        <v>7.5555555555555556E-2</v>
      </c>
      <c r="O383">
        <v>1</v>
      </c>
      <c r="P383">
        <v>7.5555555555555556E-2</v>
      </c>
      <c r="Q383">
        <v>1</v>
      </c>
    </row>
    <row r="384" spans="1:17" hidden="1" x14ac:dyDescent="0.3">
      <c r="A384" s="76">
        <v>382</v>
      </c>
      <c r="B384">
        <v>36431</v>
      </c>
      <c r="C384" t="s">
        <v>499</v>
      </c>
      <c r="D384" t="s">
        <v>32</v>
      </c>
      <c r="E384" t="s">
        <v>20</v>
      </c>
      <c r="F384">
        <v>6.1</v>
      </c>
      <c r="G384" s="77">
        <v>44365</v>
      </c>
      <c r="H384" s="77">
        <v>44381</v>
      </c>
      <c r="I384">
        <v>6</v>
      </c>
      <c r="J384">
        <v>2018</v>
      </c>
      <c r="K384" t="s">
        <v>21</v>
      </c>
      <c r="L384">
        <v>12</v>
      </c>
      <c r="M384">
        <v>6.6666666666666666E-2</v>
      </c>
      <c r="N384">
        <v>0.8</v>
      </c>
      <c r="O384">
        <v>17</v>
      </c>
      <c r="P384">
        <v>4.7058823529411757E-2</v>
      </c>
      <c r="Q384">
        <v>0.70588235294117652</v>
      </c>
    </row>
    <row r="385" spans="1:17" hidden="1" x14ac:dyDescent="0.3">
      <c r="A385" s="76">
        <v>383</v>
      </c>
      <c r="B385">
        <v>38061</v>
      </c>
      <c r="C385" t="s">
        <v>500</v>
      </c>
      <c r="D385" t="s">
        <v>24</v>
      </c>
      <c r="E385" t="s">
        <v>20</v>
      </c>
      <c r="F385">
        <v>5.78</v>
      </c>
      <c r="G385" s="77">
        <v>44365</v>
      </c>
      <c r="H385" s="77">
        <v>44365</v>
      </c>
      <c r="I385">
        <v>4</v>
      </c>
      <c r="J385">
        <v>2018</v>
      </c>
      <c r="K385" t="s">
        <v>21</v>
      </c>
      <c r="L385">
        <v>1</v>
      </c>
      <c r="M385">
        <v>6.6666666666666666E-2</v>
      </c>
      <c r="N385">
        <v>6.6666666666666666E-2</v>
      </c>
      <c r="O385">
        <v>1</v>
      </c>
      <c r="P385">
        <v>6.6666666666666666E-2</v>
      </c>
      <c r="Q385">
        <v>1</v>
      </c>
    </row>
    <row r="386" spans="1:17" hidden="1" x14ac:dyDescent="0.3">
      <c r="A386" s="76">
        <v>384</v>
      </c>
      <c r="B386">
        <v>195</v>
      </c>
      <c r="C386" t="s">
        <v>501</v>
      </c>
      <c r="D386" t="s">
        <v>32</v>
      </c>
      <c r="E386" t="s">
        <v>20</v>
      </c>
      <c r="F386">
        <v>7.11</v>
      </c>
      <c r="G386" s="77">
        <v>42668</v>
      </c>
      <c r="H386" s="77">
        <v>42677</v>
      </c>
      <c r="I386">
        <v>5</v>
      </c>
      <c r="J386">
        <v>2002</v>
      </c>
      <c r="K386" t="s">
        <v>25</v>
      </c>
      <c r="L386">
        <v>12</v>
      </c>
      <c r="M386">
        <v>0.38333333333333341</v>
      </c>
      <c r="N386">
        <v>4.6000000000000014</v>
      </c>
      <c r="O386">
        <v>10</v>
      </c>
      <c r="P386">
        <v>0.46000000000000008</v>
      </c>
      <c r="Q386">
        <v>1.2</v>
      </c>
    </row>
    <row r="387" spans="1:17" hidden="1" x14ac:dyDescent="0.3">
      <c r="A387" s="76">
        <v>385</v>
      </c>
      <c r="B387">
        <v>40331</v>
      </c>
      <c r="C387" t="s">
        <v>502</v>
      </c>
      <c r="D387" t="s">
        <v>101</v>
      </c>
      <c r="E387" t="s">
        <v>38</v>
      </c>
      <c r="F387">
        <v>7.55</v>
      </c>
      <c r="G387" s="77">
        <v>44688</v>
      </c>
      <c r="H387" s="77">
        <v>44688</v>
      </c>
      <c r="I387">
        <v>6</v>
      </c>
      <c r="J387">
        <v>2020</v>
      </c>
      <c r="K387" t="s">
        <v>25</v>
      </c>
      <c r="L387">
        <v>1</v>
      </c>
      <c r="M387">
        <v>1.184166666666667</v>
      </c>
      <c r="N387">
        <v>1.184166666666667</v>
      </c>
      <c r="O387" s="38">
        <v>1</v>
      </c>
      <c r="P387">
        <v>1.184166666666667</v>
      </c>
      <c r="Q387">
        <v>1</v>
      </c>
    </row>
    <row r="388" spans="1:17" x14ac:dyDescent="0.3">
      <c r="A388" s="76">
        <v>438</v>
      </c>
      <c r="B388">
        <v>49420</v>
      </c>
      <c r="C388" t="s">
        <v>555</v>
      </c>
      <c r="D388" t="s">
        <v>85</v>
      </c>
      <c r="E388" t="s">
        <v>52</v>
      </c>
      <c r="F388">
        <v>7.01</v>
      </c>
      <c r="G388" s="77">
        <v>44990</v>
      </c>
      <c r="H388" s="77">
        <v>44990</v>
      </c>
      <c r="I388">
        <v>6</v>
      </c>
      <c r="J388">
        <v>2021</v>
      </c>
      <c r="K388" t="s">
        <v>21</v>
      </c>
      <c r="L388">
        <v>1</v>
      </c>
      <c r="M388">
        <v>6.277777777777778E-2</v>
      </c>
      <c r="N388">
        <v>6.277777777777778E-2</v>
      </c>
      <c r="O388" s="111">
        <v>1</v>
      </c>
      <c r="P388">
        <v>6.277777777777778E-2</v>
      </c>
      <c r="Q388">
        <v>1</v>
      </c>
    </row>
    <row r="389" spans="1:17" hidden="1" x14ac:dyDescent="0.3">
      <c r="A389" s="76">
        <v>387</v>
      </c>
      <c r="B389">
        <v>41899</v>
      </c>
      <c r="C389" t="s">
        <v>504</v>
      </c>
      <c r="D389" t="s">
        <v>32</v>
      </c>
      <c r="E389" t="s">
        <v>75</v>
      </c>
      <c r="F389">
        <v>6.3</v>
      </c>
      <c r="G389" s="77">
        <v>44531</v>
      </c>
      <c r="H389" s="77">
        <v>44540</v>
      </c>
      <c r="I389">
        <v>4</v>
      </c>
      <c r="J389">
        <v>2021</v>
      </c>
      <c r="K389" t="s">
        <v>25</v>
      </c>
      <c r="L389">
        <v>12</v>
      </c>
      <c r="M389">
        <v>0.40749999999999997</v>
      </c>
      <c r="N389">
        <v>4.8899999999999997</v>
      </c>
      <c r="O389" s="38">
        <v>10</v>
      </c>
      <c r="P389">
        <v>0.48899999999999999</v>
      </c>
      <c r="Q389">
        <v>1.2</v>
      </c>
    </row>
    <row r="390" spans="1:17" hidden="1" x14ac:dyDescent="0.3">
      <c r="A390" s="76">
        <v>388</v>
      </c>
      <c r="B390">
        <v>38483</v>
      </c>
      <c r="C390" t="s">
        <v>505</v>
      </c>
      <c r="D390" t="s">
        <v>32</v>
      </c>
      <c r="E390" t="s">
        <v>75</v>
      </c>
      <c r="F390">
        <v>7.32</v>
      </c>
      <c r="G390" s="77">
        <v>43984</v>
      </c>
      <c r="H390" s="77">
        <v>44004</v>
      </c>
      <c r="I390">
        <v>8</v>
      </c>
      <c r="J390">
        <v>2019</v>
      </c>
      <c r="K390" t="s">
        <v>35</v>
      </c>
      <c r="L390">
        <v>12</v>
      </c>
      <c r="M390">
        <v>0.39444444444444438</v>
      </c>
      <c r="N390">
        <v>4.7333333333333334</v>
      </c>
      <c r="O390" s="38">
        <v>21</v>
      </c>
      <c r="P390">
        <v>0.2253968253968254</v>
      </c>
      <c r="Q390">
        <v>0.5714285714285714</v>
      </c>
    </row>
    <row r="391" spans="1:17" hidden="1" x14ac:dyDescent="0.3">
      <c r="A391" s="76">
        <v>389</v>
      </c>
      <c r="B391">
        <v>48252</v>
      </c>
      <c r="C391" t="s">
        <v>506</v>
      </c>
      <c r="D391" t="s">
        <v>32</v>
      </c>
      <c r="E391" t="s">
        <v>38</v>
      </c>
      <c r="F391">
        <v>6.97</v>
      </c>
      <c r="G391" s="77">
        <v>44776</v>
      </c>
      <c r="H391" s="77">
        <v>44776</v>
      </c>
      <c r="I391">
        <v>7</v>
      </c>
      <c r="J391">
        <v>2021</v>
      </c>
      <c r="K391" t="s">
        <v>21</v>
      </c>
      <c r="L391">
        <v>12</v>
      </c>
      <c r="M391">
        <v>2.5000000000000001E-2</v>
      </c>
      <c r="N391">
        <v>0.3</v>
      </c>
      <c r="O391">
        <v>1</v>
      </c>
      <c r="P391">
        <v>0.3</v>
      </c>
      <c r="Q391">
        <v>12</v>
      </c>
    </row>
    <row r="392" spans="1:17" hidden="1" x14ac:dyDescent="0.3">
      <c r="A392" s="76">
        <v>390</v>
      </c>
      <c r="B392">
        <v>45560</v>
      </c>
      <c r="C392" t="s">
        <v>507</v>
      </c>
      <c r="D392" t="s">
        <v>32</v>
      </c>
      <c r="E392" t="s">
        <v>38</v>
      </c>
      <c r="F392">
        <v>6.6</v>
      </c>
      <c r="G392" s="77">
        <v>44917</v>
      </c>
      <c r="H392" s="77">
        <v>44945</v>
      </c>
      <c r="I392">
        <v>6</v>
      </c>
      <c r="J392">
        <v>2022</v>
      </c>
      <c r="K392" t="s">
        <v>25</v>
      </c>
      <c r="L392">
        <v>12</v>
      </c>
      <c r="M392">
        <v>0.39444444444444438</v>
      </c>
      <c r="N392">
        <v>4.7333333333333334</v>
      </c>
      <c r="O392" s="38">
        <v>29</v>
      </c>
      <c r="P392">
        <v>0.16321839080459771</v>
      </c>
      <c r="Q392">
        <v>0.41379310344827591</v>
      </c>
    </row>
    <row r="393" spans="1:17" hidden="1" x14ac:dyDescent="0.3">
      <c r="A393" s="76">
        <v>391</v>
      </c>
      <c r="B393">
        <v>43007</v>
      </c>
      <c r="C393" t="s">
        <v>508</v>
      </c>
      <c r="D393" t="s">
        <v>32</v>
      </c>
      <c r="E393" t="s">
        <v>75</v>
      </c>
      <c r="F393">
        <v>6.07</v>
      </c>
      <c r="G393" s="77">
        <v>44618</v>
      </c>
      <c r="H393" s="77">
        <v>44631</v>
      </c>
      <c r="I393">
        <v>3</v>
      </c>
      <c r="J393">
        <v>2021</v>
      </c>
      <c r="K393" t="s">
        <v>33</v>
      </c>
      <c r="L393">
        <v>12</v>
      </c>
      <c r="M393">
        <v>0.39444444444444438</v>
      </c>
      <c r="N393">
        <v>4.7333333333333334</v>
      </c>
      <c r="O393" s="38">
        <v>14</v>
      </c>
      <c r="P393">
        <v>0.33809523809523812</v>
      </c>
      <c r="Q393">
        <v>0.8571428571428571</v>
      </c>
    </row>
    <row r="394" spans="1:17" hidden="1" x14ac:dyDescent="0.3">
      <c r="A394" s="76">
        <v>392</v>
      </c>
      <c r="B394">
        <v>37890</v>
      </c>
      <c r="C394" t="s">
        <v>509</v>
      </c>
      <c r="D394" t="s">
        <v>32</v>
      </c>
      <c r="E394" t="s">
        <v>38</v>
      </c>
      <c r="F394">
        <v>7.43</v>
      </c>
      <c r="G394" s="77">
        <v>44053</v>
      </c>
      <c r="H394" s="77">
        <v>44064</v>
      </c>
      <c r="I394">
        <v>7</v>
      </c>
      <c r="J394">
        <v>2020</v>
      </c>
      <c r="K394" t="s">
        <v>25</v>
      </c>
      <c r="L394">
        <v>12</v>
      </c>
      <c r="M394">
        <v>0.40555555555555561</v>
      </c>
      <c r="N394">
        <v>4.8666666666666671</v>
      </c>
      <c r="O394">
        <v>12</v>
      </c>
      <c r="P394">
        <v>0.40555555555555561</v>
      </c>
      <c r="Q394">
        <v>1</v>
      </c>
    </row>
    <row r="395" spans="1:17" hidden="1" x14ac:dyDescent="0.3">
      <c r="A395" s="76">
        <v>393</v>
      </c>
      <c r="B395">
        <v>38395</v>
      </c>
      <c r="C395" t="s">
        <v>510</v>
      </c>
      <c r="D395" t="s">
        <v>19</v>
      </c>
      <c r="E395" t="s">
        <v>121</v>
      </c>
      <c r="F395">
        <v>5.6</v>
      </c>
      <c r="G395" s="77">
        <v>44034</v>
      </c>
      <c r="H395" s="77">
        <v>44035</v>
      </c>
      <c r="I395">
        <v>5</v>
      </c>
      <c r="J395">
        <v>2018</v>
      </c>
      <c r="K395" t="s">
        <v>35</v>
      </c>
      <c r="L395">
        <v>12</v>
      </c>
      <c r="M395">
        <v>6.6666666666666666E-2</v>
      </c>
      <c r="N395">
        <v>0.8</v>
      </c>
      <c r="O395" s="38">
        <v>2</v>
      </c>
      <c r="P395">
        <v>0.4</v>
      </c>
      <c r="Q395">
        <v>6</v>
      </c>
    </row>
    <row r="396" spans="1:17" hidden="1" x14ac:dyDescent="0.3">
      <c r="A396" s="76">
        <v>394</v>
      </c>
      <c r="B396">
        <v>39325</v>
      </c>
      <c r="C396" t="s">
        <v>511</v>
      </c>
      <c r="D396" t="s">
        <v>19</v>
      </c>
      <c r="E396" t="s">
        <v>121</v>
      </c>
      <c r="F396">
        <v>5.44</v>
      </c>
      <c r="G396" s="77">
        <v>44036</v>
      </c>
      <c r="H396" s="77">
        <v>44036</v>
      </c>
      <c r="I396">
        <v>5</v>
      </c>
      <c r="J396">
        <v>2019</v>
      </c>
      <c r="K396" t="s">
        <v>25</v>
      </c>
      <c r="L396">
        <v>3</v>
      </c>
      <c r="M396">
        <v>9.166666666666666E-2</v>
      </c>
      <c r="N396">
        <v>0.27500000000000002</v>
      </c>
      <c r="O396" s="38">
        <v>1</v>
      </c>
      <c r="P396">
        <v>0.27500000000000002</v>
      </c>
      <c r="Q396">
        <v>3</v>
      </c>
    </row>
    <row r="397" spans="1:17" hidden="1" x14ac:dyDescent="0.3">
      <c r="A397" s="76">
        <v>395</v>
      </c>
      <c r="B397">
        <v>1141</v>
      </c>
      <c r="C397" t="s">
        <v>512</v>
      </c>
      <c r="D397" t="s">
        <v>101</v>
      </c>
      <c r="E397"/>
      <c r="F397">
        <v>6.55</v>
      </c>
      <c r="G397" s="77">
        <v>44549</v>
      </c>
      <c r="H397" s="77">
        <v>44549</v>
      </c>
      <c r="I397">
        <v>7</v>
      </c>
      <c r="J397">
        <v>2002</v>
      </c>
      <c r="K397" t="s">
        <v>25</v>
      </c>
      <c r="L397">
        <v>1</v>
      </c>
      <c r="M397">
        <v>2.2666666666666671</v>
      </c>
      <c r="N397">
        <v>2.2666666666666671</v>
      </c>
      <c r="O397" s="38">
        <v>1</v>
      </c>
      <c r="P397">
        <v>2.2666666666666671</v>
      </c>
      <c r="Q397">
        <v>1</v>
      </c>
    </row>
    <row r="398" spans="1:17" hidden="1" x14ac:dyDescent="0.3">
      <c r="A398" s="76">
        <v>396</v>
      </c>
      <c r="B398">
        <v>39249</v>
      </c>
      <c r="C398" t="s">
        <v>513</v>
      </c>
      <c r="D398" t="s">
        <v>101</v>
      </c>
      <c r="E398" t="s">
        <v>52</v>
      </c>
      <c r="F398">
        <v>6.14</v>
      </c>
      <c r="G398" s="77">
        <v>44045</v>
      </c>
      <c r="H398" s="77">
        <v>44046</v>
      </c>
      <c r="I398">
        <v>5</v>
      </c>
      <c r="J398">
        <v>2019</v>
      </c>
      <c r="K398" t="s">
        <v>33</v>
      </c>
      <c r="L398">
        <v>2</v>
      </c>
      <c r="M398">
        <v>0.45277777777777778</v>
      </c>
      <c r="N398">
        <v>0.90555555555555556</v>
      </c>
      <c r="O398" s="38">
        <v>2</v>
      </c>
      <c r="P398">
        <v>0.45277777777777778</v>
      </c>
      <c r="Q398">
        <v>1</v>
      </c>
    </row>
    <row r="399" spans="1:17" hidden="1" x14ac:dyDescent="0.3">
      <c r="A399" s="76">
        <v>397</v>
      </c>
      <c r="B399">
        <v>40200</v>
      </c>
      <c r="C399" t="s">
        <v>514</v>
      </c>
      <c r="D399" t="s">
        <v>85</v>
      </c>
      <c r="E399" t="s">
        <v>20</v>
      </c>
      <c r="F399">
        <v>6.59</v>
      </c>
      <c r="G399" s="77">
        <v>44120</v>
      </c>
      <c r="H399" s="77">
        <v>44120</v>
      </c>
      <c r="I399">
        <v>7</v>
      </c>
      <c r="J399">
        <v>2019</v>
      </c>
      <c r="K399" t="s">
        <v>21</v>
      </c>
      <c r="L399">
        <v>1</v>
      </c>
      <c r="M399">
        <v>5.6944444444444443E-2</v>
      </c>
      <c r="N399">
        <v>5.6944444444444443E-2</v>
      </c>
      <c r="O399" s="38">
        <v>1</v>
      </c>
      <c r="P399">
        <v>5.6944444444444443E-2</v>
      </c>
      <c r="Q399">
        <v>1</v>
      </c>
    </row>
    <row r="400" spans="1:17" hidden="1" x14ac:dyDescent="0.3">
      <c r="A400" s="76">
        <v>398</v>
      </c>
      <c r="B400">
        <v>708</v>
      </c>
      <c r="C400" t="s">
        <v>515</v>
      </c>
      <c r="D400" t="s">
        <v>32</v>
      </c>
      <c r="E400" t="s">
        <v>47</v>
      </c>
      <c r="F400">
        <v>7.54</v>
      </c>
      <c r="G400" s="77">
        <v>43551</v>
      </c>
      <c r="H400" s="77">
        <v>43565</v>
      </c>
      <c r="I400">
        <v>6</v>
      </c>
      <c r="J400">
        <v>2002</v>
      </c>
      <c r="K400" t="s">
        <v>25</v>
      </c>
      <c r="L400">
        <v>26</v>
      </c>
      <c r="M400">
        <v>0.41222222222222221</v>
      </c>
      <c r="N400">
        <v>10.71777777777778</v>
      </c>
      <c r="O400">
        <v>15</v>
      </c>
      <c r="P400">
        <v>0.71451851851851855</v>
      </c>
      <c r="Q400">
        <v>1.7333333333333329</v>
      </c>
    </row>
    <row r="401" spans="1:17" hidden="1" x14ac:dyDescent="0.3">
      <c r="A401" s="76">
        <v>399</v>
      </c>
      <c r="B401">
        <v>42627</v>
      </c>
      <c r="C401" t="s">
        <v>516</v>
      </c>
      <c r="D401" t="s">
        <v>32</v>
      </c>
      <c r="E401" t="s">
        <v>38</v>
      </c>
      <c r="F401">
        <v>6.25</v>
      </c>
      <c r="G401" s="77">
        <v>44703</v>
      </c>
      <c r="H401" s="77">
        <v>44704</v>
      </c>
      <c r="I401">
        <v>6</v>
      </c>
      <c r="J401">
        <v>2021</v>
      </c>
      <c r="K401" t="s">
        <v>21</v>
      </c>
      <c r="L401">
        <v>12</v>
      </c>
      <c r="M401">
        <v>0.3972222222222222</v>
      </c>
      <c r="N401">
        <v>4.7666666666666666</v>
      </c>
      <c r="O401" s="38">
        <v>2</v>
      </c>
      <c r="P401">
        <v>2.3833333333333329</v>
      </c>
      <c r="Q401">
        <v>6</v>
      </c>
    </row>
    <row r="402" spans="1:17" hidden="1" x14ac:dyDescent="0.3">
      <c r="A402" s="76">
        <v>400</v>
      </c>
      <c r="B402">
        <v>37522</v>
      </c>
      <c r="C402" t="s">
        <v>517</v>
      </c>
      <c r="D402" t="s">
        <v>32</v>
      </c>
      <c r="E402" t="s">
        <v>38</v>
      </c>
      <c r="F402">
        <v>6.45</v>
      </c>
      <c r="G402" s="77">
        <v>44090</v>
      </c>
      <c r="H402" s="77">
        <v>44093</v>
      </c>
      <c r="I402">
        <v>5</v>
      </c>
      <c r="J402">
        <v>2020</v>
      </c>
      <c r="K402" t="s">
        <v>25</v>
      </c>
      <c r="L402">
        <v>13</v>
      </c>
      <c r="M402">
        <v>0.39861111111111108</v>
      </c>
      <c r="N402">
        <v>5.1819444444444436</v>
      </c>
      <c r="O402">
        <v>4</v>
      </c>
      <c r="P402">
        <v>1.2954861111111109</v>
      </c>
      <c r="Q402">
        <v>3.25</v>
      </c>
    </row>
    <row r="403" spans="1:17" hidden="1" x14ac:dyDescent="0.3">
      <c r="A403" s="76">
        <v>401</v>
      </c>
      <c r="B403">
        <v>40436</v>
      </c>
      <c r="C403" t="s">
        <v>518</v>
      </c>
      <c r="D403" t="s">
        <v>32</v>
      </c>
      <c r="E403" t="s">
        <v>38</v>
      </c>
      <c r="F403">
        <v>5.52</v>
      </c>
      <c r="G403" s="77">
        <v>44411</v>
      </c>
      <c r="H403" s="77">
        <v>44431</v>
      </c>
      <c r="I403">
        <v>6</v>
      </c>
      <c r="J403">
        <v>2020</v>
      </c>
      <c r="K403" t="s">
        <v>21</v>
      </c>
      <c r="L403">
        <v>12</v>
      </c>
      <c r="M403">
        <v>0.21527777777777779</v>
      </c>
      <c r="N403">
        <v>2.583333333333333</v>
      </c>
      <c r="O403" s="38">
        <v>21</v>
      </c>
      <c r="P403">
        <v>0.123015873015873</v>
      </c>
      <c r="Q403">
        <v>0.5714285714285714</v>
      </c>
    </row>
    <row r="404" spans="1:17" hidden="1" x14ac:dyDescent="0.3">
      <c r="A404" s="76">
        <v>402</v>
      </c>
      <c r="B404">
        <v>41217</v>
      </c>
      <c r="C404" t="s">
        <v>519</v>
      </c>
      <c r="D404" t="s">
        <v>19</v>
      </c>
      <c r="E404" t="s">
        <v>20</v>
      </c>
      <c r="F404">
        <v>6.33</v>
      </c>
      <c r="G404" s="77">
        <v>44192</v>
      </c>
      <c r="H404" s="77">
        <v>44192</v>
      </c>
      <c r="I404">
        <v>5</v>
      </c>
      <c r="J404">
        <v>2020</v>
      </c>
      <c r="K404" t="s">
        <v>25</v>
      </c>
      <c r="L404">
        <v>1</v>
      </c>
      <c r="M404">
        <v>8.8333333333333333E-2</v>
      </c>
      <c r="N404">
        <v>8.8333333333333333E-2</v>
      </c>
      <c r="O404" s="38">
        <v>1</v>
      </c>
      <c r="P404">
        <v>8.8333333333333333E-2</v>
      </c>
      <c r="Q404">
        <v>1</v>
      </c>
    </row>
    <row r="405" spans="1:17" hidden="1" x14ac:dyDescent="0.3">
      <c r="A405" s="76">
        <v>403</v>
      </c>
      <c r="B405">
        <v>611</v>
      </c>
      <c r="C405" t="s">
        <v>520</v>
      </c>
      <c r="D405" t="s">
        <v>32</v>
      </c>
      <c r="E405" t="s">
        <v>47</v>
      </c>
      <c r="F405">
        <v>5.66</v>
      </c>
      <c r="G405" s="77">
        <v>44144</v>
      </c>
      <c r="H405" s="77">
        <v>44304</v>
      </c>
      <c r="I405">
        <v>3</v>
      </c>
      <c r="J405">
        <v>2002</v>
      </c>
      <c r="K405" t="s">
        <v>35</v>
      </c>
      <c r="L405">
        <v>24</v>
      </c>
      <c r="M405">
        <v>0.1055555555555556</v>
      </c>
      <c r="N405">
        <v>2.5333333333333332</v>
      </c>
      <c r="O405">
        <v>161</v>
      </c>
      <c r="P405">
        <v>1.5734989648033122E-2</v>
      </c>
      <c r="Q405">
        <v>0.14906832298136649</v>
      </c>
    </row>
    <row r="406" spans="1:17" hidden="1" x14ac:dyDescent="0.3">
      <c r="A406" s="76">
        <v>404</v>
      </c>
      <c r="B406">
        <v>5492</v>
      </c>
      <c r="C406" t="s">
        <v>521</v>
      </c>
      <c r="D406" t="s">
        <v>24</v>
      </c>
      <c r="E406" t="s">
        <v>47</v>
      </c>
      <c r="F406">
        <v>5.56</v>
      </c>
      <c r="G406" s="77">
        <v>44304</v>
      </c>
      <c r="H406" s="77">
        <v>44304</v>
      </c>
      <c r="I406">
        <v>3</v>
      </c>
      <c r="J406">
        <v>2003</v>
      </c>
      <c r="K406" t="s">
        <v>21</v>
      </c>
      <c r="L406">
        <v>1</v>
      </c>
      <c r="M406">
        <v>0.25944444444444442</v>
      </c>
      <c r="N406">
        <v>0.25944444444444442</v>
      </c>
      <c r="O406">
        <v>1</v>
      </c>
      <c r="P406">
        <v>0.25944444444444442</v>
      </c>
      <c r="Q406">
        <v>1</v>
      </c>
    </row>
    <row r="407" spans="1:17" hidden="1" x14ac:dyDescent="0.3">
      <c r="A407" s="76">
        <v>405</v>
      </c>
      <c r="B407">
        <v>37345</v>
      </c>
      <c r="C407" t="s">
        <v>522</v>
      </c>
      <c r="D407" t="s">
        <v>32</v>
      </c>
      <c r="E407" t="s">
        <v>38</v>
      </c>
      <c r="F407">
        <v>6.62</v>
      </c>
      <c r="G407" s="77">
        <v>44097</v>
      </c>
      <c r="H407" s="77">
        <v>44104</v>
      </c>
      <c r="I407">
        <v>5</v>
      </c>
      <c r="J407">
        <v>2020</v>
      </c>
      <c r="K407" t="s">
        <v>25</v>
      </c>
      <c r="L407">
        <v>24</v>
      </c>
      <c r="M407">
        <v>0.38055555555555548</v>
      </c>
      <c r="N407">
        <v>9.1333333333333329</v>
      </c>
      <c r="O407">
        <v>8</v>
      </c>
      <c r="P407">
        <v>1.1416666666666671</v>
      </c>
      <c r="Q407">
        <v>3</v>
      </c>
    </row>
    <row r="408" spans="1:17" hidden="1" x14ac:dyDescent="0.3">
      <c r="A408" s="76">
        <v>406</v>
      </c>
      <c r="B408">
        <v>6560</v>
      </c>
      <c r="C408" t="s">
        <v>523</v>
      </c>
      <c r="D408" t="s">
        <v>32</v>
      </c>
      <c r="E408" t="s">
        <v>20</v>
      </c>
      <c r="F408">
        <v>7.23</v>
      </c>
      <c r="G408" s="77">
        <v>43848</v>
      </c>
      <c r="H408" s="77">
        <v>43888</v>
      </c>
      <c r="I408">
        <v>8</v>
      </c>
      <c r="J408">
        <v>2000</v>
      </c>
      <c r="K408" t="s">
        <v>25</v>
      </c>
      <c r="L408">
        <v>39</v>
      </c>
      <c r="M408">
        <v>6.6666666666666666E-2</v>
      </c>
      <c r="N408">
        <v>2.6</v>
      </c>
      <c r="O408" s="38">
        <v>41</v>
      </c>
      <c r="P408">
        <v>6.3414634146341464E-2</v>
      </c>
      <c r="Q408">
        <v>0.95121951219512191</v>
      </c>
    </row>
    <row r="409" spans="1:17" hidden="1" x14ac:dyDescent="0.3">
      <c r="A409" s="76">
        <v>407</v>
      </c>
      <c r="B409">
        <v>39292</v>
      </c>
      <c r="C409" t="s">
        <v>524</v>
      </c>
      <c r="D409" t="s">
        <v>32</v>
      </c>
      <c r="E409" t="s">
        <v>124</v>
      </c>
      <c r="F409">
        <v>7.05</v>
      </c>
      <c r="G409" s="77">
        <v>44209</v>
      </c>
      <c r="H409" s="77">
        <v>44251</v>
      </c>
      <c r="I409">
        <v>7</v>
      </c>
      <c r="J409">
        <v>2020</v>
      </c>
      <c r="K409" t="s">
        <v>33</v>
      </c>
      <c r="L409">
        <v>13</v>
      </c>
      <c r="M409">
        <v>0.39444444444444438</v>
      </c>
      <c r="N409">
        <v>5.1277777777777773</v>
      </c>
      <c r="O409" s="38">
        <v>43</v>
      </c>
      <c r="P409">
        <v>0.119250645994832</v>
      </c>
      <c r="Q409">
        <v>0.30232558139534882</v>
      </c>
    </row>
    <row r="410" spans="1:17" hidden="1" x14ac:dyDescent="0.3">
      <c r="A410" s="76">
        <v>408</v>
      </c>
      <c r="B410">
        <v>721</v>
      </c>
      <c r="C410" t="s">
        <v>525</v>
      </c>
      <c r="D410" t="s">
        <v>32</v>
      </c>
      <c r="E410" t="s">
        <v>20</v>
      </c>
      <c r="F410">
        <v>8.1300000000000008</v>
      </c>
      <c r="G410" s="77">
        <v>43009</v>
      </c>
      <c r="H410" s="77">
        <v>43023</v>
      </c>
      <c r="I410">
        <v>5</v>
      </c>
      <c r="J410">
        <v>2002</v>
      </c>
      <c r="K410" t="s">
        <v>21</v>
      </c>
      <c r="L410">
        <v>38</v>
      </c>
      <c r="M410">
        <v>0.2722222222222222</v>
      </c>
      <c r="N410">
        <v>10.34444444444444</v>
      </c>
      <c r="O410">
        <v>15</v>
      </c>
      <c r="P410">
        <v>0.68962962962962959</v>
      </c>
      <c r="Q410">
        <v>2.5333333333333332</v>
      </c>
    </row>
    <row r="411" spans="1:17" hidden="1" x14ac:dyDescent="0.3">
      <c r="A411" s="76">
        <v>409</v>
      </c>
      <c r="B411">
        <v>1492</v>
      </c>
      <c r="C411" t="s">
        <v>526</v>
      </c>
      <c r="D411" t="s">
        <v>32</v>
      </c>
      <c r="E411" t="s">
        <v>38</v>
      </c>
      <c r="F411">
        <v>6.94</v>
      </c>
      <c r="G411" s="77">
        <v>43676</v>
      </c>
      <c r="H411" s="77">
        <v>43683</v>
      </c>
      <c r="I411">
        <v>6</v>
      </c>
      <c r="J411">
        <v>2001</v>
      </c>
      <c r="K411" t="s">
        <v>33</v>
      </c>
      <c r="L411">
        <v>26</v>
      </c>
      <c r="M411">
        <v>0.41111111111111109</v>
      </c>
      <c r="N411">
        <v>10.68888888888889</v>
      </c>
      <c r="O411" s="38">
        <v>8</v>
      </c>
      <c r="P411">
        <v>1.336111111111111</v>
      </c>
      <c r="Q411">
        <v>3.25</v>
      </c>
    </row>
    <row r="412" spans="1:17" hidden="1" x14ac:dyDescent="0.3">
      <c r="A412" s="76">
        <v>410</v>
      </c>
      <c r="B412">
        <v>1493</v>
      </c>
      <c r="C412" t="s">
        <v>527</v>
      </c>
      <c r="D412" t="s">
        <v>32</v>
      </c>
      <c r="E412" t="s">
        <v>38</v>
      </c>
      <c r="F412">
        <v>7</v>
      </c>
      <c r="G412" s="77">
        <v>43694</v>
      </c>
      <c r="H412" s="77">
        <v>43709</v>
      </c>
      <c r="I412">
        <v>5</v>
      </c>
      <c r="J412">
        <v>2001</v>
      </c>
      <c r="K412" t="s">
        <v>35</v>
      </c>
      <c r="L412">
        <v>26</v>
      </c>
      <c r="M412">
        <v>0.41111111111111109</v>
      </c>
      <c r="N412">
        <v>10.68888888888889</v>
      </c>
      <c r="O412">
        <v>16</v>
      </c>
      <c r="P412">
        <v>0.66805555555555551</v>
      </c>
      <c r="Q412">
        <v>1.625</v>
      </c>
    </row>
    <row r="413" spans="1:17" hidden="1" x14ac:dyDescent="0.3">
      <c r="A413" s="76">
        <v>411</v>
      </c>
      <c r="B413">
        <v>337</v>
      </c>
      <c r="C413" t="s">
        <v>528</v>
      </c>
      <c r="D413" t="s">
        <v>32</v>
      </c>
      <c r="E413" t="s">
        <v>38</v>
      </c>
      <c r="F413">
        <v>6.2</v>
      </c>
      <c r="G413" s="77">
        <v>44857</v>
      </c>
      <c r="H413" s="77">
        <v>44866</v>
      </c>
      <c r="I413">
        <v>4</v>
      </c>
      <c r="J413">
        <v>2002</v>
      </c>
      <c r="K413" t="s">
        <v>33</v>
      </c>
      <c r="L413">
        <v>24</v>
      </c>
      <c r="M413">
        <v>0.18972222222222221</v>
      </c>
      <c r="N413">
        <v>4.5533333333333328</v>
      </c>
      <c r="O413" s="38">
        <v>10</v>
      </c>
      <c r="P413">
        <v>0.45533333333333331</v>
      </c>
      <c r="Q413">
        <v>2.4</v>
      </c>
    </row>
    <row r="414" spans="1:17" hidden="1" x14ac:dyDescent="0.3">
      <c r="A414" s="76">
        <v>412</v>
      </c>
      <c r="B414">
        <v>28617</v>
      </c>
      <c r="C414" t="s">
        <v>529</v>
      </c>
      <c r="D414" t="s">
        <v>32</v>
      </c>
      <c r="E414" t="s">
        <v>20</v>
      </c>
      <c r="F414">
        <v>6.91</v>
      </c>
      <c r="G414" s="77">
        <v>44366</v>
      </c>
      <c r="H414" s="77">
        <v>44382</v>
      </c>
      <c r="I414">
        <v>8</v>
      </c>
      <c r="J414">
        <v>2015</v>
      </c>
      <c r="K414" t="s">
        <v>33</v>
      </c>
      <c r="L414">
        <v>12</v>
      </c>
      <c r="M414">
        <v>0.38500000000000001</v>
      </c>
      <c r="N414">
        <v>4.62</v>
      </c>
      <c r="O414">
        <v>17</v>
      </c>
      <c r="P414">
        <v>0.27176470588235302</v>
      </c>
      <c r="Q414">
        <v>0.70588235294117652</v>
      </c>
    </row>
    <row r="415" spans="1:17" hidden="1" x14ac:dyDescent="0.3">
      <c r="A415" s="76">
        <v>413</v>
      </c>
      <c r="B415">
        <v>44059</v>
      </c>
      <c r="C415" t="s">
        <v>530</v>
      </c>
      <c r="D415" t="s">
        <v>19</v>
      </c>
      <c r="E415" t="s">
        <v>20</v>
      </c>
      <c r="F415">
        <v>7.62</v>
      </c>
      <c r="G415" s="77">
        <v>44207</v>
      </c>
      <c r="H415" s="77">
        <v>44207</v>
      </c>
      <c r="I415">
        <v>7</v>
      </c>
      <c r="J415">
        <v>2020</v>
      </c>
      <c r="K415" t="s">
        <v>35</v>
      </c>
      <c r="L415">
        <v>1</v>
      </c>
      <c r="M415">
        <v>0.05</v>
      </c>
      <c r="N415">
        <v>0.05</v>
      </c>
      <c r="O415">
        <v>1</v>
      </c>
      <c r="P415">
        <v>0.05</v>
      </c>
      <c r="Q415">
        <v>1</v>
      </c>
    </row>
    <row r="416" spans="1:17" hidden="1" x14ac:dyDescent="0.3">
      <c r="A416" s="76">
        <v>414</v>
      </c>
      <c r="B416">
        <v>165</v>
      </c>
      <c r="C416" t="s">
        <v>531</v>
      </c>
      <c r="D416" t="s">
        <v>32</v>
      </c>
      <c r="E416" t="s">
        <v>20</v>
      </c>
      <c r="F416">
        <v>7.39</v>
      </c>
      <c r="G416" s="77">
        <v>43023</v>
      </c>
      <c r="H416" s="77">
        <v>43034</v>
      </c>
      <c r="I416">
        <v>7</v>
      </c>
      <c r="J416">
        <v>2002</v>
      </c>
      <c r="K416" t="s">
        <v>25</v>
      </c>
      <c r="L416">
        <v>26</v>
      </c>
      <c r="M416">
        <v>0.39166666666666672</v>
      </c>
      <c r="N416">
        <v>10.18333333333333</v>
      </c>
      <c r="O416" s="38">
        <v>12</v>
      </c>
      <c r="P416">
        <v>0.84861111111111109</v>
      </c>
      <c r="Q416">
        <v>2.166666666666667</v>
      </c>
    </row>
    <row r="417" spans="1:17" hidden="1" x14ac:dyDescent="0.3">
      <c r="A417" s="76">
        <v>415</v>
      </c>
      <c r="B417">
        <v>30296</v>
      </c>
      <c r="C417" t="s">
        <v>532</v>
      </c>
      <c r="D417" t="s">
        <v>32</v>
      </c>
      <c r="E417" t="s">
        <v>75</v>
      </c>
      <c r="F417">
        <v>7.45</v>
      </c>
      <c r="G417" s="77">
        <v>44214</v>
      </c>
      <c r="H417" s="77">
        <v>44236</v>
      </c>
      <c r="I417">
        <v>6</v>
      </c>
      <c r="J417">
        <v>2015</v>
      </c>
      <c r="K417" t="s">
        <v>35</v>
      </c>
      <c r="L417">
        <v>12</v>
      </c>
      <c r="M417">
        <v>0.39444444444444438</v>
      </c>
      <c r="N417">
        <v>4.7333333333333334</v>
      </c>
      <c r="O417" s="38">
        <v>23</v>
      </c>
      <c r="P417">
        <v>0.2057971014492754</v>
      </c>
      <c r="Q417">
        <v>0.52173913043478259</v>
      </c>
    </row>
    <row r="418" spans="1:17" hidden="1" x14ac:dyDescent="0.3">
      <c r="A418" s="76">
        <v>416</v>
      </c>
      <c r="B418">
        <v>48406</v>
      </c>
      <c r="C418" t="s">
        <v>533</v>
      </c>
      <c r="D418" t="s">
        <v>32</v>
      </c>
      <c r="E418" t="s">
        <v>20</v>
      </c>
      <c r="F418">
        <v>7.21</v>
      </c>
      <c r="G418" s="77">
        <v>44707</v>
      </c>
      <c r="H418" s="77">
        <v>44709</v>
      </c>
      <c r="I418">
        <v>7</v>
      </c>
      <c r="J418">
        <v>2021</v>
      </c>
      <c r="K418" t="s">
        <v>21</v>
      </c>
      <c r="L418">
        <v>12</v>
      </c>
      <c r="M418">
        <v>0.39</v>
      </c>
      <c r="N418">
        <v>4.68</v>
      </c>
      <c r="O418" s="38">
        <v>3</v>
      </c>
      <c r="P418">
        <v>1.56</v>
      </c>
      <c r="Q418">
        <v>4</v>
      </c>
    </row>
    <row r="419" spans="1:17" hidden="1" x14ac:dyDescent="0.3">
      <c r="A419" s="76">
        <v>417</v>
      </c>
      <c r="B419">
        <v>37436</v>
      </c>
      <c r="C419" t="s">
        <v>534</v>
      </c>
      <c r="D419" t="s">
        <v>32</v>
      </c>
      <c r="E419" t="s">
        <v>20</v>
      </c>
      <c r="F419">
        <v>6.03</v>
      </c>
      <c r="G419" s="77">
        <v>43601</v>
      </c>
      <c r="H419" s="77">
        <v>43609</v>
      </c>
      <c r="I419">
        <v>3</v>
      </c>
      <c r="J419">
        <v>2019</v>
      </c>
      <c r="K419" t="s">
        <v>25</v>
      </c>
      <c r="L419">
        <v>12</v>
      </c>
      <c r="M419">
        <v>0.38111111111111112</v>
      </c>
      <c r="N419">
        <v>4.5733333333333333</v>
      </c>
      <c r="O419" s="38">
        <v>9</v>
      </c>
      <c r="P419">
        <v>0.50814814814814813</v>
      </c>
      <c r="Q419">
        <v>1.333333333333333</v>
      </c>
    </row>
    <row r="420" spans="1:17" x14ac:dyDescent="0.3">
      <c r="A420" s="76">
        <v>484</v>
      </c>
      <c r="B420">
        <v>49830</v>
      </c>
      <c r="C420" t="s">
        <v>601</v>
      </c>
      <c r="D420" t="s">
        <v>85</v>
      </c>
      <c r="E420" t="s">
        <v>47</v>
      </c>
      <c r="F420">
        <v>6.83</v>
      </c>
      <c r="G420" s="77">
        <v>44990</v>
      </c>
      <c r="H420" s="77">
        <v>44990</v>
      </c>
      <c r="I420">
        <v>5</v>
      </c>
      <c r="J420">
        <v>2021</v>
      </c>
      <c r="K420" t="s">
        <v>21</v>
      </c>
      <c r="L420">
        <v>1</v>
      </c>
      <c r="M420">
        <v>4.9722222222222223E-2</v>
      </c>
      <c r="N420">
        <v>4.9722222222222223E-2</v>
      </c>
      <c r="O420">
        <v>1</v>
      </c>
      <c r="P420">
        <v>4.9722222222222223E-2</v>
      </c>
      <c r="Q420">
        <v>1</v>
      </c>
    </row>
    <row r="421" spans="1:17" hidden="1" x14ac:dyDescent="0.3">
      <c r="A421" s="76">
        <v>419</v>
      </c>
      <c r="B421">
        <v>38529</v>
      </c>
      <c r="C421" t="s">
        <v>536</v>
      </c>
      <c r="D421" t="s">
        <v>32</v>
      </c>
      <c r="E421" t="s">
        <v>121</v>
      </c>
      <c r="F421">
        <v>6.18</v>
      </c>
      <c r="G421" s="77">
        <v>43987</v>
      </c>
      <c r="H421" s="77">
        <v>43994</v>
      </c>
      <c r="I421">
        <v>4</v>
      </c>
      <c r="J421">
        <v>2019</v>
      </c>
      <c r="K421" t="s">
        <v>35</v>
      </c>
      <c r="L421">
        <v>12</v>
      </c>
      <c r="M421">
        <v>0.3972222222222222</v>
      </c>
      <c r="N421">
        <v>4.7666666666666666</v>
      </c>
      <c r="O421">
        <v>8</v>
      </c>
      <c r="P421">
        <v>0.59583333333333333</v>
      </c>
      <c r="Q421">
        <v>1.5</v>
      </c>
    </row>
    <row r="422" spans="1:17" x14ac:dyDescent="0.3">
      <c r="A422" s="76">
        <v>497</v>
      </c>
      <c r="B422">
        <v>49049</v>
      </c>
      <c r="C422" t="s">
        <v>615</v>
      </c>
      <c r="D422" t="s">
        <v>85</v>
      </c>
      <c r="E422" t="s">
        <v>20</v>
      </c>
      <c r="F422">
        <v>6.74</v>
      </c>
      <c r="G422" s="77">
        <v>44990</v>
      </c>
      <c r="H422" s="77">
        <v>44990</v>
      </c>
      <c r="I422">
        <v>7</v>
      </c>
      <c r="J422">
        <v>2021</v>
      </c>
      <c r="K422" t="s">
        <v>33</v>
      </c>
      <c r="L422">
        <v>1</v>
      </c>
      <c r="M422">
        <v>6.6666666666666666E-2</v>
      </c>
      <c r="N422">
        <v>6.6666666666666666E-2</v>
      </c>
      <c r="O422" s="111">
        <v>1</v>
      </c>
      <c r="P422">
        <v>6.6666666666666666E-2</v>
      </c>
      <c r="Q422">
        <v>1</v>
      </c>
    </row>
    <row r="423" spans="1:17" hidden="1" x14ac:dyDescent="0.3">
      <c r="A423" s="76">
        <v>421</v>
      </c>
      <c r="B423">
        <v>38992</v>
      </c>
      <c r="C423" t="s">
        <v>538</v>
      </c>
      <c r="D423" t="s">
        <v>32</v>
      </c>
      <c r="E423" t="s">
        <v>78</v>
      </c>
      <c r="F423">
        <v>7.36</v>
      </c>
      <c r="G423" s="77">
        <v>44825</v>
      </c>
      <c r="H423" s="77">
        <v>44831</v>
      </c>
      <c r="I423">
        <v>8</v>
      </c>
      <c r="J423">
        <v>2020</v>
      </c>
      <c r="K423" t="s">
        <v>25</v>
      </c>
      <c r="L423">
        <v>12</v>
      </c>
      <c r="M423">
        <v>0.39444444444444438</v>
      </c>
      <c r="N423">
        <v>4.7333333333333334</v>
      </c>
      <c r="O423">
        <v>7</v>
      </c>
      <c r="P423">
        <v>0.67619047619047623</v>
      </c>
      <c r="Q423">
        <v>1.714285714285714</v>
      </c>
    </row>
    <row r="424" spans="1:17" hidden="1" x14ac:dyDescent="0.3">
      <c r="A424" s="76">
        <v>422</v>
      </c>
      <c r="B424">
        <v>38162</v>
      </c>
      <c r="C424" t="s">
        <v>539</v>
      </c>
      <c r="D424" t="s">
        <v>32</v>
      </c>
      <c r="E424" t="s">
        <v>121</v>
      </c>
      <c r="F424">
        <v>5.54</v>
      </c>
      <c r="G424" s="77">
        <v>44042</v>
      </c>
      <c r="H424" s="77">
        <v>44043</v>
      </c>
      <c r="I424">
        <v>5</v>
      </c>
      <c r="J424">
        <v>2019</v>
      </c>
      <c r="K424" t="s">
        <v>25</v>
      </c>
      <c r="L424">
        <v>11</v>
      </c>
      <c r="M424">
        <v>8.3333333333333329E-2</v>
      </c>
      <c r="N424">
        <v>0.91666666666666663</v>
      </c>
      <c r="O424">
        <v>2</v>
      </c>
      <c r="P424">
        <v>0.45833333333333331</v>
      </c>
      <c r="Q424">
        <v>5.5</v>
      </c>
    </row>
    <row r="425" spans="1:17" hidden="1" x14ac:dyDescent="0.3">
      <c r="A425" s="76">
        <v>423</v>
      </c>
      <c r="B425">
        <v>38707</v>
      </c>
      <c r="C425" t="s">
        <v>540</v>
      </c>
      <c r="D425" t="s">
        <v>32</v>
      </c>
      <c r="E425" t="s">
        <v>20</v>
      </c>
      <c r="F425">
        <v>6.53</v>
      </c>
      <c r="G425" s="77">
        <v>43650</v>
      </c>
      <c r="H425" s="77">
        <v>43656</v>
      </c>
      <c r="I425">
        <v>6</v>
      </c>
      <c r="J425">
        <v>2019</v>
      </c>
      <c r="K425" t="s">
        <v>33</v>
      </c>
      <c r="L425">
        <v>12</v>
      </c>
      <c r="M425">
        <v>0.4</v>
      </c>
      <c r="N425">
        <v>4.8000000000000007</v>
      </c>
      <c r="O425">
        <v>7</v>
      </c>
      <c r="P425">
        <v>0.68571428571428583</v>
      </c>
      <c r="Q425">
        <v>1.714285714285714</v>
      </c>
    </row>
    <row r="426" spans="1:17" x14ac:dyDescent="0.3">
      <c r="A426" s="76">
        <v>511</v>
      </c>
      <c r="B426">
        <v>50041</v>
      </c>
      <c r="C426" t="s">
        <v>629</v>
      </c>
      <c r="D426" t="s">
        <v>85</v>
      </c>
      <c r="E426" t="s">
        <v>20</v>
      </c>
      <c r="F426">
        <v>6.61</v>
      </c>
      <c r="G426" s="77">
        <v>44990</v>
      </c>
      <c r="H426" s="77">
        <v>44990</v>
      </c>
      <c r="I426">
        <v>6</v>
      </c>
      <c r="J426">
        <v>2021</v>
      </c>
      <c r="K426" t="s">
        <v>21</v>
      </c>
      <c r="L426">
        <v>1</v>
      </c>
      <c r="M426">
        <v>7.2777777777777775E-2</v>
      </c>
      <c r="N426">
        <v>7.2777777777777775E-2</v>
      </c>
      <c r="O426">
        <v>1</v>
      </c>
      <c r="P426">
        <v>7.2777777777777775E-2</v>
      </c>
      <c r="Q426">
        <v>1</v>
      </c>
    </row>
    <row r="427" spans="1:17" hidden="1" x14ac:dyDescent="0.3">
      <c r="A427" s="76">
        <v>425</v>
      </c>
      <c r="B427">
        <v>40392</v>
      </c>
      <c r="C427" t="s">
        <v>542</v>
      </c>
      <c r="D427" t="s">
        <v>32</v>
      </c>
      <c r="E427" t="s">
        <v>38</v>
      </c>
      <c r="F427">
        <v>7.58</v>
      </c>
      <c r="G427" s="77">
        <v>44118</v>
      </c>
      <c r="H427" s="77">
        <v>44122</v>
      </c>
      <c r="I427">
        <v>7</v>
      </c>
      <c r="J427">
        <v>2020</v>
      </c>
      <c r="K427" t="s">
        <v>25</v>
      </c>
      <c r="L427">
        <v>12</v>
      </c>
      <c r="M427">
        <v>0.4102777777777778</v>
      </c>
      <c r="N427">
        <v>4.9233333333333338</v>
      </c>
      <c r="O427">
        <v>5</v>
      </c>
      <c r="P427">
        <v>0.9846666666666668</v>
      </c>
      <c r="Q427">
        <v>2.4</v>
      </c>
    </row>
    <row r="428" spans="1:17" x14ac:dyDescent="0.3">
      <c r="A428" s="76">
        <v>523</v>
      </c>
      <c r="B428">
        <v>50383</v>
      </c>
      <c r="C428" t="s">
        <v>641</v>
      </c>
      <c r="D428" t="s">
        <v>19</v>
      </c>
      <c r="E428" t="s">
        <v>20</v>
      </c>
      <c r="F428">
        <v>6.28</v>
      </c>
      <c r="G428" s="77">
        <v>44990</v>
      </c>
      <c r="H428" s="77">
        <v>44990</v>
      </c>
      <c r="I428">
        <v>5</v>
      </c>
      <c r="J428">
        <v>2021</v>
      </c>
      <c r="K428" t="s">
        <v>35</v>
      </c>
      <c r="L428">
        <v>1</v>
      </c>
      <c r="M428">
        <v>2.5555555555555561E-2</v>
      </c>
      <c r="N428">
        <v>2.5555555555555561E-2</v>
      </c>
      <c r="O428">
        <v>1</v>
      </c>
      <c r="P428">
        <v>2.5555555555555561E-2</v>
      </c>
      <c r="Q428">
        <v>1</v>
      </c>
    </row>
    <row r="429" spans="1:17" hidden="1" x14ac:dyDescent="0.3">
      <c r="A429" s="76">
        <v>427</v>
      </c>
      <c r="B429">
        <v>168</v>
      </c>
      <c r="C429" t="s">
        <v>544</v>
      </c>
      <c r="D429" t="s">
        <v>32</v>
      </c>
      <c r="E429" t="s">
        <v>20</v>
      </c>
      <c r="F429">
        <v>7.36</v>
      </c>
      <c r="G429" s="77">
        <v>43056</v>
      </c>
      <c r="H429" s="77">
        <v>43097</v>
      </c>
      <c r="I429">
        <v>7</v>
      </c>
      <c r="J429">
        <v>2001</v>
      </c>
      <c r="K429" t="s">
        <v>21</v>
      </c>
      <c r="L429">
        <v>26</v>
      </c>
      <c r="M429">
        <v>0.4</v>
      </c>
      <c r="N429">
        <v>10.4</v>
      </c>
      <c r="O429">
        <v>42</v>
      </c>
      <c r="P429">
        <v>0.2476190476190476</v>
      </c>
      <c r="Q429">
        <v>0.61904761904761907</v>
      </c>
    </row>
    <row r="430" spans="1:17" hidden="1" x14ac:dyDescent="0.3">
      <c r="A430" s="76">
        <v>428</v>
      </c>
      <c r="B430">
        <v>48761</v>
      </c>
      <c r="C430" t="s">
        <v>545</v>
      </c>
      <c r="D430" t="s">
        <v>32</v>
      </c>
      <c r="E430" t="s">
        <v>75</v>
      </c>
      <c r="F430">
        <v>6.84</v>
      </c>
      <c r="G430" s="77">
        <v>44791</v>
      </c>
      <c r="H430" s="77">
        <v>44798</v>
      </c>
      <c r="I430">
        <v>5</v>
      </c>
      <c r="J430">
        <v>2021</v>
      </c>
      <c r="K430" t="s">
        <v>35</v>
      </c>
      <c r="L430">
        <v>12</v>
      </c>
      <c r="M430">
        <v>0.39444444444444438</v>
      </c>
      <c r="N430">
        <v>4.7333333333333334</v>
      </c>
      <c r="O430">
        <v>8</v>
      </c>
      <c r="P430">
        <v>0.59166666666666667</v>
      </c>
      <c r="Q430">
        <v>1.5</v>
      </c>
    </row>
    <row r="431" spans="1:17" hidden="1" x14ac:dyDescent="0.3">
      <c r="A431" s="76">
        <v>429</v>
      </c>
      <c r="B431">
        <v>529</v>
      </c>
      <c r="C431" t="s">
        <v>546</v>
      </c>
      <c r="D431" t="s">
        <v>32</v>
      </c>
      <c r="E431" t="s">
        <v>38</v>
      </c>
      <c r="F431">
        <v>7.14</v>
      </c>
      <c r="G431" s="77">
        <v>43160</v>
      </c>
      <c r="H431" s="77">
        <v>43177</v>
      </c>
      <c r="I431">
        <v>5</v>
      </c>
      <c r="J431">
        <v>2002</v>
      </c>
      <c r="K431" t="s">
        <v>21</v>
      </c>
      <c r="L431">
        <v>13</v>
      </c>
      <c r="M431">
        <v>0.4</v>
      </c>
      <c r="N431">
        <v>5.2</v>
      </c>
      <c r="O431">
        <v>18</v>
      </c>
      <c r="P431">
        <v>0.28888888888888892</v>
      </c>
      <c r="Q431">
        <v>0.72222222222222221</v>
      </c>
    </row>
    <row r="432" spans="1:17" hidden="1" x14ac:dyDescent="0.3">
      <c r="A432" s="76">
        <v>430</v>
      </c>
      <c r="B432">
        <v>609</v>
      </c>
      <c r="C432" t="s">
        <v>547</v>
      </c>
      <c r="D432" t="s">
        <v>66</v>
      </c>
      <c r="E432" t="s">
        <v>38</v>
      </c>
      <c r="F432">
        <v>7.07</v>
      </c>
      <c r="G432" s="77">
        <v>43178</v>
      </c>
      <c r="H432" s="77">
        <v>43178</v>
      </c>
      <c r="I432">
        <v>4</v>
      </c>
      <c r="J432">
        <v>2005</v>
      </c>
      <c r="K432" t="s">
        <v>21</v>
      </c>
      <c r="L432">
        <v>2</v>
      </c>
      <c r="M432">
        <v>0.5</v>
      </c>
      <c r="N432">
        <v>1</v>
      </c>
      <c r="O432">
        <v>1</v>
      </c>
      <c r="P432">
        <v>1</v>
      </c>
      <c r="Q432">
        <v>2</v>
      </c>
    </row>
    <row r="433" spans="1:17" hidden="1" x14ac:dyDescent="0.3">
      <c r="A433" s="76">
        <v>431</v>
      </c>
      <c r="B433">
        <v>130</v>
      </c>
      <c r="C433" t="s">
        <v>548</v>
      </c>
      <c r="D433" t="s">
        <v>32</v>
      </c>
      <c r="E433" t="s">
        <v>38</v>
      </c>
      <c r="F433">
        <v>7.37</v>
      </c>
      <c r="G433" s="77">
        <v>43423</v>
      </c>
      <c r="H433" s="77">
        <v>43440</v>
      </c>
      <c r="I433">
        <v>7</v>
      </c>
      <c r="J433">
        <v>2003</v>
      </c>
      <c r="K433" t="s">
        <v>35</v>
      </c>
      <c r="L433">
        <v>25</v>
      </c>
      <c r="M433">
        <v>0.3888888888888889</v>
      </c>
      <c r="N433">
        <v>9.7222222222222232</v>
      </c>
      <c r="O433">
        <v>18</v>
      </c>
      <c r="P433">
        <v>0.54012345679012352</v>
      </c>
      <c r="Q433">
        <v>1.3888888888888891</v>
      </c>
    </row>
    <row r="434" spans="1:17" hidden="1" x14ac:dyDescent="0.3">
      <c r="A434" s="76">
        <v>432</v>
      </c>
      <c r="B434">
        <v>131</v>
      </c>
      <c r="C434" t="s">
        <v>549</v>
      </c>
      <c r="D434" t="s">
        <v>32</v>
      </c>
      <c r="E434" t="s">
        <v>38</v>
      </c>
      <c r="F434">
        <v>7.38</v>
      </c>
      <c r="G434" s="77">
        <v>43466</v>
      </c>
      <c r="H434" s="77">
        <v>43525</v>
      </c>
      <c r="I434">
        <v>7</v>
      </c>
      <c r="J434">
        <v>2004</v>
      </c>
      <c r="K434" t="s">
        <v>33</v>
      </c>
      <c r="L434">
        <v>26</v>
      </c>
      <c r="M434">
        <v>0.40555555555555561</v>
      </c>
      <c r="N434">
        <v>10.544444444444441</v>
      </c>
      <c r="O434">
        <v>60</v>
      </c>
      <c r="P434">
        <v>0.1757407407407407</v>
      </c>
      <c r="Q434">
        <v>0.43333333333333329</v>
      </c>
    </row>
    <row r="435" spans="1:17" hidden="1" x14ac:dyDescent="0.3">
      <c r="A435" s="76">
        <v>433</v>
      </c>
      <c r="B435">
        <v>2143</v>
      </c>
      <c r="C435" t="s">
        <v>550</v>
      </c>
      <c r="D435" t="s">
        <v>66</v>
      </c>
      <c r="E435" t="s">
        <v>38</v>
      </c>
      <c r="F435">
        <v>7.76</v>
      </c>
      <c r="G435" s="77">
        <v>43537</v>
      </c>
      <c r="H435" s="77">
        <v>43538</v>
      </c>
      <c r="I435">
        <v>8</v>
      </c>
      <c r="J435">
        <v>2007</v>
      </c>
      <c r="K435" t="s">
        <v>33</v>
      </c>
      <c r="L435">
        <v>3</v>
      </c>
      <c r="M435">
        <v>0.56222222222222218</v>
      </c>
      <c r="N435">
        <v>1.686666666666667</v>
      </c>
      <c r="O435">
        <v>2</v>
      </c>
      <c r="P435">
        <v>0.84333333333333327</v>
      </c>
      <c r="Q435">
        <v>1.5</v>
      </c>
    </row>
    <row r="436" spans="1:17" hidden="1" x14ac:dyDescent="0.3">
      <c r="A436" s="76">
        <v>434</v>
      </c>
      <c r="B436">
        <v>38192</v>
      </c>
      <c r="C436" t="s">
        <v>551</v>
      </c>
      <c r="D436" t="s">
        <v>32</v>
      </c>
      <c r="E436" t="s">
        <v>47</v>
      </c>
      <c r="F436">
        <v>6.51</v>
      </c>
      <c r="G436" s="77">
        <v>44804</v>
      </c>
      <c r="H436" s="77">
        <v>44824</v>
      </c>
      <c r="I436">
        <v>5</v>
      </c>
      <c r="J436">
        <v>2021</v>
      </c>
      <c r="K436" t="s">
        <v>35</v>
      </c>
      <c r="L436">
        <v>12</v>
      </c>
      <c r="M436">
        <v>0.39416666666666672</v>
      </c>
      <c r="N436">
        <v>4.7300000000000004</v>
      </c>
      <c r="O436">
        <v>21</v>
      </c>
      <c r="P436">
        <v>0.22523809523809529</v>
      </c>
      <c r="Q436">
        <v>0.5714285714285714</v>
      </c>
    </row>
    <row r="437" spans="1:17" hidden="1" x14ac:dyDescent="0.3">
      <c r="A437" s="76">
        <v>435</v>
      </c>
      <c r="B437">
        <v>42935</v>
      </c>
      <c r="C437" t="s">
        <v>552</v>
      </c>
      <c r="D437" t="s">
        <v>85</v>
      </c>
      <c r="E437" t="s">
        <v>20</v>
      </c>
      <c r="F437">
        <v>6.54</v>
      </c>
      <c r="G437" s="77">
        <v>44207</v>
      </c>
      <c r="H437" s="77">
        <v>44207</v>
      </c>
      <c r="I437">
        <v>6</v>
      </c>
      <c r="J437">
        <v>2020</v>
      </c>
      <c r="K437" t="s">
        <v>21</v>
      </c>
      <c r="L437">
        <v>1</v>
      </c>
      <c r="M437">
        <v>6.25E-2</v>
      </c>
      <c r="N437">
        <v>6.25E-2</v>
      </c>
      <c r="O437">
        <v>1</v>
      </c>
      <c r="P437">
        <v>6.25E-2</v>
      </c>
      <c r="Q437">
        <v>1</v>
      </c>
    </row>
    <row r="438" spans="1:17" hidden="1" x14ac:dyDescent="0.3">
      <c r="A438" s="76">
        <v>436</v>
      </c>
      <c r="B438">
        <v>561</v>
      </c>
      <c r="C438" t="s">
        <v>553</v>
      </c>
      <c r="D438" t="s">
        <v>32</v>
      </c>
      <c r="E438" t="s">
        <v>124</v>
      </c>
      <c r="F438">
        <v>6.87</v>
      </c>
      <c r="G438" s="77">
        <v>43922</v>
      </c>
      <c r="H438" s="77">
        <v>43948</v>
      </c>
      <c r="I438">
        <v>3</v>
      </c>
      <c r="J438">
        <v>2000</v>
      </c>
      <c r="K438" t="s">
        <v>33</v>
      </c>
      <c r="L438">
        <v>25</v>
      </c>
      <c r="M438">
        <v>0.40138888888888891</v>
      </c>
      <c r="N438">
        <v>10.03472222222222</v>
      </c>
      <c r="O438">
        <v>27</v>
      </c>
      <c r="P438">
        <v>0.37165637860082312</v>
      </c>
      <c r="Q438">
        <v>0.92592592592592593</v>
      </c>
    </row>
    <row r="439" spans="1:17" hidden="1" x14ac:dyDescent="0.3">
      <c r="A439" s="76">
        <v>437</v>
      </c>
      <c r="B439">
        <v>1608</v>
      </c>
      <c r="C439" t="s">
        <v>554</v>
      </c>
      <c r="D439" t="s">
        <v>32</v>
      </c>
      <c r="E439" t="s">
        <v>38</v>
      </c>
      <c r="F439">
        <v>7.41</v>
      </c>
      <c r="G439" s="77">
        <v>44130</v>
      </c>
      <c r="H439" s="77">
        <v>44134</v>
      </c>
      <c r="I439">
        <v>4</v>
      </c>
      <c r="J439">
        <v>2001</v>
      </c>
      <c r="K439" t="s">
        <v>25</v>
      </c>
      <c r="L439">
        <v>20</v>
      </c>
      <c r="M439">
        <v>0.41666666666666669</v>
      </c>
      <c r="N439">
        <v>8.3333333333333339</v>
      </c>
      <c r="O439">
        <v>5</v>
      </c>
      <c r="P439">
        <v>1.666666666666667</v>
      </c>
      <c r="Q439">
        <v>4</v>
      </c>
    </row>
    <row r="440" spans="1:17" x14ac:dyDescent="0.3">
      <c r="A440" s="76">
        <v>553</v>
      </c>
      <c r="B440">
        <v>50042</v>
      </c>
      <c r="C440" t="s">
        <v>671</v>
      </c>
      <c r="D440" t="s">
        <v>85</v>
      </c>
      <c r="E440" t="s">
        <v>20</v>
      </c>
      <c r="F440">
        <v>6.71</v>
      </c>
      <c r="G440" s="77">
        <v>44990</v>
      </c>
      <c r="H440" s="77">
        <v>44990</v>
      </c>
      <c r="I440">
        <v>5</v>
      </c>
      <c r="J440">
        <v>2021</v>
      </c>
      <c r="K440" t="s">
        <v>21</v>
      </c>
      <c r="L440">
        <v>1</v>
      </c>
      <c r="M440">
        <v>6.277777777777778E-2</v>
      </c>
      <c r="N440">
        <v>6.277777777777778E-2</v>
      </c>
      <c r="O440">
        <v>1</v>
      </c>
      <c r="P440">
        <v>6.277777777777778E-2</v>
      </c>
      <c r="Q440">
        <v>1</v>
      </c>
    </row>
    <row r="441" spans="1:17" hidden="1" x14ac:dyDescent="0.3">
      <c r="A441" s="76">
        <v>439</v>
      </c>
      <c r="B441">
        <v>44387</v>
      </c>
      <c r="C441" t="s">
        <v>556</v>
      </c>
      <c r="D441" t="s">
        <v>32</v>
      </c>
      <c r="E441" t="s">
        <v>38</v>
      </c>
      <c r="F441">
        <v>6.72</v>
      </c>
      <c r="G441" s="77">
        <v>44788</v>
      </c>
      <c r="H441" s="77">
        <v>44840</v>
      </c>
      <c r="I441">
        <v>4</v>
      </c>
      <c r="J441">
        <v>2021</v>
      </c>
      <c r="K441" t="s">
        <v>35</v>
      </c>
      <c r="L441">
        <v>12</v>
      </c>
      <c r="M441">
        <v>0.3997222222222222</v>
      </c>
      <c r="N441">
        <v>4.7966666666666669</v>
      </c>
      <c r="O441">
        <v>53</v>
      </c>
      <c r="P441">
        <v>9.0503144654088055E-2</v>
      </c>
      <c r="Q441">
        <v>0.22641509433962259</v>
      </c>
    </row>
    <row r="442" spans="1:17" hidden="1" x14ac:dyDescent="0.3">
      <c r="A442" s="76">
        <v>440</v>
      </c>
      <c r="B442">
        <v>37426</v>
      </c>
      <c r="C442" t="s">
        <v>557</v>
      </c>
      <c r="D442" t="s">
        <v>32</v>
      </c>
      <c r="E442" t="s">
        <v>20</v>
      </c>
      <c r="F442">
        <v>7.49</v>
      </c>
      <c r="G442" s="77">
        <v>43710</v>
      </c>
      <c r="H442" s="77">
        <v>43714</v>
      </c>
      <c r="I442">
        <v>7</v>
      </c>
      <c r="J442">
        <v>2019</v>
      </c>
      <c r="K442" t="s">
        <v>33</v>
      </c>
      <c r="L442">
        <v>11</v>
      </c>
      <c r="M442">
        <v>0.38194444444444442</v>
      </c>
      <c r="N442">
        <v>4.2013888888888884</v>
      </c>
      <c r="O442">
        <v>5</v>
      </c>
      <c r="P442">
        <v>0.84027777777777768</v>
      </c>
      <c r="Q442">
        <v>2.2000000000000002</v>
      </c>
    </row>
    <row r="443" spans="1:17" hidden="1" x14ac:dyDescent="0.3">
      <c r="A443" s="76">
        <v>441</v>
      </c>
      <c r="B443">
        <v>42774</v>
      </c>
      <c r="C443" t="s">
        <v>558</v>
      </c>
      <c r="D443" t="s">
        <v>32</v>
      </c>
      <c r="E443" t="s">
        <v>38</v>
      </c>
      <c r="F443">
        <v>6.09</v>
      </c>
      <c r="G443" s="77">
        <v>44558</v>
      </c>
      <c r="H443" s="77">
        <v>44564</v>
      </c>
      <c r="I443">
        <v>6</v>
      </c>
      <c r="J443">
        <v>2021</v>
      </c>
      <c r="K443" t="s">
        <v>33</v>
      </c>
      <c r="L443">
        <v>13</v>
      </c>
      <c r="M443">
        <v>0.39444444444444438</v>
      </c>
      <c r="N443">
        <v>5.1277777777777773</v>
      </c>
      <c r="O443">
        <v>7</v>
      </c>
      <c r="P443">
        <v>0.73253968253968249</v>
      </c>
      <c r="Q443">
        <v>1.857142857142857</v>
      </c>
    </row>
    <row r="444" spans="1:17" hidden="1" x14ac:dyDescent="0.3">
      <c r="A444" s="76">
        <v>442</v>
      </c>
      <c r="B444">
        <v>1508</v>
      </c>
      <c r="C444" t="s">
        <v>559</v>
      </c>
      <c r="D444" t="s">
        <v>32</v>
      </c>
      <c r="E444" t="s">
        <v>38</v>
      </c>
      <c r="F444">
        <v>6.17</v>
      </c>
      <c r="G444" s="77">
        <v>44013</v>
      </c>
      <c r="H444" s="77">
        <v>44021</v>
      </c>
      <c r="I444">
        <v>3</v>
      </c>
      <c r="J444">
        <v>2000</v>
      </c>
      <c r="K444" t="s">
        <v>35</v>
      </c>
      <c r="L444">
        <v>20</v>
      </c>
      <c r="M444">
        <v>0.41666666666666669</v>
      </c>
      <c r="N444">
        <v>8.3333333333333339</v>
      </c>
      <c r="O444">
        <v>9</v>
      </c>
      <c r="P444">
        <v>0.92592592592592604</v>
      </c>
      <c r="Q444">
        <v>2.2222222222222219</v>
      </c>
    </row>
    <row r="445" spans="1:17" hidden="1" x14ac:dyDescent="0.3">
      <c r="A445" s="76">
        <v>443</v>
      </c>
      <c r="B445">
        <v>167</v>
      </c>
      <c r="C445" t="s">
        <v>560</v>
      </c>
      <c r="D445" t="s">
        <v>32</v>
      </c>
      <c r="E445" t="s">
        <v>75</v>
      </c>
      <c r="F445">
        <v>7.38</v>
      </c>
      <c r="G445" s="77">
        <v>43459</v>
      </c>
      <c r="H445" s="77">
        <v>43470</v>
      </c>
      <c r="I445">
        <v>6</v>
      </c>
      <c r="J445">
        <v>2003</v>
      </c>
      <c r="K445" t="s">
        <v>33</v>
      </c>
      <c r="L445">
        <v>24</v>
      </c>
      <c r="M445">
        <v>0.38333333333333341</v>
      </c>
      <c r="N445">
        <v>9.2000000000000011</v>
      </c>
      <c r="O445">
        <v>12</v>
      </c>
      <c r="P445">
        <v>0.76666666666666672</v>
      </c>
      <c r="Q445">
        <v>2</v>
      </c>
    </row>
    <row r="446" spans="1:17" hidden="1" x14ac:dyDescent="0.3">
      <c r="A446" s="76">
        <v>444</v>
      </c>
      <c r="B446">
        <v>42826</v>
      </c>
      <c r="C446" t="s">
        <v>561</v>
      </c>
      <c r="D446" t="s">
        <v>32</v>
      </c>
      <c r="E446" t="s">
        <v>75</v>
      </c>
      <c r="F446">
        <v>7.28</v>
      </c>
      <c r="G446" s="77">
        <v>44587</v>
      </c>
      <c r="H446" s="77">
        <v>44602</v>
      </c>
      <c r="I446">
        <v>5</v>
      </c>
      <c r="J446">
        <v>2021</v>
      </c>
      <c r="K446" t="s">
        <v>33</v>
      </c>
      <c r="L446">
        <v>12</v>
      </c>
      <c r="M446">
        <v>0.3972222222222222</v>
      </c>
      <c r="N446">
        <v>4.7666666666666666</v>
      </c>
      <c r="O446">
        <v>16</v>
      </c>
      <c r="P446">
        <v>0.29791666666666672</v>
      </c>
      <c r="Q446">
        <v>0.75</v>
      </c>
    </row>
    <row r="447" spans="1:17" hidden="1" x14ac:dyDescent="0.3">
      <c r="A447" s="76">
        <v>445</v>
      </c>
      <c r="B447">
        <v>44203</v>
      </c>
      <c r="C447" t="s">
        <v>562</v>
      </c>
      <c r="D447" t="s">
        <v>32</v>
      </c>
      <c r="E447" t="s">
        <v>75</v>
      </c>
      <c r="F447">
        <v>7.06</v>
      </c>
      <c r="G447" s="77">
        <v>44766</v>
      </c>
      <c r="H447" s="77">
        <v>44776</v>
      </c>
      <c r="I447">
        <v>6</v>
      </c>
      <c r="J447">
        <v>2021</v>
      </c>
      <c r="K447" t="s">
        <v>21</v>
      </c>
      <c r="L447">
        <v>12</v>
      </c>
      <c r="M447">
        <v>0.39694444444444438</v>
      </c>
      <c r="N447">
        <v>4.7633333333333336</v>
      </c>
      <c r="O447">
        <v>11</v>
      </c>
      <c r="P447">
        <v>0.43303030303030299</v>
      </c>
      <c r="Q447">
        <v>1.0909090909090911</v>
      </c>
    </row>
    <row r="448" spans="1:17" hidden="1" x14ac:dyDescent="0.3">
      <c r="A448" s="76">
        <v>446</v>
      </c>
      <c r="B448">
        <v>42351</v>
      </c>
      <c r="C448" t="s">
        <v>563</v>
      </c>
      <c r="D448" t="s">
        <v>32</v>
      </c>
      <c r="E448" t="s">
        <v>78</v>
      </c>
      <c r="F448">
        <v>7.62</v>
      </c>
      <c r="G448" s="77">
        <v>44844</v>
      </c>
      <c r="H448" s="77">
        <v>44957</v>
      </c>
      <c r="I448">
        <v>7</v>
      </c>
      <c r="J448">
        <v>2021</v>
      </c>
      <c r="K448" t="s">
        <v>35</v>
      </c>
      <c r="L448">
        <v>12</v>
      </c>
      <c r="M448">
        <v>0.39583333333333331</v>
      </c>
      <c r="N448">
        <v>4.75</v>
      </c>
      <c r="O448">
        <v>114</v>
      </c>
      <c r="P448">
        <v>4.1666666666666657E-2</v>
      </c>
      <c r="Q448">
        <v>0.10526315789473679</v>
      </c>
    </row>
    <row r="449" spans="1:17" hidden="1" x14ac:dyDescent="0.3">
      <c r="A449" s="76">
        <v>447</v>
      </c>
      <c r="B449">
        <v>38787</v>
      </c>
      <c r="C449" t="s">
        <v>564</v>
      </c>
      <c r="D449" t="s">
        <v>32</v>
      </c>
      <c r="E449" t="s">
        <v>121</v>
      </c>
      <c r="F449">
        <v>7.38</v>
      </c>
      <c r="G449" s="77">
        <v>43662</v>
      </c>
      <c r="H449" s="77">
        <v>43683</v>
      </c>
      <c r="I449">
        <v>7</v>
      </c>
      <c r="J449">
        <v>2019</v>
      </c>
      <c r="K449" t="s">
        <v>33</v>
      </c>
      <c r="L449">
        <v>12</v>
      </c>
      <c r="M449">
        <v>0.21638888888888891</v>
      </c>
      <c r="N449">
        <v>2.5966666666666671</v>
      </c>
      <c r="O449">
        <v>22</v>
      </c>
      <c r="P449">
        <v>0.118030303030303</v>
      </c>
      <c r="Q449">
        <v>0.54545454545454541</v>
      </c>
    </row>
    <row r="450" spans="1:17" hidden="1" x14ac:dyDescent="0.3">
      <c r="A450" s="76">
        <v>448</v>
      </c>
      <c r="B450">
        <v>41456</v>
      </c>
      <c r="C450" t="s">
        <v>565</v>
      </c>
      <c r="D450" t="s">
        <v>32</v>
      </c>
      <c r="E450" t="s">
        <v>75</v>
      </c>
      <c r="F450">
        <v>7.17</v>
      </c>
      <c r="G450" s="77">
        <v>44634</v>
      </c>
      <c r="H450" s="77">
        <v>44649</v>
      </c>
      <c r="I450">
        <v>6</v>
      </c>
      <c r="J450">
        <v>2021</v>
      </c>
      <c r="K450" t="s">
        <v>33</v>
      </c>
      <c r="L450">
        <v>12</v>
      </c>
      <c r="M450">
        <v>0.41111111111111109</v>
      </c>
      <c r="N450">
        <v>4.9333333333333336</v>
      </c>
      <c r="O450">
        <v>16</v>
      </c>
      <c r="P450">
        <v>0.30833333333333329</v>
      </c>
      <c r="Q450">
        <v>0.75</v>
      </c>
    </row>
    <row r="451" spans="1:17" hidden="1" x14ac:dyDescent="0.3">
      <c r="A451" s="76">
        <v>449</v>
      </c>
      <c r="B451">
        <v>41372</v>
      </c>
      <c r="C451" t="s">
        <v>566</v>
      </c>
      <c r="D451" t="s">
        <v>32</v>
      </c>
      <c r="E451" t="s">
        <v>20</v>
      </c>
      <c r="F451">
        <v>6.45</v>
      </c>
      <c r="G451" s="77">
        <v>44337</v>
      </c>
      <c r="H451" s="77">
        <v>44340</v>
      </c>
      <c r="I451">
        <v>4</v>
      </c>
      <c r="J451">
        <v>2020</v>
      </c>
      <c r="K451" t="s">
        <v>35</v>
      </c>
      <c r="L451">
        <v>12</v>
      </c>
      <c r="M451">
        <v>0.4</v>
      </c>
      <c r="N451">
        <v>4.8000000000000007</v>
      </c>
      <c r="O451">
        <v>4</v>
      </c>
      <c r="P451">
        <v>1.2</v>
      </c>
      <c r="Q451">
        <v>3</v>
      </c>
    </row>
    <row r="452" spans="1:17" hidden="1" x14ac:dyDescent="0.3">
      <c r="A452" s="76">
        <v>450</v>
      </c>
      <c r="B452">
        <v>38759</v>
      </c>
      <c r="C452" t="s">
        <v>567</v>
      </c>
      <c r="D452" t="s">
        <v>32</v>
      </c>
      <c r="E452" t="s">
        <v>78</v>
      </c>
      <c r="F452">
        <v>7.33</v>
      </c>
      <c r="G452" s="77">
        <v>43687</v>
      </c>
      <c r="H452" s="77">
        <v>43727</v>
      </c>
      <c r="I452">
        <v>7</v>
      </c>
      <c r="J452">
        <v>2019</v>
      </c>
      <c r="K452" t="s">
        <v>33</v>
      </c>
      <c r="L452">
        <v>12</v>
      </c>
      <c r="M452">
        <v>0.39583333333333331</v>
      </c>
      <c r="N452">
        <v>4.75</v>
      </c>
      <c r="O452">
        <v>41</v>
      </c>
      <c r="P452">
        <v>0.1158536585365854</v>
      </c>
      <c r="Q452">
        <v>0.29268292682926828</v>
      </c>
    </row>
    <row r="453" spans="1:17" hidden="1" x14ac:dyDescent="0.3">
      <c r="A453" s="76">
        <v>451</v>
      </c>
      <c r="B453">
        <v>42395</v>
      </c>
      <c r="C453" t="s">
        <v>568</v>
      </c>
      <c r="D453" t="s">
        <v>32</v>
      </c>
      <c r="E453" t="s">
        <v>78</v>
      </c>
      <c r="F453">
        <v>7.03</v>
      </c>
      <c r="G453" s="77">
        <v>44682</v>
      </c>
      <c r="H453" s="77">
        <v>44687</v>
      </c>
      <c r="I453">
        <v>6</v>
      </c>
      <c r="J453">
        <v>2021</v>
      </c>
      <c r="K453" t="s">
        <v>33</v>
      </c>
      <c r="L453">
        <v>12</v>
      </c>
      <c r="M453">
        <v>0.3972222222222222</v>
      </c>
      <c r="N453">
        <v>4.7666666666666666</v>
      </c>
      <c r="O453">
        <v>6</v>
      </c>
      <c r="P453">
        <v>0.7944444444444444</v>
      </c>
      <c r="Q453">
        <v>2</v>
      </c>
    </row>
    <row r="454" spans="1:17" hidden="1" x14ac:dyDescent="0.3">
      <c r="A454" s="76">
        <v>452</v>
      </c>
      <c r="B454">
        <v>154</v>
      </c>
      <c r="C454" t="s">
        <v>569</v>
      </c>
      <c r="D454" t="s">
        <v>32</v>
      </c>
      <c r="E454" t="s">
        <v>38</v>
      </c>
      <c r="F454">
        <v>7.75</v>
      </c>
      <c r="G454" s="77">
        <v>42708</v>
      </c>
      <c r="H454" s="77">
        <v>42760</v>
      </c>
      <c r="I454">
        <v>7</v>
      </c>
      <c r="J454">
        <v>2001</v>
      </c>
      <c r="K454" t="s">
        <v>21</v>
      </c>
      <c r="L454">
        <v>64</v>
      </c>
      <c r="M454">
        <v>0.38333333333333341</v>
      </c>
      <c r="N454">
        <v>24.533333333333331</v>
      </c>
      <c r="O454">
        <v>53</v>
      </c>
      <c r="P454">
        <v>0.4628930817610063</v>
      </c>
      <c r="Q454">
        <v>1.2075471698113209</v>
      </c>
    </row>
    <row r="455" spans="1:17" hidden="1" x14ac:dyDescent="0.3">
      <c r="A455" s="76">
        <v>453</v>
      </c>
      <c r="B455">
        <v>34240</v>
      </c>
      <c r="C455" t="s">
        <v>570</v>
      </c>
      <c r="D455" t="s">
        <v>85</v>
      </c>
      <c r="E455" t="s">
        <v>85</v>
      </c>
      <c r="F455">
        <v>8.31</v>
      </c>
      <c r="G455" s="77">
        <v>42696</v>
      </c>
      <c r="H455" s="77">
        <v>42696</v>
      </c>
      <c r="I455">
        <v>9</v>
      </c>
      <c r="J455">
        <v>2016</v>
      </c>
      <c r="K455" t="s">
        <v>35</v>
      </c>
      <c r="L455">
        <v>1</v>
      </c>
      <c r="M455">
        <v>0.1016666666666667</v>
      </c>
      <c r="N455">
        <v>0.1016666666666667</v>
      </c>
      <c r="O455">
        <v>1</v>
      </c>
      <c r="P455">
        <v>0.1016666666666667</v>
      </c>
      <c r="Q455">
        <v>1</v>
      </c>
    </row>
    <row r="456" spans="1:17" hidden="1" x14ac:dyDescent="0.3">
      <c r="A456" s="76">
        <v>454</v>
      </c>
      <c r="B456">
        <v>42808</v>
      </c>
      <c r="C456" t="s">
        <v>571</v>
      </c>
      <c r="D456" t="s">
        <v>32</v>
      </c>
      <c r="E456" t="s">
        <v>124</v>
      </c>
      <c r="F456">
        <v>6.67</v>
      </c>
      <c r="G456" s="77">
        <v>44893</v>
      </c>
      <c r="H456" s="77">
        <v>44903</v>
      </c>
      <c r="I456">
        <v>4</v>
      </c>
      <c r="J456">
        <v>2022</v>
      </c>
      <c r="K456" t="s">
        <v>25</v>
      </c>
      <c r="L456">
        <v>13</v>
      </c>
      <c r="M456">
        <v>0.39583333333333331</v>
      </c>
      <c r="N456">
        <v>5.145833333333333</v>
      </c>
      <c r="O456">
        <v>11</v>
      </c>
      <c r="P456">
        <v>0.46780303030303028</v>
      </c>
      <c r="Q456">
        <v>1.1818181818181821</v>
      </c>
    </row>
    <row r="457" spans="1:17" hidden="1" x14ac:dyDescent="0.3">
      <c r="A457" s="76">
        <v>455</v>
      </c>
      <c r="B457">
        <v>623</v>
      </c>
      <c r="C457" t="s">
        <v>572</v>
      </c>
      <c r="D457" t="s">
        <v>32</v>
      </c>
      <c r="E457" t="s">
        <v>38</v>
      </c>
      <c r="F457">
        <v>6.85</v>
      </c>
      <c r="G457" s="77">
        <v>44415</v>
      </c>
      <c r="H457" s="77">
        <v>44445</v>
      </c>
      <c r="I457">
        <v>5</v>
      </c>
      <c r="J457">
        <v>2002</v>
      </c>
      <c r="K457" t="s">
        <v>25</v>
      </c>
      <c r="L457">
        <v>25</v>
      </c>
      <c r="M457">
        <v>0.4</v>
      </c>
      <c r="N457">
        <v>10</v>
      </c>
      <c r="O457">
        <v>31</v>
      </c>
      <c r="P457">
        <v>0.32258064516129031</v>
      </c>
      <c r="Q457">
        <v>0.80645161290322576</v>
      </c>
    </row>
    <row r="458" spans="1:17" hidden="1" x14ac:dyDescent="0.3">
      <c r="A458" s="76">
        <v>456</v>
      </c>
      <c r="B458">
        <v>22361</v>
      </c>
      <c r="C458" t="s">
        <v>573</v>
      </c>
      <c r="D458" t="s">
        <v>24</v>
      </c>
      <c r="E458"/>
      <c r="F458">
        <v>6.28</v>
      </c>
      <c r="G458" s="77">
        <v>44445</v>
      </c>
      <c r="H458" s="77">
        <v>44445</v>
      </c>
      <c r="I458">
        <v>5</v>
      </c>
      <c r="J458">
        <v>2002</v>
      </c>
      <c r="K458" t="s">
        <v>35</v>
      </c>
      <c r="L458">
        <v>1</v>
      </c>
      <c r="M458">
        <v>0.38722222222222219</v>
      </c>
      <c r="N458">
        <v>0.38722222222222219</v>
      </c>
      <c r="O458">
        <v>1</v>
      </c>
      <c r="P458">
        <v>0.38722222222222219</v>
      </c>
      <c r="Q458">
        <v>1</v>
      </c>
    </row>
    <row r="459" spans="1:17" x14ac:dyDescent="0.3">
      <c r="A459" s="76">
        <v>470</v>
      </c>
      <c r="B459">
        <v>45425</v>
      </c>
      <c r="C459" t="s">
        <v>587</v>
      </c>
      <c r="D459" t="s">
        <v>32</v>
      </c>
      <c r="E459" t="s">
        <v>38</v>
      </c>
      <c r="F459">
        <v>7.25</v>
      </c>
      <c r="G459" s="77">
        <v>44978</v>
      </c>
      <c r="H459" s="77">
        <v>44989</v>
      </c>
      <c r="I459">
        <v>5</v>
      </c>
      <c r="J459">
        <v>2022</v>
      </c>
      <c r="K459" t="s">
        <v>25</v>
      </c>
      <c r="L459">
        <v>12</v>
      </c>
      <c r="M459">
        <v>0.40277777777777779</v>
      </c>
      <c r="N459">
        <v>4.8333333333333339</v>
      </c>
      <c r="O459">
        <v>12</v>
      </c>
      <c r="P459">
        <v>0.40277777777777779</v>
      </c>
      <c r="Q459">
        <v>1</v>
      </c>
    </row>
    <row r="460" spans="1:17" hidden="1" x14ac:dyDescent="0.3">
      <c r="A460" s="76">
        <v>458</v>
      </c>
      <c r="B460">
        <v>44037</v>
      </c>
      <c r="C460" t="s">
        <v>575</v>
      </c>
      <c r="D460" t="s">
        <v>32</v>
      </c>
      <c r="E460" t="s">
        <v>75</v>
      </c>
      <c r="F460">
        <v>6.95</v>
      </c>
      <c r="G460" s="77">
        <v>44770</v>
      </c>
      <c r="H460" s="77">
        <v>44788</v>
      </c>
      <c r="I460">
        <v>5</v>
      </c>
      <c r="J460">
        <v>2021</v>
      </c>
      <c r="K460" t="s">
        <v>35</v>
      </c>
      <c r="L460">
        <v>13</v>
      </c>
      <c r="M460">
        <v>0.3947222222222222</v>
      </c>
      <c r="N460">
        <v>5.131388888888889</v>
      </c>
      <c r="O460">
        <v>19</v>
      </c>
      <c r="P460">
        <v>0.27007309941520469</v>
      </c>
      <c r="Q460">
        <v>0.68421052631578949</v>
      </c>
    </row>
    <row r="461" spans="1:17" hidden="1" x14ac:dyDescent="0.3">
      <c r="A461" s="76">
        <v>459</v>
      </c>
      <c r="B461">
        <v>100</v>
      </c>
      <c r="C461" t="s">
        <v>576</v>
      </c>
      <c r="D461" t="s">
        <v>32</v>
      </c>
      <c r="E461" t="s">
        <v>38</v>
      </c>
      <c r="F461">
        <v>7.16</v>
      </c>
      <c r="G461" s="77">
        <v>43354</v>
      </c>
      <c r="H461" s="77">
        <v>43371</v>
      </c>
      <c r="I461">
        <v>4</v>
      </c>
      <c r="J461">
        <v>2001</v>
      </c>
      <c r="K461" t="s">
        <v>33</v>
      </c>
      <c r="L461">
        <v>13</v>
      </c>
      <c r="M461">
        <v>0.38333333333333341</v>
      </c>
      <c r="N461">
        <v>4.9833333333333334</v>
      </c>
      <c r="O461">
        <v>18</v>
      </c>
      <c r="P461">
        <v>0.27685185185185179</v>
      </c>
      <c r="Q461">
        <v>0.72222222222222221</v>
      </c>
    </row>
    <row r="462" spans="1:17" hidden="1" x14ac:dyDescent="0.3">
      <c r="A462" s="76">
        <v>460</v>
      </c>
      <c r="B462">
        <v>38659</v>
      </c>
      <c r="C462" t="s">
        <v>577</v>
      </c>
      <c r="D462" t="s">
        <v>32</v>
      </c>
      <c r="E462" t="s">
        <v>75</v>
      </c>
      <c r="F462">
        <v>7.49</v>
      </c>
      <c r="G462" s="77">
        <v>43972</v>
      </c>
      <c r="H462" s="77">
        <v>43980</v>
      </c>
      <c r="I462">
        <v>7</v>
      </c>
      <c r="J462">
        <v>2019</v>
      </c>
      <c r="K462" t="s">
        <v>35</v>
      </c>
      <c r="L462">
        <v>12</v>
      </c>
      <c r="M462">
        <v>0.3972222222222222</v>
      </c>
      <c r="N462">
        <v>4.7666666666666666</v>
      </c>
      <c r="O462">
        <v>9</v>
      </c>
      <c r="P462">
        <v>0.52962962962962967</v>
      </c>
      <c r="Q462">
        <v>1.333333333333333</v>
      </c>
    </row>
    <row r="463" spans="1:17" hidden="1" x14ac:dyDescent="0.3">
      <c r="A463" s="76">
        <v>461</v>
      </c>
      <c r="B463">
        <v>16498</v>
      </c>
      <c r="C463" t="s">
        <v>578</v>
      </c>
      <c r="D463" t="s">
        <v>32</v>
      </c>
      <c r="E463" t="s">
        <v>38</v>
      </c>
      <c r="F463">
        <v>8.5299999999999994</v>
      </c>
      <c r="G463" s="77">
        <v>42517</v>
      </c>
      <c r="H463" s="77">
        <v>42518</v>
      </c>
      <c r="I463">
        <v>10</v>
      </c>
      <c r="J463">
        <v>2013</v>
      </c>
      <c r="K463" t="s">
        <v>33</v>
      </c>
      <c r="L463">
        <v>25</v>
      </c>
      <c r="M463">
        <v>0.4</v>
      </c>
      <c r="N463">
        <v>10</v>
      </c>
      <c r="O463">
        <v>2</v>
      </c>
      <c r="P463">
        <v>5</v>
      </c>
      <c r="Q463">
        <v>12.5</v>
      </c>
    </row>
    <row r="464" spans="1:17" hidden="1" x14ac:dyDescent="0.3">
      <c r="A464" s="76">
        <v>462</v>
      </c>
      <c r="B464">
        <v>46985</v>
      </c>
      <c r="C464" t="s">
        <v>579</v>
      </c>
      <c r="D464" t="s">
        <v>32</v>
      </c>
      <c r="E464" t="s">
        <v>75</v>
      </c>
      <c r="F464">
        <v>6.22</v>
      </c>
      <c r="G464" s="77">
        <v>44832</v>
      </c>
      <c r="H464" s="77">
        <v>44844</v>
      </c>
      <c r="I464">
        <v>3</v>
      </c>
      <c r="J464">
        <v>2021</v>
      </c>
      <c r="K464" t="s">
        <v>35</v>
      </c>
      <c r="L464">
        <v>12</v>
      </c>
      <c r="M464">
        <v>0.39694444444444438</v>
      </c>
      <c r="N464">
        <v>4.7633333333333336</v>
      </c>
      <c r="O464">
        <v>13</v>
      </c>
      <c r="P464">
        <v>0.36641025641025637</v>
      </c>
      <c r="Q464">
        <v>0.92307692307692313</v>
      </c>
    </row>
    <row r="465" spans="1:17" hidden="1" x14ac:dyDescent="0.3">
      <c r="A465" s="76">
        <v>463</v>
      </c>
      <c r="B465">
        <v>46093</v>
      </c>
      <c r="C465" t="s">
        <v>580</v>
      </c>
      <c r="D465" t="s">
        <v>32</v>
      </c>
      <c r="E465" t="s">
        <v>20</v>
      </c>
      <c r="F465">
        <v>7.51</v>
      </c>
      <c r="G465" s="77">
        <v>44752</v>
      </c>
      <c r="H465" s="77">
        <v>44772</v>
      </c>
      <c r="I465">
        <v>7</v>
      </c>
      <c r="J465">
        <v>2021</v>
      </c>
      <c r="K465" t="s">
        <v>21</v>
      </c>
      <c r="L465">
        <v>24</v>
      </c>
      <c r="M465">
        <v>0.39361111111111108</v>
      </c>
      <c r="N465">
        <v>9.4466666666666672</v>
      </c>
      <c r="O465">
        <v>21</v>
      </c>
      <c r="P465">
        <v>0.44984126984126988</v>
      </c>
      <c r="Q465">
        <v>1.142857142857143</v>
      </c>
    </row>
    <row r="466" spans="1:17" hidden="1" x14ac:dyDescent="0.3">
      <c r="A466" s="76">
        <v>464</v>
      </c>
      <c r="B466">
        <v>3369</v>
      </c>
      <c r="C466" t="s">
        <v>581</v>
      </c>
      <c r="D466" t="s">
        <v>32</v>
      </c>
      <c r="E466" t="s">
        <v>38</v>
      </c>
      <c r="F466">
        <v>7.53</v>
      </c>
      <c r="G466" s="77">
        <v>43672</v>
      </c>
      <c r="H466" s="77">
        <v>43676</v>
      </c>
      <c r="I466">
        <v>7</v>
      </c>
      <c r="J466">
        <v>2000</v>
      </c>
      <c r="K466" t="s">
        <v>35</v>
      </c>
      <c r="L466">
        <v>20</v>
      </c>
      <c r="M466">
        <v>0.39861111111111108</v>
      </c>
      <c r="N466">
        <v>7.9722222222222232</v>
      </c>
      <c r="O466">
        <v>5</v>
      </c>
      <c r="P466">
        <v>1.594444444444445</v>
      </c>
      <c r="Q466">
        <v>4</v>
      </c>
    </row>
    <row r="467" spans="1:17" hidden="1" x14ac:dyDescent="0.3">
      <c r="A467" s="76">
        <v>465</v>
      </c>
      <c r="B467">
        <v>37952</v>
      </c>
      <c r="C467" t="s">
        <v>582</v>
      </c>
      <c r="D467" t="s">
        <v>32</v>
      </c>
      <c r="E467" t="s">
        <v>124</v>
      </c>
      <c r="F467">
        <v>5.47</v>
      </c>
      <c r="G467" s="77">
        <v>44030</v>
      </c>
      <c r="H467" s="77">
        <v>44035</v>
      </c>
      <c r="I467">
        <v>3</v>
      </c>
      <c r="J467">
        <v>2019</v>
      </c>
      <c r="K467" t="s">
        <v>33</v>
      </c>
      <c r="L467">
        <v>12</v>
      </c>
      <c r="M467">
        <v>0.3963888888888889</v>
      </c>
      <c r="N467">
        <v>4.7566666666666668</v>
      </c>
      <c r="O467">
        <v>6</v>
      </c>
      <c r="P467">
        <v>0.7927777777777778</v>
      </c>
      <c r="Q467">
        <v>2</v>
      </c>
    </row>
    <row r="468" spans="1:17" hidden="1" x14ac:dyDescent="0.3">
      <c r="A468" s="76">
        <v>466</v>
      </c>
      <c r="B468">
        <v>41946</v>
      </c>
      <c r="C468" t="s">
        <v>583</v>
      </c>
      <c r="D468" t="s">
        <v>32</v>
      </c>
      <c r="E468" t="s">
        <v>38</v>
      </c>
      <c r="F468">
        <v>5.95</v>
      </c>
      <c r="G468" s="77">
        <v>44844</v>
      </c>
      <c r="H468" s="77">
        <v>44904</v>
      </c>
      <c r="I468">
        <v>5</v>
      </c>
      <c r="J468">
        <v>2022</v>
      </c>
      <c r="K468" t="s">
        <v>25</v>
      </c>
      <c r="L468">
        <v>11</v>
      </c>
      <c r="M468">
        <v>0.4</v>
      </c>
      <c r="N468">
        <v>4.4000000000000004</v>
      </c>
      <c r="O468">
        <v>61</v>
      </c>
      <c r="P468">
        <v>7.2131147540983612E-2</v>
      </c>
      <c r="Q468">
        <v>0.18032786885245899</v>
      </c>
    </row>
    <row r="469" spans="1:17" hidden="1" x14ac:dyDescent="0.3">
      <c r="A469" s="76">
        <v>467</v>
      </c>
      <c r="B469">
        <v>18463</v>
      </c>
      <c r="C469" t="s">
        <v>584</v>
      </c>
      <c r="D469" t="s">
        <v>85</v>
      </c>
      <c r="E469" t="s">
        <v>85</v>
      </c>
      <c r="F469">
        <v>4.5</v>
      </c>
      <c r="G469" s="77">
        <v>44120</v>
      </c>
      <c r="H469" s="77">
        <v>44120</v>
      </c>
      <c r="I469">
        <v>4</v>
      </c>
      <c r="J469">
        <v>2001</v>
      </c>
      <c r="K469" t="s">
        <v>25</v>
      </c>
      <c r="L469">
        <v>1</v>
      </c>
      <c r="M469">
        <v>0.15805555555555559</v>
      </c>
      <c r="N469">
        <v>0.15805555555555559</v>
      </c>
      <c r="O469">
        <v>1</v>
      </c>
      <c r="P469">
        <v>0.15805555555555559</v>
      </c>
      <c r="Q469">
        <v>1</v>
      </c>
    </row>
    <row r="470" spans="1:17" hidden="1" x14ac:dyDescent="0.3">
      <c r="A470" s="76">
        <v>468</v>
      </c>
      <c r="B470">
        <v>42923</v>
      </c>
      <c r="C470" t="s">
        <v>585</v>
      </c>
      <c r="D470" t="s">
        <v>32</v>
      </c>
      <c r="E470" t="s">
        <v>20</v>
      </c>
      <c r="F470">
        <v>8.0299999999999994</v>
      </c>
      <c r="G470" s="77">
        <v>44753</v>
      </c>
      <c r="H470" s="77">
        <v>44769</v>
      </c>
      <c r="I470">
        <v>8</v>
      </c>
      <c r="J470">
        <v>2021</v>
      </c>
      <c r="K470" t="s">
        <v>25</v>
      </c>
      <c r="L470">
        <v>12</v>
      </c>
      <c r="M470">
        <v>0.39861111111111108</v>
      </c>
      <c r="N470">
        <v>4.7833333333333332</v>
      </c>
      <c r="O470">
        <v>17</v>
      </c>
      <c r="P470">
        <v>0.28137254901960779</v>
      </c>
      <c r="Q470">
        <v>0.70588235294117652</v>
      </c>
    </row>
    <row r="471" spans="1:17" hidden="1" x14ac:dyDescent="0.3">
      <c r="A471" s="76">
        <v>469</v>
      </c>
      <c r="B471">
        <v>40586</v>
      </c>
      <c r="C471" t="s">
        <v>586</v>
      </c>
      <c r="D471" t="s">
        <v>32</v>
      </c>
      <c r="E471" t="s">
        <v>75</v>
      </c>
      <c r="F471">
        <v>6.94</v>
      </c>
      <c r="G471" s="77">
        <v>44889</v>
      </c>
      <c r="H471" s="77">
        <v>44904</v>
      </c>
      <c r="I471">
        <v>5</v>
      </c>
      <c r="J471">
        <v>2021</v>
      </c>
      <c r="K471" t="s">
        <v>33</v>
      </c>
      <c r="L471">
        <v>12</v>
      </c>
      <c r="M471">
        <v>0.39444444444444438</v>
      </c>
      <c r="N471">
        <v>4.7333333333333334</v>
      </c>
      <c r="O471">
        <v>16</v>
      </c>
      <c r="P471">
        <v>0.29583333333333328</v>
      </c>
      <c r="Q471">
        <v>0.75</v>
      </c>
    </row>
    <row r="472" spans="1:17" x14ac:dyDescent="0.3">
      <c r="A472" s="76">
        <v>234</v>
      </c>
      <c r="B472">
        <v>41877</v>
      </c>
      <c r="C472" t="s">
        <v>346</v>
      </c>
      <c r="D472" t="s">
        <v>101</v>
      </c>
      <c r="E472" t="s">
        <v>20</v>
      </c>
      <c r="F472">
        <v>6.46</v>
      </c>
      <c r="G472" s="77">
        <v>44980</v>
      </c>
      <c r="H472" s="77">
        <v>44980</v>
      </c>
      <c r="I472">
        <v>5</v>
      </c>
      <c r="J472">
        <v>2021</v>
      </c>
      <c r="K472" t="s">
        <v>35</v>
      </c>
      <c r="L472">
        <v>1</v>
      </c>
      <c r="M472">
        <v>1.65</v>
      </c>
      <c r="N472">
        <v>1.65</v>
      </c>
      <c r="O472" s="38">
        <v>1</v>
      </c>
      <c r="P472">
        <v>1.65</v>
      </c>
      <c r="Q472">
        <v>1</v>
      </c>
    </row>
    <row r="473" spans="1:17" hidden="1" x14ac:dyDescent="0.3">
      <c r="A473" s="76">
        <v>471</v>
      </c>
      <c r="B473">
        <v>39490</v>
      </c>
      <c r="C473" t="s">
        <v>588</v>
      </c>
      <c r="D473" t="s">
        <v>19</v>
      </c>
      <c r="E473" t="s">
        <v>20</v>
      </c>
      <c r="F473">
        <v>6.1</v>
      </c>
      <c r="G473" s="77">
        <v>44034</v>
      </c>
      <c r="H473" s="77">
        <v>44034</v>
      </c>
      <c r="I473">
        <v>5</v>
      </c>
      <c r="J473">
        <v>2019</v>
      </c>
      <c r="K473" t="s">
        <v>25</v>
      </c>
      <c r="L473">
        <v>1</v>
      </c>
      <c r="M473">
        <v>4.583333333333333E-2</v>
      </c>
      <c r="N473">
        <v>4.583333333333333E-2</v>
      </c>
      <c r="O473">
        <v>1</v>
      </c>
      <c r="P473">
        <v>4.583333333333333E-2</v>
      </c>
      <c r="Q473">
        <v>1</v>
      </c>
    </row>
    <row r="474" spans="1:17" hidden="1" x14ac:dyDescent="0.3">
      <c r="A474" s="76">
        <v>472</v>
      </c>
      <c r="B474">
        <v>40597</v>
      </c>
      <c r="C474" t="s">
        <v>589</v>
      </c>
      <c r="D474" t="s">
        <v>19</v>
      </c>
      <c r="E474" t="s">
        <v>20</v>
      </c>
      <c r="F474">
        <v>4.9400000000000004</v>
      </c>
      <c r="G474" s="77">
        <v>44207</v>
      </c>
      <c r="H474" s="77">
        <v>44207</v>
      </c>
      <c r="I474">
        <v>5</v>
      </c>
      <c r="J474">
        <v>2020</v>
      </c>
      <c r="K474" t="s">
        <v>33</v>
      </c>
      <c r="L474">
        <v>1</v>
      </c>
      <c r="M474">
        <v>7.5555555555555556E-2</v>
      </c>
      <c r="N474">
        <v>7.5555555555555556E-2</v>
      </c>
      <c r="O474">
        <v>1</v>
      </c>
      <c r="P474">
        <v>7.5555555555555556E-2</v>
      </c>
      <c r="Q474">
        <v>1</v>
      </c>
    </row>
    <row r="475" spans="1:17" hidden="1" x14ac:dyDescent="0.3">
      <c r="A475" s="76">
        <v>473</v>
      </c>
      <c r="B475">
        <v>48849</v>
      </c>
      <c r="C475" t="s">
        <v>590</v>
      </c>
      <c r="D475" t="s">
        <v>32</v>
      </c>
      <c r="E475" t="s">
        <v>20</v>
      </c>
      <c r="F475">
        <v>7.76</v>
      </c>
      <c r="G475" s="77">
        <v>44802</v>
      </c>
      <c r="H475" s="77">
        <v>44839</v>
      </c>
      <c r="I475">
        <v>8</v>
      </c>
      <c r="J475">
        <v>2021</v>
      </c>
      <c r="K475" t="s">
        <v>21</v>
      </c>
      <c r="L475">
        <v>12</v>
      </c>
      <c r="M475">
        <v>0.40833333333333333</v>
      </c>
      <c r="N475">
        <v>4.9000000000000004</v>
      </c>
      <c r="O475">
        <v>38</v>
      </c>
      <c r="P475">
        <v>0.12894736842105259</v>
      </c>
      <c r="Q475">
        <v>0.31578947368421051</v>
      </c>
    </row>
    <row r="476" spans="1:17" hidden="1" x14ac:dyDescent="0.3">
      <c r="A476" s="76">
        <v>474</v>
      </c>
      <c r="B476">
        <v>50209</v>
      </c>
      <c r="C476" t="s">
        <v>591</v>
      </c>
      <c r="D476" t="s">
        <v>24</v>
      </c>
      <c r="E476" t="s">
        <v>20</v>
      </c>
      <c r="F476">
        <v>6.53</v>
      </c>
      <c r="G476" s="77">
        <v>44903</v>
      </c>
      <c r="H476" s="77">
        <v>44903</v>
      </c>
      <c r="I476">
        <v>5</v>
      </c>
      <c r="J476">
        <v>2021</v>
      </c>
      <c r="K476" t="s">
        <v>35</v>
      </c>
      <c r="L476">
        <v>1</v>
      </c>
      <c r="M476">
        <v>0.24277777777777779</v>
      </c>
      <c r="N476">
        <v>0.24277777777777779</v>
      </c>
      <c r="O476">
        <v>1</v>
      </c>
      <c r="P476">
        <v>0.24277777777777779</v>
      </c>
      <c r="Q476">
        <v>1</v>
      </c>
    </row>
    <row r="477" spans="1:17" hidden="1" x14ac:dyDescent="0.3">
      <c r="A477" s="76">
        <v>475</v>
      </c>
      <c r="B477">
        <v>42883</v>
      </c>
      <c r="C477" t="s">
        <v>592</v>
      </c>
      <c r="D477" t="s">
        <v>32</v>
      </c>
      <c r="E477" t="s">
        <v>20</v>
      </c>
      <c r="F477">
        <v>5.64</v>
      </c>
      <c r="G477" s="77">
        <v>44540</v>
      </c>
      <c r="H477" s="77">
        <v>44544</v>
      </c>
      <c r="I477">
        <v>6</v>
      </c>
      <c r="J477">
        <v>2020</v>
      </c>
      <c r="K477" t="s">
        <v>35</v>
      </c>
      <c r="L477">
        <v>12</v>
      </c>
      <c r="M477">
        <v>0.06</v>
      </c>
      <c r="N477">
        <v>0.72</v>
      </c>
      <c r="O477">
        <v>5</v>
      </c>
      <c r="P477">
        <v>0.14399999999999999</v>
      </c>
      <c r="Q477">
        <v>2.4</v>
      </c>
    </row>
    <row r="478" spans="1:17" hidden="1" x14ac:dyDescent="0.3">
      <c r="A478" s="76">
        <v>476</v>
      </c>
      <c r="B478">
        <v>39456</v>
      </c>
      <c r="C478" t="s">
        <v>593</v>
      </c>
      <c r="D478" t="s">
        <v>32</v>
      </c>
      <c r="E478" t="s">
        <v>38</v>
      </c>
      <c r="F478">
        <v>6.6</v>
      </c>
      <c r="G478" s="77">
        <v>43830</v>
      </c>
      <c r="H478" s="77">
        <v>43840</v>
      </c>
      <c r="I478">
        <v>6</v>
      </c>
      <c r="J478">
        <v>2019</v>
      </c>
      <c r="K478" t="s">
        <v>21</v>
      </c>
      <c r="L478">
        <v>12</v>
      </c>
      <c r="M478">
        <v>0.2166666666666667</v>
      </c>
      <c r="N478">
        <v>2.6</v>
      </c>
      <c r="O478">
        <v>11</v>
      </c>
      <c r="P478">
        <v>0.23636363636363639</v>
      </c>
      <c r="Q478">
        <v>1.0909090909090911</v>
      </c>
    </row>
    <row r="479" spans="1:17" hidden="1" x14ac:dyDescent="0.3">
      <c r="A479" s="76">
        <v>477</v>
      </c>
      <c r="B479">
        <v>171</v>
      </c>
      <c r="C479" t="s">
        <v>594</v>
      </c>
      <c r="D479" t="s">
        <v>32</v>
      </c>
      <c r="E479" t="s">
        <v>20</v>
      </c>
      <c r="F479">
        <v>6.32</v>
      </c>
      <c r="G479" s="77">
        <v>44007</v>
      </c>
      <c r="H479" s="77">
        <v>44012</v>
      </c>
      <c r="I479">
        <v>5</v>
      </c>
      <c r="J479">
        <v>2000</v>
      </c>
      <c r="K479" t="s">
        <v>21</v>
      </c>
      <c r="L479">
        <v>13</v>
      </c>
      <c r="M479">
        <v>0.3947222222222222</v>
      </c>
      <c r="N479">
        <v>5.131388888888889</v>
      </c>
      <c r="O479">
        <v>6</v>
      </c>
      <c r="P479">
        <v>0.85523148148148154</v>
      </c>
      <c r="Q479">
        <v>2.166666666666667</v>
      </c>
    </row>
    <row r="480" spans="1:17" hidden="1" x14ac:dyDescent="0.3">
      <c r="A480" s="76">
        <v>478</v>
      </c>
      <c r="B480">
        <v>42307</v>
      </c>
      <c r="C480" t="s">
        <v>595</v>
      </c>
      <c r="D480" t="s">
        <v>32</v>
      </c>
      <c r="E480" t="s">
        <v>124</v>
      </c>
      <c r="F480">
        <v>6.13</v>
      </c>
      <c r="G480" s="77">
        <v>44779</v>
      </c>
      <c r="H480" s="77">
        <v>44783</v>
      </c>
      <c r="I480">
        <v>5</v>
      </c>
      <c r="J480">
        <v>2021</v>
      </c>
      <c r="K480" t="s">
        <v>33</v>
      </c>
      <c r="L480">
        <v>12</v>
      </c>
      <c r="M480">
        <v>0.39861111111111108</v>
      </c>
      <c r="N480">
        <v>4.7833333333333332</v>
      </c>
      <c r="O480">
        <v>5</v>
      </c>
      <c r="P480">
        <v>0.95666666666666667</v>
      </c>
      <c r="Q480">
        <v>2.4</v>
      </c>
    </row>
    <row r="481" spans="1:17" hidden="1" x14ac:dyDescent="0.3">
      <c r="A481" s="76">
        <v>479</v>
      </c>
      <c r="B481">
        <v>39250</v>
      </c>
      <c r="C481" t="s">
        <v>596</v>
      </c>
      <c r="D481" t="s">
        <v>101</v>
      </c>
      <c r="E481" t="s">
        <v>52</v>
      </c>
      <c r="F481">
        <v>6.86</v>
      </c>
      <c r="G481" s="77">
        <v>44076</v>
      </c>
      <c r="H481" s="77">
        <v>44076</v>
      </c>
      <c r="I481">
        <v>5</v>
      </c>
      <c r="J481">
        <v>2019</v>
      </c>
      <c r="K481" t="s">
        <v>35</v>
      </c>
      <c r="L481">
        <v>1</v>
      </c>
      <c r="M481">
        <v>1.083333333333333</v>
      </c>
      <c r="N481">
        <v>1.083333333333333</v>
      </c>
      <c r="O481">
        <v>1</v>
      </c>
      <c r="P481">
        <v>1.083333333333333</v>
      </c>
      <c r="Q481">
        <v>1</v>
      </c>
    </row>
    <row r="482" spans="1:17" hidden="1" x14ac:dyDescent="0.3">
      <c r="A482" s="76">
        <v>480</v>
      </c>
      <c r="B482">
        <v>48171</v>
      </c>
      <c r="C482" t="s">
        <v>597</v>
      </c>
      <c r="D482" t="s">
        <v>101</v>
      </c>
      <c r="E482" t="s">
        <v>114</v>
      </c>
      <c r="F482">
        <v>7.86</v>
      </c>
      <c r="G482" s="77">
        <v>44787</v>
      </c>
      <c r="H482" s="77">
        <v>44787</v>
      </c>
      <c r="I482">
        <v>9</v>
      </c>
      <c r="J482">
        <v>2021</v>
      </c>
      <c r="K482" t="s">
        <v>35</v>
      </c>
      <c r="L482">
        <v>1</v>
      </c>
      <c r="M482">
        <v>0.66472222222222221</v>
      </c>
      <c r="N482">
        <v>0.66472222222222221</v>
      </c>
      <c r="O482">
        <v>1</v>
      </c>
      <c r="P482">
        <v>0.66472222222222221</v>
      </c>
      <c r="Q482">
        <v>1</v>
      </c>
    </row>
    <row r="483" spans="1:17" hidden="1" x14ac:dyDescent="0.3">
      <c r="A483" s="76">
        <v>481</v>
      </c>
      <c r="B483">
        <v>48453</v>
      </c>
      <c r="C483" t="s">
        <v>598</v>
      </c>
      <c r="D483" t="s">
        <v>19</v>
      </c>
      <c r="E483" t="s">
        <v>52</v>
      </c>
      <c r="F483">
        <v>7.21</v>
      </c>
      <c r="G483" s="77">
        <v>44879</v>
      </c>
      <c r="H483" s="77">
        <v>44886</v>
      </c>
      <c r="I483">
        <v>9</v>
      </c>
      <c r="J483">
        <v>2021</v>
      </c>
      <c r="K483" t="s">
        <v>35</v>
      </c>
      <c r="L483">
        <v>13</v>
      </c>
      <c r="M483">
        <v>0.4186111111111111</v>
      </c>
      <c r="N483">
        <v>5.4419444444444443</v>
      </c>
      <c r="O483">
        <v>8</v>
      </c>
      <c r="P483">
        <v>0.68024305555555553</v>
      </c>
      <c r="Q483">
        <v>1.625</v>
      </c>
    </row>
    <row r="484" spans="1:17" hidden="1" x14ac:dyDescent="0.3">
      <c r="A484" s="76">
        <v>482</v>
      </c>
      <c r="B484">
        <v>40685</v>
      </c>
      <c r="C484" t="s">
        <v>599</v>
      </c>
      <c r="D484" t="s">
        <v>32</v>
      </c>
      <c r="E484" t="s">
        <v>75</v>
      </c>
      <c r="F484">
        <v>7.43</v>
      </c>
      <c r="G484" s="77">
        <v>44654</v>
      </c>
      <c r="H484" s="77">
        <v>44677</v>
      </c>
      <c r="I484">
        <v>5</v>
      </c>
      <c r="J484">
        <v>2021</v>
      </c>
      <c r="K484" t="s">
        <v>33</v>
      </c>
      <c r="L484">
        <v>12</v>
      </c>
      <c r="M484">
        <v>0.40555555555555561</v>
      </c>
      <c r="N484">
        <v>4.8666666666666671</v>
      </c>
      <c r="O484">
        <v>24</v>
      </c>
      <c r="P484">
        <v>0.20277777777777781</v>
      </c>
      <c r="Q484">
        <v>0.5</v>
      </c>
    </row>
    <row r="485" spans="1:17" hidden="1" x14ac:dyDescent="0.3">
      <c r="A485" s="76">
        <v>483</v>
      </c>
      <c r="B485">
        <v>45055</v>
      </c>
      <c r="C485" t="s">
        <v>600</v>
      </c>
      <c r="D485" t="s">
        <v>32</v>
      </c>
      <c r="E485" t="s">
        <v>38</v>
      </c>
      <c r="F485">
        <v>7.79</v>
      </c>
      <c r="G485" s="77">
        <v>44886</v>
      </c>
      <c r="H485" s="77">
        <v>44903</v>
      </c>
      <c r="I485">
        <v>5</v>
      </c>
      <c r="J485">
        <v>2021</v>
      </c>
      <c r="K485" t="s">
        <v>35</v>
      </c>
      <c r="L485">
        <v>12</v>
      </c>
      <c r="M485">
        <v>0.3988888888888889</v>
      </c>
      <c r="N485">
        <v>4.7866666666666671</v>
      </c>
      <c r="O485">
        <v>18</v>
      </c>
      <c r="P485">
        <v>0.26592592592592601</v>
      </c>
      <c r="Q485">
        <v>0.66666666666666663</v>
      </c>
    </row>
    <row r="486" spans="1:17" x14ac:dyDescent="0.3">
      <c r="A486" s="76">
        <v>83</v>
      </c>
      <c r="B486">
        <v>37914</v>
      </c>
      <c r="C486" t="s">
        <v>174</v>
      </c>
      <c r="D486" t="s">
        <v>19</v>
      </c>
      <c r="E486" t="s">
        <v>20</v>
      </c>
      <c r="F486">
        <v>6.86</v>
      </c>
      <c r="G486" s="77">
        <v>44975</v>
      </c>
      <c r="H486" s="77">
        <v>44978</v>
      </c>
      <c r="I486">
        <v>3</v>
      </c>
      <c r="J486">
        <v>2022</v>
      </c>
      <c r="K486" t="s">
        <v>25</v>
      </c>
      <c r="L486">
        <v>6</v>
      </c>
      <c r="M486">
        <v>0.53333333333333333</v>
      </c>
      <c r="N486">
        <v>3.2</v>
      </c>
      <c r="O486" s="38">
        <v>4</v>
      </c>
      <c r="P486">
        <v>0.8</v>
      </c>
      <c r="Q486">
        <v>1.5</v>
      </c>
    </row>
    <row r="487" spans="1:17" hidden="1" x14ac:dyDescent="0.3">
      <c r="A487" s="76">
        <v>485</v>
      </c>
      <c r="B487">
        <v>42668</v>
      </c>
      <c r="C487" t="s">
        <v>602</v>
      </c>
      <c r="D487" t="s">
        <v>32</v>
      </c>
      <c r="E487" t="s">
        <v>20</v>
      </c>
      <c r="F487">
        <v>7.24</v>
      </c>
      <c r="G487" s="77">
        <v>44236</v>
      </c>
      <c r="H487" s="77">
        <v>44247</v>
      </c>
      <c r="I487">
        <v>7</v>
      </c>
      <c r="J487">
        <v>2020</v>
      </c>
      <c r="K487" t="s">
        <v>35</v>
      </c>
      <c r="L487">
        <v>11</v>
      </c>
      <c r="M487">
        <v>0.38750000000000001</v>
      </c>
      <c r="N487">
        <v>4.2625000000000002</v>
      </c>
      <c r="O487">
        <v>12</v>
      </c>
      <c r="P487">
        <v>0.35520833333333329</v>
      </c>
      <c r="Q487">
        <v>0.91666666666666663</v>
      </c>
    </row>
    <row r="488" spans="1:17" hidden="1" x14ac:dyDescent="0.3">
      <c r="A488" s="76">
        <v>486</v>
      </c>
      <c r="B488">
        <v>48556</v>
      </c>
      <c r="C488" t="s">
        <v>603</v>
      </c>
      <c r="D488" t="s">
        <v>32</v>
      </c>
      <c r="E488" t="s">
        <v>114</v>
      </c>
      <c r="F488">
        <v>7.15</v>
      </c>
      <c r="G488" s="77">
        <v>44844</v>
      </c>
      <c r="H488" s="77">
        <v>44875</v>
      </c>
      <c r="I488">
        <v>9</v>
      </c>
      <c r="J488">
        <v>2021</v>
      </c>
      <c r="K488" t="s">
        <v>35</v>
      </c>
      <c r="L488">
        <v>12</v>
      </c>
      <c r="M488">
        <v>0.39444444444444438</v>
      </c>
      <c r="N488">
        <v>4.7333333333333334</v>
      </c>
      <c r="O488">
        <v>32</v>
      </c>
      <c r="P488">
        <v>0.1479166666666667</v>
      </c>
      <c r="Q488">
        <v>0.375</v>
      </c>
    </row>
    <row r="489" spans="1:17" hidden="1" x14ac:dyDescent="0.3">
      <c r="A489" s="76">
        <v>487</v>
      </c>
      <c r="B489">
        <v>46471</v>
      </c>
      <c r="C489" t="s">
        <v>604</v>
      </c>
      <c r="D489" t="s">
        <v>32</v>
      </c>
      <c r="E489" t="s">
        <v>75</v>
      </c>
      <c r="F489">
        <v>6.37</v>
      </c>
      <c r="G489" s="77">
        <v>44748</v>
      </c>
      <c r="H489" s="77">
        <v>44755</v>
      </c>
      <c r="I489">
        <v>7</v>
      </c>
      <c r="J489">
        <v>2021</v>
      </c>
      <c r="K489" t="s">
        <v>21</v>
      </c>
      <c r="L489">
        <v>12</v>
      </c>
      <c r="M489">
        <v>0.42916666666666659</v>
      </c>
      <c r="N489">
        <v>5.1499999999999986</v>
      </c>
      <c r="O489">
        <v>8</v>
      </c>
      <c r="P489">
        <v>0.64374999999999993</v>
      </c>
      <c r="Q489">
        <v>1.5</v>
      </c>
    </row>
    <row r="490" spans="1:17" hidden="1" x14ac:dyDescent="0.3">
      <c r="A490" s="76">
        <v>488</v>
      </c>
      <c r="B490">
        <v>35790</v>
      </c>
      <c r="C490" t="s">
        <v>605</v>
      </c>
      <c r="D490" t="s">
        <v>32</v>
      </c>
      <c r="E490" t="s">
        <v>75</v>
      </c>
      <c r="F490">
        <v>7.98</v>
      </c>
      <c r="G490" s="77">
        <v>43612</v>
      </c>
      <c r="H490" s="77">
        <v>43636</v>
      </c>
      <c r="I490">
        <v>8</v>
      </c>
      <c r="J490">
        <v>2019</v>
      </c>
      <c r="K490" t="s">
        <v>25</v>
      </c>
      <c r="L490">
        <v>25</v>
      </c>
      <c r="M490">
        <v>0.4</v>
      </c>
      <c r="N490">
        <v>10</v>
      </c>
      <c r="O490">
        <v>25</v>
      </c>
      <c r="P490">
        <v>0.4</v>
      </c>
      <c r="Q490">
        <v>1</v>
      </c>
    </row>
    <row r="491" spans="1:17" hidden="1" x14ac:dyDescent="0.3">
      <c r="A491" s="76">
        <v>489</v>
      </c>
      <c r="B491">
        <v>40594</v>
      </c>
      <c r="C491" t="s">
        <v>606</v>
      </c>
      <c r="D491" t="s">
        <v>32</v>
      </c>
      <c r="E491" t="s">
        <v>75</v>
      </c>
      <c r="F491">
        <v>6.34</v>
      </c>
      <c r="G491" s="77">
        <v>44426</v>
      </c>
      <c r="H491" s="77">
        <v>44437</v>
      </c>
      <c r="I491">
        <v>5</v>
      </c>
      <c r="J491">
        <v>2021</v>
      </c>
      <c r="K491" t="s">
        <v>25</v>
      </c>
      <c r="L491">
        <v>12</v>
      </c>
      <c r="M491">
        <v>0.40305555555555561</v>
      </c>
      <c r="N491">
        <v>4.8366666666666669</v>
      </c>
      <c r="O491">
        <v>12</v>
      </c>
      <c r="P491">
        <v>0.40305555555555561</v>
      </c>
      <c r="Q491">
        <v>1</v>
      </c>
    </row>
    <row r="492" spans="1:17" hidden="1" x14ac:dyDescent="0.3">
      <c r="A492" s="76">
        <v>490</v>
      </c>
      <c r="B492">
        <v>38610</v>
      </c>
      <c r="C492" t="s">
        <v>607</v>
      </c>
      <c r="D492" t="s">
        <v>32</v>
      </c>
      <c r="E492" t="s">
        <v>38</v>
      </c>
      <c r="F492">
        <v>6.41</v>
      </c>
      <c r="G492" s="77">
        <v>43743</v>
      </c>
      <c r="H492" s="77">
        <v>43747</v>
      </c>
      <c r="I492">
        <v>6</v>
      </c>
      <c r="J492">
        <v>2019</v>
      </c>
      <c r="K492" t="s">
        <v>21</v>
      </c>
      <c r="L492">
        <v>12</v>
      </c>
      <c r="M492">
        <v>0.20833333333333329</v>
      </c>
      <c r="N492">
        <v>2.5</v>
      </c>
      <c r="O492">
        <v>5</v>
      </c>
      <c r="P492">
        <v>0.5</v>
      </c>
      <c r="Q492">
        <v>2.4</v>
      </c>
    </row>
    <row r="493" spans="1:17" hidden="1" x14ac:dyDescent="0.3">
      <c r="A493" s="76">
        <v>491</v>
      </c>
      <c r="B493">
        <v>41762</v>
      </c>
      <c r="C493" t="s">
        <v>608</v>
      </c>
      <c r="D493" t="s">
        <v>32</v>
      </c>
      <c r="E493" t="s">
        <v>38</v>
      </c>
      <c r="F493">
        <v>7.16</v>
      </c>
      <c r="G493" s="77">
        <v>44522</v>
      </c>
      <c r="H493" s="77">
        <v>44537</v>
      </c>
      <c r="I493">
        <v>6</v>
      </c>
      <c r="J493">
        <v>2021</v>
      </c>
      <c r="K493" t="s">
        <v>25</v>
      </c>
      <c r="L493">
        <v>12</v>
      </c>
      <c r="M493">
        <v>0.3972222222222222</v>
      </c>
      <c r="N493">
        <v>4.7666666666666666</v>
      </c>
      <c r="O493">
        <v>16</v>
      </c>
      <c r="P493">
        <v>0.29791666666666672</v>
      </c>
      <c r="Q493">
        <v>0.75</v>
      </c>
    </row>
    <row r="494" spans="1:17" hidden="1" x14ac:dyDescent="0.3">
      <c r="A494" s="76">
        <v>492</v>
      </c>
      <c r="B494">
        <v>46587</v>
      </c>
      <c r="C494" t="s">
        <v>610</v>
      </c>
      <c r="D494" t="s">
        <v>24</v>
      </c>
      <c r="E494" t="s">
        <v>38</v>
      </c>
      <c r="F494">
        <v>7.21</v>
      </c>
      <c r="G494" s="77">
        <v>44537</v>
      </c>
      <c r="H494" s="77">
        <v>44537</v>
      </c>
      <c r="I494">
        <v>6</v>
      </c>
      <c r="J494">
        <v>2021</v>
      </c>
      <c r="K494" t="s">
        <v>33</v>
      </c>
      <c r="L494">
        <v>1</v>
      </c>
      <c r="M494">
        <v>0.3972222222222222</v>
      </c>
      <c r="N494">
        <v>0.3972222222222222</v>
      </c>
      <c r="O494">
        <v>1</v>
      </c>
      <c r="P494">
        <v>0.3972222222222222</v>
      </c>
      <c r="Q494">
        <v>1</v>
      </c>
    </row>
    <row r="495" spans="1:17" hidden="1" x14ac:dyDescent="0.3">
      <c r="A495" s="76">
        <v>493</v>
      </c>
      <c r="B495">
        <v>38826</v>
      </c>
      <c r="C495" t="s">
        <v>611</v>
      </c>
      <c r="D495" t="s">
        <v>101</v>
      </c>
      <c r="E495" t="s">
        <v>20</v>
      </c>
      <c r="F495">
        <v>8.2899999999999991</v>
      </c>
      <c r="G495" s="77">
        <v>44229</v>
      </c>
      <c r="H495" s="77">
        <v>44229</v>
      </c>
      <c r="I495">
        <v>9</v>
      </c>
      <c r="J495">
        <v>2019</v>
      </c>
      <c r="K495" t="s">
        <v>21</v>
      </c>
      <c r="L495">
        <v>1</v>
      </c>
      <c r="M495">
        <v>1.8702777777777779</v>
      </c>
      <c r="N495">
        <v>1.8702777777777779</v>
      </c>
      <c r="O495">
        <v>1</v>
      </c>
      <c r="P495">
        <v>1.8702777777777779</v>
      </c>
      <c r="Q495">
        <v>1</v>
      </c>
    </row>
    <row r="496" spans="1:17" hidden="1" x14ac:dyDescent="0.3">
      <c r="A496" s="76">
        <v>494</v>
      </c>
      <c r="B496">
        <v>43690</v>
      </c>
      <c r="C496" t="s">
        <v>612</v>
      </c>
      <c r="D496" t="s">
        <v>19</v>
      </c>
      <c r="E496" t="s">
        <v>78</v>
      </c>
      <c r="F496">
        <v>6.72</v>
      </c>
      <c r="G496" s="77">
        <v>44778</v>
      </c>
      <c r="H496" s="77">
        <v>44787</v>
      </c>
      <c r="I496">
        <v>5</v>
      </c>
      <c r="J496">
        <v>2021</v>
      </c>
      <c r="K496" t="s">
        <v>25</v>
      </c>
      <c r="L496">
        <v>12</v>
      </c>
      <c r="M496">
        <v>0.41666666666666669</v>
      </c>
      <c r="N496">
        <v>5</v>
      </c>
      <c r="O496">
        <v>10</v>
      </c>
      <c r="P496">
        <v>0.5</v>
      </c>
      <c r="Q496">
        <v>1.2</v>
      </c>
    </row>
    <row r="497" spans="1:17" hidden="1" x14ac:dyDescent="0.3">
      <c r="A497" s="76">
        <v>495</v>
      </c>
      <c r="B497">
        <v>41353</v>
      </c>
      <c r="C497" t="s">
        <v>613</v>
      </c>
      <c r="D497" t="s">
        <v>32</v>
      </c>
      <c r="E497" t="s">
        <v>78</v>
      </c>
      <c r="F497">
        <v>7.07</v>
      </c>
      <c r="G497" s="77">
        <v>44325</v>
      </c>
      <c r="H497" s="77">
        <v>44328</v>
      </c>
      <c r="I497">
        <v>7</v>
      </c>
      <c r="J497">
        <v>2020</v>
      </c>
      <c r="K497" t="s">
        <v>21</v>
      </c>
      <c r="L497">
        <v>13</v>
      </c>
      <c r="M497">
        <v>0.39444444444444438</v>
      </c>
      <c r="N497">
        <v>5.1277777777777773</v>
      </c>
      <c r="O497">
        <v>4</v>
      </c>
      <c r="P497">
        <v>1.2819444444444441</v>
      </c>
      <c r="Q497">
        <v>3.25</v>
      </c>
    </row>
    <row r="498" spans="1:17" hidden="1" x14ac:dyDescent="0.3">
      <c r="A498" s="76">
        <v>496</v>
      </c>
      <c r="B498">
        <v>50689</v>
      </c>
      <c r="C498" t="s">
        <v>614</v>
      </c>
      <c r="D498" t="s">
        <v>19</v>
      </c>
      <c r="E498" t="s">
        <v>20</v>
      </c>
      <c r="F498">
        <v>6.42</v>
      </c>
      <c r="G498" s="77">
        <v>44905</v>
      </c>
      <c r="H498" s="77">
        <v>44916</v>
      </c>
      <c r="I498">
        <v>8</v>
      </c>
      <c r="J498">
        <v>2021</v>
      </c>
      <c r="K498" t="s">
        <v>35</v>
      </c>
      <c r="L498">
        <v>8</v>
      </c>
      <c r="M498">
        <v>0.245</v>
      </c>
      <c r="N498">
        <v>1.96</v>
      </c>
      <c r="O498">
        <v>12</v>
      </c>
      <c r="P498">
        <v>0.1633333333333333</v>
      </c>
      <c r="Q498">
        <v>0.66666666666666663</v>
      </c>
    </row>
    <row r="499" spans="1:17" x14ac:dyDescent="0.3">
      <c r="A499" s="76">
        <v>259</v>
      </c>
      <c r="B499">
        <v>42072</v>
      </c>
      <c r="C499" t="s">
        <v>374</v>
      </c>
      <c r="D499" t="s">
        <v>32</v>
      </c>
      <c r="E499" t="s">
        <v>75</v>
      </c>
      <c r="F499">
        <v>6.31</v>
      </c>
      <c r="G499" s="77">
        <v>44973</v>
      </c>
      <c r="H499" s="77">
        <v>44978</v>
      </c>
      <c r="I499">
        <v>3</v>
      </c>
      <c r="J499">
        <v>2022</v>
      </c>
      <c r="K499" t="s">
        <v>25</v>
      </c>
      <c r="L499">
        <v>12</v>
      </c>
      <c r="M499">
        <v>0.3972222222222222</v>
      </c>
      <c r="N499">
        <v>4.7666666666666666</v>
      </c>
      <c r="O499">
        <v>6</v>
      </c>
      <c r="P499">
        <v>0.7944444444444444</v>
      </c>
      <c r="Q499">
        <v>2</v>
      </c>
    </row>
    <row r="500" spans="1:17" hidden="1" x14ac:dyDescent="0.3">
      <c r="A500" s="76">
        <v>498</v>
      </c>
      <c r="B500">
        <v>1048</v>
      </c>
      <c r="C500" t="s">
        <v>616</v>
      </c>
      <c r="D500" t="s">
        <v>32</v>
      </c>
      <c r="E500" t="s">
        <v>20</v>
      </c>
      <c r="F500">
        <v>6.34</v>
      </c>
      <c r="G500" s="77">
        <v>44141</v>
      </c>
      <c r="H500" s="77">
        <v>44144</v>
      </c>
      <c r="I500">
        <v>3</v>
      </c>
      <c r="J500">
        <v>2001</v>
      </c>
      <c r="K500" t="s">
        <v>33</v>
      </c>
      <c r="L500">
        <v>13</v>
      </c>
      <c r="M500">
        <v>0.41666666666666669</v>
      </c>
      <c r="N500">
        <v>5.416666666666667</v>
      </c>
      <c r="O500">
        <v>4</v>
      </c>
      <c r="P500">
        <v>1.354166666666667</v>
      </c>
      <c r="Q500">
        <v>3.25</v>
      </c>
    </row>
    <row r="501" spans="1:17" x14ac:dyDescent="0.3">
      <c r="A501" s="76">
        <v>218</v>
      </c>
      <c r="B501">
        <v>48612</v>
      </c>
      <c r="C501" t="s">
        <v>329</v>
      </c>
      <c r="D501" t="s">
        <v>101</v>
      </c>
      <c r="E501" t="s">
        <v>20</v>
      </c>
      <c r="F501">
        <v>7.39</v>
      </c>
      <c r="G501" s="77">
        <v>44977</v>
      </c>
      <c r="H501" s="77">
        <v>44977</v>
      </c>
      <c r="I501">
        <v>5</v>
      </c>
      <c r="J501">
        <v>2021</v>
      </c>
      <c r="K501" t="s">
        <v>33</v>
      </c>
      <c r="L501">
        <v>1</v>
      </c>
      <c r="M501">
        <v>1.8302777777777779</v>
      </c>
      <c r="N501">
        <v>1.8302777777777779</v>
      </c>
      <c r="O501">
        <v>1</v>
      </c>
      <c r="P501">
        <v>1.8302777777777779</v>
      </c>
      <c r="Q501">
        <v>1</v>
      </c>
    </row>
    <row r="502" spans="1:17" hidden="1" x14ac:dyDescent="0.3">
      <c r="A502" s="76">
        <v>500</v>
      </c>
      <c r="B502">
        <v>38012</v>
      </c>
      <c r="C502" t="s">
        <v>618</v>
      </c>
      <c r="D502" t="s">
        <v>101</v>
      </c>
      <c r="E502" t="s">
        <v>20</v>
      </c>
      <c r="F502">
        <v>5.59</v>
      </c>
      <c r="G502" s="77">
        <v>44539</v>
      </c>
      <c r="H502" s="77">
        <v>44539</v>
      </c>
      <c r="I502">
        <v>4</v>
      </c>
      <c r="J502">
        <v>2019</v>
      </c>
      <c r="K502" t="s">
        <v>25</v>
      </c>
      <c r="L502">
        <v>1</v>
      </c>
      <c r="M502">
        <v>0.4</v>
      </c>
      <c r="N502">
        <v>0.4</v>
      </c>
      <c r="O502">
        <v>1</v>
      </c>
      <c r="P502">
        <v>0.4</v>
      </c>
      <c r="Q502">
        <v>1</v>
      </c>
    </row>
    <row r="503" spans="1:17" hidden="1" x14ac:dyDescent="0.3">
      <c r="A503" s="76">
        <v>501</v>
      </c>
      <c r="B503">
        <v>50204</v>
      </c>
      <c r="C503" t="s">
        <v>619</v>
      </c>
      <c r="D503" t="s">
        <v>32</v>
      </c>
      <c r="E503" t="s">
        <v>20</v>
      </c>
      <c r="F503">
        <v>6.34</v>
      </c>
      <c r="G503" s="77">
        <v>44913</v>
      </c>
      <c r="H503" s="77">
        <v>44917</v>
      </c>
      <c r="I503">
        <v>7</v>
      </c>
      <c r="J503">
        <v>2022</v>
      </c>
      <c r="K503" t="s">
        <v>25</v>
      </c>
      <c r="L503">
        <v>12</v>
      </c>
      <c r="M503">
        <v>0.4</v>
      </c>
      <c r="N503">
        <v>4.8000000000000007</v>
      </c>
      <c r="O503">
        <v>5</v>
      </c>
      <c r="P503">
        <v>0.96000000000000019</v>
      </c>
      <c r="Q503">
        <v>2.4</v>
      </c>
    </row>
    <row r="504" spans="1:17" hidden="1" x14ac:dyDescent="0.3">
      <c r="A504" s="76">
        <v>502</v>
      </c>
      <c r="B504">
        <v>175</v>
      </c>
      <c r="C504" t="s">
        <v>620</v>
      </c>
      <c r="D504" t="s">
        <v>32</v>
      </c>
      <c r="E504" t="s">
        <v>38</v>
      </c>
      <c r="F504">
        <v>6.6</v>
      </c>
      <c r="G504" s="77">
        <v>44857</v>
      </c>
      <c r="H504" s="77">
        <v>44869</v>
      </c>
      <c r="I504">
        <v>4</v>
      </c>
      <c r="J504">
        <v>2002</v>
      </c>
      <c r="K504" t="s">
        <v>33</v>
      </c>
      <c r="L504">
        <v>26</v>
      </c>
      <c r="M504">
        <v>0.41666666666666669</v>
      </c>
      <c r="N504">
        <v>10.83333333333333</v>
      </c>
      <c r="O504">
        <v>13</v>
      </c>
      <c r="P504">
        <v>0.83333333333333337</v>
      </c>
      <c r="Q504">
        <v>2</v>
      </c>
    </row>
    <row r="505" spans="1:17" hidden="1" x14ac:dyDescent="0.3">
      <c r="A505" s="76">
        <v>503</v>
      </c>
      <c r="B505">
        <v>41688</v>
      </c>
      <c r="C505" t="s">
        <v>621</v>
      </c>
      <c r="D505" t="s">
        <v>19</v>
      </c>
      <c r="E505" t="s">
        <v>52</v>
      </c>
      <c r="F505">
        <v>6.58</v>
      </c>
      <c r="G505" s="77">
        <v>44319</v>
      </c>
      <c r="H505" s="77">
        <v>44328</v>
      </c>
      <c r="I505">
        <v>6</v>
      </c>
      <c r="J505">
        <v>2020</v>
      </c>
      <c r="K505" t="s">
        <v>35</v>
      </c>
      <c r="L505">
        <v>10</v>
      </c>
      <c r="M505">
        <v>9.583333333333334E-2</v>
      </c>
      <c r="N505">
        <v>0.95833333333333337</v>
      </c>
      <c r="O505">
        <v>10</v>
      </c>
      <c r="P505">
        <v>9.583333333333334E-2</v>
      </c>
      <c r="Q505">
        <v>1</v>
      </c>
    </row>
    <row r="506" spans="1:17" hidden="1" x14ac:dyDescent="0.3">
      <c r="A506" s="76">
        <v>504</v>
      </c>
      <c r="B506">
        <v>49969</v>
      </c>
      <c r="C506" t="s">
        <v>622</v>
      </c>
      <c r="D506" t="s">
        <v>32</v>
      </c>
      <c r="E506" t="s">
        <v>114</v>
      </c>
      <c r="F506">
        <v>6.07</v>
      </c>
      <c r="G506" s="77">
        <v>44908</v>
      </c>
      <c r="H506" s="77">
        <v>44910</v>
      </c>
      <c r="I506">
        <v>8</v>
      </c>
      <c r="J506">
        <v>2022</v>
      </c>
      <c r="K506" t="s">
        <v>25</v>
      </c>
      <c r="L506">
        <v>12</v>
      </c>
      <c r="M506">
        <v>0.39750000000000002</v>
      </c>
      <c r="N506">
        <v>4.7699999999999996</v>
      </c>
      <c r="O506">
        <v>3</v>
      </c>
      <c r="P506">
        <v>1.59</v>
      </c>
      <c r="Q506">
        <v>4</v>
      </c>
    </row>
    <row r="507" spans="1:17" hidden="1" x14ac:dyDescent="0.3">
      <c r="A507" s="76">
        <v>505</v>
      </c>
      <c r="B507">
        <v>43523</v>
      </c>
      <c r="C507" t="s">
        <v>623</v>
      </c>
      <c r="D507" t="s">
        <v>32</v>
      </c>
      <c r="E507" t="s">
        <v>75</v>
      </c>
      <c r="F507">
        <v>7.71</v>
      </c>
      <c r="G507" s="77">
        <v>44784</v>
      </c>
      <c r="H507" s="77">
        <v>44788</v>
      </c>
      <c r="I507">
        <v>7</v>
      </c>
      <c r="J507">
        <v>2021</v>
      </c>
      <c r="K507" t="s">
        <v>21</v>
      </c>
      <c r="L507">
        <v>12</v>
      </c>
      <c r="M507">
        <v>0.39444444444444438</v>
      </c>
      <c r="N507">
        <v>4.7333333333333334</v>
      </c>
      <c r="O507">
        <v>5</v>
      </c>
      <c r="P507">
        <v>0.94666666666666666</v>
      </c>
      <c r="Q507">
        <v>2.4</v>
      </c>
    </row>
    <row r="508" spans="1:17" hidden="1" x14ac:dyDescent="0.3">
      <c r="A508" s="76">
        <v>506</v>
      </c>
      <c r="B508">
        <v>48471</v>
      </c>
      <c r="C508" t="s">
        <v>624</v>
      </c>
      <c r="D508" t="s">
        <v>32</v>
      </c>
      <c r="E508" t="s">
        <v>75</v>
      </c>
      <c r="F508">
        <v>7.31</v>
      </c>
      <c r="G508" s="77">
        <v>44758</v>
      </c>
      <c r="H508" s="77">
        <v>44765</v>
      </c>
      <c r="I508">
        <v>5</v>
      </c>
      <c r="J508">
        <v>2021</v>
      </c>
      <c r="K508" t="s">
        <v>35</v>
      </c>
      <c r="L508">
        <v>12</v>
      </c>
      <c r="M508">
        <v>0.39750000000000002</v>
      </c>
      <c r="N508">
        <v>4.7699999999999996</v>
      </c>
      <c r="O508">
        <v>8</v>
      </c>
      <c r="P508">
        <v>0.59625000000000006</v>
      </c>
      <c r="Q508">
        <v>1.5</v>
      </c>
    </row>
    <row r="509" spans="1:17" hidden="1" x14ac:dyDescent="0.3">
      <c r="A509" s="76">
        <v>507</v>
      </c>
      <c r="B509">
        <v>38573</v>
      </c>
      <c r="C509" t="s">
        <v>625</v>
      </c>
      <c r="D509" t="s">
        <v>32</v>
      </c>
      <c r="E509" t="s">
        <v>75</v>
      </c>
      <c r="F509">
        <v>5.55</v>
      </c>
      <c r="G509" s="77">
        <v>43747</v>
      </c>
      <c r="H509" s="77">
        <v>43754</v>
      </c>
      <c r="I509">
        <v>2</v>
      </c>
      <c r="J509">
        <v>2019</v>
      </c>
      <c r="K509" t="s">
        <v>21</v>
      </c>
      <c r="L509">
        <v>12</v>
      </c>
      <c r="M509">
        <v>0.39444444444444438</v>
      </c>
      <c r="N509">
        <v>4.7333333333333334</v>
      </c>
      <c r="O509">
        <v>8</v>
      </c>
      <c r="P509">
        <v>0.59166666666666667</v>
      </c>
      <c r="Q509">
        <v>1.5</v>
      </c>
    </row>
    <row r="510" spans="1:17" hidden="1" x14ac:dyDescent="0.3">
      <c r="A510" s="76">
        <v>508</v>
      </c>
      <c r="B510">
        <v>40102</v>
      </c>
      <c r="C510" t="s">
        <v>626</v>
      </c>
      <c r="D510" t="s">
        <v>66</v>
      </c>
      <c r="E510" t="s">
        <v>75</v>
      </c>
      <c r="F510">
        <v>6.05</v>
      </c>
      <c r="G510" s="77">
        <v>44357</v>
      </c>
      <c r="H510" s="77">
        <v>44357</v>
      </c>
      <c r="I510">
        <v>3</v>
      </c>
      <c r="J510">
        <v>2020</v>
      </c>
      <c r="K510" t="s">
        <v>25</v>
      </c>
      <c r="L510">
        <v>1</v>
      </c>
      <c r="M510">
        <v>0.3947222222222222</v>
      </c>
      <c r="N510">
        <v>0.3947222222222222</v>
      </c>
      <c r="O510">
        <v>1</v>
      </c>
      <c r="P510">
        <v>0.3947222222222222</v>
      </c>
      <c r="Q510">
        <v>1</v>
      </c>
    </row>
    <row r="511" spans="1:17" hidden="1" x14ac:dyDescent="0.3">
      <c r="A511" s="76">
        <v>509</v>
      </c>
      <c r="B511">
        <v>39324</v>
      </c>
      <c r="C511" t="s">
        <v>627</v>
      </c>
      <c r="D511" t="s">
        <v>32</v>
      </c>
      <c r="E511" t="s">
        <v>75</v>
      </c>
      <c r="F511">
        <v>7.1</v>
      </c>
      <c r="G511" s="77">
        <v>43830</v>
      </c>
      <c r="H511" s="77">
        <v>43834</v>
      </c>
      <c r="I511">
        <v>6</v>
      </c>
      <c r="J511">
        <v>2019</v>
      </c>
      <c r="K511" t="s">
        <v>21</v>
      </c>
      <c r="L511">
        <v>12</v>
      </c>
      <c r="M511">
        <v>0.39444444444444438</v>
      </c>
      <c r="N511">
        <v>4.7333333333333334</v>
      </c>
      <c r="O511">
        <v>5</v>
      </c>
      <c r="P511">
        <v>0.94666666666666666</v>
      </c>
      <c r="Q511">
        <v>2.4</v>
      </c>
    </row>
    <row r="512" spans="1:17" hidden="1" x14ac:dyDescent="0.3">
      <c r="A512" s="76">
        <v>510</v>
      </c>
      <c r="B512">
        <v>39942</v>
      </c>
      <c r="C512" t="s">
        <v>628</v>
      </c>
      <c r="D512" t="s">
        <v>32</v>
      </c>
      <c r="E512" t="s">
        <v>20</v>
      </c>
      <c r="F512">
        <v>6.95</v>
      </c>
      <c r="G512" s="77">
        <v>44037</v>
      </c>
      <c r="H512" s="77">
        <v>44050</v>
      </c>
      <c r="I512">
        <v>7</v>
      </c>
      <c r="J512">
        <v>2020</v>
      </c>
      <c r="K512" t="s">
        <v>25</v>
      </c>
      <c r="L512">
        <v>11</v>
      </c>
      <c r="M512">
        <v>0.38527777777777777</v>
      </c>
      <c r="N512">
        <v>4.2380555555555546</v>
      </c>
      <c r="O512">
        <v>14</v>
      </c>
      <c r="P512">
        <v>0.30271825396825403</v>
      </c>
      <c r="Q512">
        <v>0.7857142857142857</v>
      </c>
    </row>
    <row r="513" spans="1:17" x14ac:dyDescent="0.3">
      <c r="A513" s="76">
        <v>159</v>
      </c>
      <c r="B513">
        <v>650</v>
      </c>
      <c r="C513" t="s">
        <v>267</v>
      </c>
      <c r="D513" t="s">
        <v>66</v>
      </c>
      <c r="E513" t="s">
        <v>38</v>
      </c>
      <c r="F513">
        <v>7.34</v>
      </c>
      <c r="G513" s="77">
        <v>44974</v>
      </c>
      <c r="H513" s="77">
        <v>44975</v>
      </c>
      <c r="I513">
        <v>6</v>
      </c>
      <c r="J513">
        <v>1995</v>
      </c>
      <c r="K513" t="s">
        <v>35</v>
      </c>
      <c r="L513">
        <v>3</v>
      </c>
      <c r="M513">
        <v>0.48333333333333328</v>
      </c>
      <c r="N513">
        <v>1.45</v>
      </c>
      <c r="O513">
        <v>2</v>
      </c>
      <c r="P513">
        <v>0.72499999999999998</v>
      </c>
      <c r="Q513">
        <v>1.5</v>
      </c>
    </row>
    <row r="514" spans="1:17" hidden="1" x14ac:dyDescent="0.3">
      <c r="A514" s="76">
        <v>512</v>
      </c>
      <c r="B514">
        <v>37920</v>
      </c>
      <c r="C514" t="s">
        <v>630</v>
      </c>
      <c r="D514" t="s">
        <v>32</v>
      </c>
      <c r="E514" t="s">
        <v>38</v>
      </c>
      <c r="F514">
        <v>6.57</v>
      </c>
      <c r="G514" s="77">
        <v>43888</v>
      </c>
      <c r="H514" s="77">
        <v>43912</v>
      </c>
      <c r="I514">
        <v>6</v>
      </c>
      <c r="J514">
        <v>2019</v>
      </c>
      <c r="K514" t="s">
        <v>25</v>
      </c>
      <c r="L514">
        <v>12</v>
      </c>
      <c r="M514">
        <v>0.2</v>
      </c>
      <c r="N514">
        <v>2.4</v>
      </c>
      <c r="O514">
        <v>25</v>
      </c>
      <c r="P514">
        <v>9.6000000000000016E-2</v>
      </c>
      <c r="Q514">
        <v>0.48</v>
      </c>
    </row>
    <row r="515" spans="1:17" hidden="1" x14ac:dyDescent="0.3">
      <c r="A515" s="76">
        <v>513</v>
      </c>
      <c r="B515">
        <v>36871</v>
      </c>
      <c r="C515" t="s">
        <v>631</v>
      </c>
      <c r="D515" t="s">
        <v>19</v>
      </c>
      <c r="E515" t="s">
        <v>38</v>
      </c>
      <c r="F515">
        <v>6.68</v>
      </c>
      <c r="G515" s="77">
        <v>43669</v>
      </c>
      <c r="H515" s="77">
        <v>43672</v>
      </c>
      <c r="I515">
        <v>5</v>
      </c>
      <c r="J515">
        <v>2019</v>
      </c>
      <c r="K515" t="s">
        <v>33</v>
      </c>
      <c r="L515">
        <v>13</v>
      </c>
      <c r="M515">
        <v>0.38333333333333341</v>
      </c>
      <c r="N515">
        <v>4.9833333333333334</v>
      </c>
      <c r="O515">
        <v>4</v>
      </c>
      <c r="P515">
        <v>1.2458333333333329</v>
      </c>
      <c r="Q515">
        <v>3.25</v>
      </c>
    </row>
    <row r="516" spans="1:17" hidden="1" x14ac:dyDescent="0.3">
      <c r="A516" s="76">
        <v>514</v>
      </c>
      <c r="B516">
        <v>40620</v>
      </c>
      <c r="C516" t="s">
        <v>632</v>
      </c>
      <c r="D516" t="s">
        <v>32</v>
      </c>
      <c r="E516" t="s">
        <v>78</v>
      </c>
      <c r="F516">
        <v>7.69</v>
      </c>
      <c r="G516" s="77">
        <v>44718</v>
      </c>
      <c r="H516" s="77">
        <v>44744</v>
      </c>
      <c r="I516">
        <v>8</v>
      </c>
      <c r="J516">
        <v>2021</v>
      </c>
      <c r="K516" t="s">
        <v>21</v>
      </c>
      <c r="L516">
        <v>13</v>
      </c>
      <c r="M516">
        <v>0.39833333333333332</v>
      </c>
      <c r="N516">
        <v>5.1783333333333328</v>
      </c>
      <c r="O516">
        <v>27</v>
      </c>
      <c r="P516">
        <v>0.19179012345679011</v>
      </c>
      <c r="Q516">
        <v>0.48148148148148151</v>
      </c>
    </row>
    <row r="517" spans="1:17" hidden="1" x14ac:dyDescent="0.3">
      <c r="A517" s="76">
        <v>515</v>
      </c>
      <c r="B517">
        <v>41392</v>
      </c>
      <c r="C517" t="s">
        <v>633</v>
      </c>
      <c r="D517" t="s">
        <v>32</v>
      </c>
      <c r="E517" t="s">
        <v>47</v>
      </c>
      <c r="F517">
        <v>6.61</v>
      </c>
      <c r="G517" s="77">
        <v>44504</v>
      </c>
      <c r="H517" s="77">
        <v>44521</v>
      </c>
      <c r="I517">
        <v>6</v>
      </c>
      <c r="J517">
        <v>2021</v>
      </c>
      <c r="K517" t="s">
        <v>25</v>
      </c>
      <c r="L517">
        <v>12</v>
      </c>
      <c r="M517">
        <v>0.39444444444444438</v>
      </c>
      <c r="N517">
        <v>4.7333333333333334</v>
      </c>
      <c r="O517">
        <v>18</v>
      </c>
      <c r="P517">
        <v>0.26296296296296301</v>
      </c>
      <c r="Q517">
        <v>0.66666666666666663</v>
      </c>
    </row>
    <row r="518" spans="1:17" hidden="1" x14ac:dyDescent="0.3">
      <c r="A518" s="76">
        <v>516</v>
      </c>
      <c r="B518">
        <v>45518</v>
      </c>
      <c r="C518" t="s">
        <v>634</v>
      </c>
      <c r="D518" t="s">
        <v>19</v>
      </c>
      <c r="E518" t="s">
        <v>20</v>
      </c>
      <c r="F518">
        <v>5.92</v>
      </c>
      <c r="G518" s="77">
        <v>44904</v>
      </c>
      <c r="H518" s="77">
        <v>44904</v>
      </c>
      <c r="I518">
        <v>5</v>
      </c>
      <c r="J518">
        <v>2021</v>
      </c>
      <c r="K518" t="s">
        <v>25</v>
      </c>
      <c r="L518">
        <v>1</v>
      </c>
      <c r="M518">
        <v>9.6666666666666665E-2</v>
      </c>
      <c r="N518">
        <v>9.6666666666666665E-2</v>
      </c>
      <c r="O518">
        <v>1</v>
      </c>
      <c r="P518">
        <v>9.6666666666666665E-2</v>
      </c>
      <c r="Q518">
        <v>1</v>
      </c>
    </row>
    <row r="519" spans="1:17" hidden="1" x14ac:dyDescent="0.3">
      <c r="A519" s="76">
        <v>517</v>
      </c>
      <c r="B519">
        <v>41226</v>
      </c>
      <c r="C519" t="s">
        <v>635</v>
      </c>
      <c r="D519" t="s">
        <v>32</v>
      </c>
      <c r="E519" t="s">
        <v>78</v>
      </c>
      <c r="F519">
        <v>7</v>
      </c>
      <c r="G519" s="77">
        <v>44297</v>
      </c>
      <c r="H519" s="77">
        <v>44309</v>
      </c>
      <c r="I519">
        <v>6</v>
      </c>
      <c r="J519">
        <v>2020</v>
      </c>
      <c r="K519" t="s">
        <v>21</v>
      </c>
      <c r="L519">
        <v>12</v>
      </c>
      <c r="M519">
        <v>0.3972222222222222</v>
      </c>
      <c r="N519">
        <v>4.7666666666666666</v>
      </c>
      <c r="O519">
        <v>13</v>
      </c>
      <c r="P519">
        <v>0.36666666666666659</v>
      </c>
      <c r="Q519">
        <v>0.92307692307692313</v>
      </c>
    </row>
    <row r="520" spans="1:17" hidden="1" x14ac:dyDescent="0.3">
      <c r="A520" s="76">
        <v>518</v>
      </c>
      <c r="B520">
        <v>39799</v>
      </c>
      <c r="C520" t="s">
        <v>636</v>
      </c>
      <c r="D520" t="s">
        <v>32</v>
      </c>
      <c r="E520" t="s">
        <v>38</v>
      </c>
      <c r="F520">
        <v>5.9</v>
      </c>
      <c r="G520" s="77">
        <v>43948</v>
      </c>
      <c r="H520" s="77">
        <v>43967</v>
      </c>
      <c r="I520">
        <v>5</v>
      </c>
      <c r="J520">
        <v>2019</v>
      </c>
      <c r="K520" t="s">
        <v>35</v>
      </c>
      <c r="L520">
        <v>12</v>
      </c>
      <c r="M520">
        <v>0.3972222222222222</v>
      </c>
      <c r="N520">
        <v>4.7666666666666666</v>
      </c>
      <c r="O520">
        <v>20</v>
      </c>
      <c r="P520">
        <v>0.23833333333333331</v>
      </c>
      <c r="Q520">
        <v>0.6</v>
      </c>
    </row>
    <row r="521" spans="1:17" hidden="1" x14ac:dyDescent="0.3">
      <c r="A521" s="76">
        <v>519</v>
      </c>
      <c r="B521">
        <v>732</v>
      </c>
      <c r="C521" t="s">
        <v>637</v>
      </c>
      <c r="D521" t="s">
        <v>101</v>
      </c>
      <c r="E521" t="s">
        <v>75</v>
      </c>
      <c r="F521">
        <v>7.02</v>
      </c>
      <c r="G521" s="77">
        <v>42978</v>
      </c>
      <c r="H521" s="77">
        <v>42978</v>
      </c>
      <c r="I521">
        <v>8</v>
      </c>
      <c r="J521">
        <v>1985</v>
      </c>
      <c r="K521" t="s">
        <v>35</v>
      </c>
      <c r="L521">
        <v>1</v>
      </c>
      <c r="M521">
        <v>1.333333333333333</v>
      </c>
      <c r="N521">
        <v>1.333333333333333</v>
      </c>
      <c r="O521">
        <v>1</v>
      </c>
      <c r="P521">
        <v>1.333333333333333</v>
      </c>
      <c r="Q521">
        <v>1</v>
      </c>
    </row>
    <row r="522" spans="1:17" hidden="1" x14ac:dyDescent="0.3">
      <c r="A522" s="76">
        <v>520</v>
      </c>
      <c r="B522">
        <v>543</v>
      </c>
      <c r="C522" t="s">
        <v>638</v>
      </c>
      <c r="D522" t="s">
        <v>101</v>
      </c>
      <c r="E522" t="s">
        <v>75</v>
      </c>
      <c r="F522">
        <v>7.91</v>
      </c>
      <c r="G522" s="77">
        <v>43101</v>
      </c>
      <c r="H522" s="77">
        <v>43101</v>
      </c>
      <c r="I522">
        <v>9</v>
      </c>
      <c r="J522">
        <v>2000</v>
      </c>
      <c r="K522" t="s">
        <v>21</v>
      </c>
      <c r="L522">
        <v>1</v>
      </c>
      <c r="M522">
        <v>1.7</v>
      </c>
      <c r="N522">
        <v>1.7</v>
      </c>
      <c r="O522">
        <v>1</v>
      </c>
      <c r="P522">
        <v>1.7</v>
      </c>
      <c r="Q522">
        <v>1</v>
      </c>
    </row>
    <row r="523" spans="1:17" hidden="1" x14ac:dyDescent="0.3">
      <c r="A523" s="76">
        <v>521</v>
      </c>
      <c r="B523">
        <v>180</v>
      </c>
      <c r="C523" t="s">
        <v>639</v>
      </c>
      <c r="D523" t="s">
        <v>32</v>
      </c>
      <c r="E523" t="s">
        <v>20</v>
      </c>
      <c r="F523">
        <v>7.17</v>
      </c>
      <c r="G523" s="77">
        <v>43525</v>
      </c>
      <c r="H523" s="77">
        <v>43537</v>
      </c>
      <c r="I523">
        <v>6</v>
      </c>
      <c r="J523">
        <v>2000</v>
      </c>
      <c r="K523" t="s">
        <v>35</v>
      </c>
      <c r="L523">
        <v>13</v>
      </c>
      <c r="M523">
        <v>0.38138888888888889</v>
      </c>
      <c r="N523">
        <v>4.9580555555555552</v>
      </c>
      <c r="O523">
        <v>13</v>
      </c>
      <c r="P523">
        <v>0.38138888888888889</v>
      </c>
      <c r="Q523">
        <v>1</v>
      </c>
    </row>
    <row r="524" spans="1:17" hidden="1" x14ac:dyDescent="0.3">
      <c r="A524" s="76">
        <v>522</v>
      </c>
      <c r="B524">
        <v>181</v>
      </c>
      <c r="C524" t="s">
        <v>640</v>
      </c>
      <c r="D524" t="s">
        <v>32</v>
      </c>
      <c r="E524" t="s">
        <v>20</v>
      </c>
      <c r="F524">
        <v>7.39</v>
      </c>
      <c r="G524" s="77">
        <v>43539</v>
      </c>
      <c r="H524" s="77">
        <v>43549</v>
      </c>
      <c r="I524">
        <v>6</v>
      </c>
      <c r="J524">
        <v>2001</v>
      </c>
      <c r="K524" t="s">
        <v>35</v>
      </c>
      <c r="L524">
        <v>13</v>
      </c>
      <c r="M524">
        <v>0.38222222222222219</v>
      </c>
      <c r="N524">
        <v>4.9688888888888894</v>
      </c>
      <c r="O524">
        <v>11</v>
      </c>
      <c r="P524">
        <v>0.45171717171717168</v>
      </c>
      <c r="Q524">
        <v>1.1818181818181821</v>
      </c>
    </row>
    <row r="525" spans="1:17" x14ac:dyDescent="0.3">
      <c r="A525" s="76">
        <v>420</v>
      </c>
      <c r="B525">
        <v>39018</v>
      </c>
      <c r="C525" t="s">
        <v>537</v>
      </c>
      <c r="D525" t="s">
        <v>19</v>
      </c>
      <c r="E525" t="s">
        <v>20</v>
      </c>
      <c r="F525">
        <v>5.69</v>
      </c>
      <c r="G525" s="77">
        <v>44975</v>
      </c>
      <c r="H525" s="77">
        <v>44975</v>
      </c>
      <c r="I525">
        <v>6</v>
      </c>
      <c r="J525">
        <v>2013</v>
      </c>
      <c r="K525" t="s">
        <v>35</v>
      </c>
      <c r="L525">
        <v>1</v>
      </c>
      <c r="M525">
        <v>8.7777777777777774E-2</v>
      </c>
      <c r="N525">
        <v>8.7777777777777774E-2</v>
      </c>
      <c r="O525" s="38">
        <v>1</v>
      </c>
      <c r="P525">
        <v>8.7777777777777774E-2</v>
      </c>
      <c r="Q525">
        <v>1</v>
      </c>
    </row>
    <row r="526" spans="1:17" hidden="1" x14ac:dyDescent="0.3">
      <c r="A526" s="76">
        <v>524</v>
      </c>
      <c r="B526">
        <v>48567</v>
      </c>
      <c r="C526" t="s">
        <v>642</v>
      </c>
      <c r="D526" t="s">
        <v>32</v>
      </c>
      <c r="E526" t="s">
        <v>20</v>
      </c>
      <c r="F526">
        <v>6.7</v>
      </c>
      <c r="G526" s="77">
        <v>44731</v>
      </c>
      <c r="H526" s="77">
        <v>44736</v>
      </c>
      <c r="I526">
        <v>7</v>
      </c>
      <c r="J526">
        <v>2021</v>
      </c>
      <c r="K526" t="s">
        <v>35</v>
      </c>
      <c r="L526">
        <v>12</v>
      </c>
      <c r="M526">
        <v>0.40333333333333332</v>
      </c>
      <c r="N526">
        <v>4.84</v>
      </c>
      <c r="O526">
        <v>6</v>
      </c>
      <c r="P526">
        <v>0.80666666666666664</v>
      </c>
      <c r="Q526">
        <v>2</v>
      </c>
    </row>
    <row r="527" spans="1:17" hidden="1" x14ac:dyDescent="0.3">
      <c r="A527" s="76">
        <v>525</v>
      </c>
      <c r="B527">
        <v>46095</v>
      </c>
      <c r="C527" t="s">
        <v>643</v>
      </c>
      <c r="D527" t="s">
        <v>32</v>
      </c>
      <c r="E527" t="s">
        <v>20</v>
      </c>
      <c r="F527">
        <v>8.42</v>
      </c>
      <c r="G527" s="77">
        <v>44622</v>
      </c>
      <c r="H527" s="77">
        <v>44658</v>
      </c>
      <c r="I527">
        <v>8</v>
      </c>
      <c r="J527">
        <v>2021</v>
      </c>
      <c r="K527" t="s">
        <v>33</v>
      </c>
      <c r="L527">
        <v>13</v>
      </c>
      <c r="M527">
        <v>0.40833333333333333</v>
      </c>
      <c r="N527">
        <v>5.3083333333333336</v>
      </c>
      <c r="O527">
        <v>37</v>
      </c>
      <c r="P527">
        <v>0.1434684684684685</v>
      </c>
      <c r="Q527">
        <v>0.35135135135135143</v>
      </c>
    </row>
    <row r="528" spans="1:17" hidden="1" x14ac:dyDescent="0.3">
      <c r="A528" s="76">
        <v>526</v>
      </c>
      <c r="B528">
        <v>39990</v>
      </c>
      <c r="C528" t="s">
        <v>644</v>
      </c>
      <c r="D528" t="s">
        <v>19</v>
      </c>
      <c r="E528" t="s">
        <v>20</v>
      </c>
      <c r="F528">
        <v>5.85</v>
      </c>
      <c r="G528" s="77">
        <v>44375</v>
      </c>
      <c r="H528" s="77">
        <v>44392</v>
      </c>
      <c r="I528">
        <v>6</v>
      </c>
      <c r="J528">
        <v>2020</v>
      </c>
      <c r="K528" t="s">
        <v>35</v>
      </c>
      <c r="L528">
        <v>12</v>
      </c>
      <c r="M528">
        <v>0.4</v>
      </c>
      <c r="N528">
        <v>4.8000000000000007</v>
      </c>
      <c r="O528">
        <v>18</v>
      </c>
      <c r="P528">
        <v>0.26666666666666672</v>
      </c>
      <c r="Q528">
        <v>0.66666666666666663</v>
      </c>
    </row>
    <row r="529" spans="1:17" hidden="1" x14ac:dyDescent="0.3">
      <c r="A529" s="76">
        <v>527</v>
      </c>
      <c r="B529">
        <v>37993</v>
      </c>
      <c r="C529" t="s">
        <v>645</v>
      </c>
      <c r="D529" t="s">
        <v>32</v>
      </c>
      <c r="E529" t="s">
        <v>121</v>
      </c>
      <c r="F529">
        <v>7.29</v>
      </c>
      <c r="G529" s="77">
        <v>43586</v>
      </c>
      <c r="H529" s="77">
        <v>43605</v>
      </c>
      <c r="I529">
        <v>6</v>
      </c>
      <c r="J529">
        <v>2019</v>
      </c>
      <c r="K529" t="s">
        <v>25</v>
      </c>
      <c r="L529">
        <v>12</v>
      </c>
      <c r="M529">
        <v>0.39444444444444438</v>
      </c>
      <c r="N529">
        <v>4.7333333333333334</v>
      </c>
      <c r="O529">
        <v>20</v>
      </c>
      <c r="P529">
        <v>0.23666666666666669</v>
      </c>
      <c r="Q529">
        <v>0.6</v>
      </c>
    </row>
    <row r="530" spans="1:17" hidden="1" x14ac:dyDescent="0.3">
      <c r="A530" s="76">
        <v>528</v>
      </c>
      <c r="B530">
        <v>38999</v>
      </c>
      <c r="C530" t="s">
        <v>646</v>
      </c>
      <c r="D530" t="s">
        <v>24</v>
      </c>
      <c r="E530" t="s">
        <v>121</v>
      </c>
      <c r="F530">
        <v>7.28</v>
      </c>
      <c r="G530" s="77">
        <v>43635</v>
      </c>
      <c r="H530" s="77">
        <v>43635</v>
      </c>
      <c r="I530">
        <v>6</v>
      </c>
      <c r="J530">
        <v>2019</v>
      </c>
      <c r="K530" t="s">
        <v>33</v>
      </c>
      <c r="L530">
        <v>1</v>
      </c>
      <c r="M530">
        <v>0.37777777777777782</v>
      </c>
      <c r="N530">
        <v>0.37777777777777782</v>
      </c>
      <c r="O530">
        <v>1</v>
      </c>
      <c r="P530">
        <v>0.37777777777777782</v>
      </c>
      <c r="Q530">
        <v>1</v>
      </c>
    </row>
    <row r="531" spans="1:17" hidden="1" x14ac:dyDescent="0.3">
      <c r="A531" s="76">
        <v>529</v>
      </c>
      <c r="B531">
        <v>37393</v>
      </c>
      <c r="C531" t="s">
        <v>647</v>
      </c>
      <c r="D531" t="s">
        <v>32</v>
      </c>
      <c r="E531" t="s">
        <v>75</v>
      </c>
      <c r="F531">
        <v>6.78</v>
      </c>
      <c r="G531" s="77">
        <v>43952</v>
      </c>
      <c r="H531" s="77">
        <v>43955</v>
      </c>
      <c r="I531">
        <v>5</v>
      </c>
      <c r="J531">
        <v>2019</v>
      </c>
      <c r="K531" t="s">
        <v>35</v>
      </c>
      <c r="L531">
        <v>12</v>
      </c>
      <c r="M531">
        <v>0.39444444444444438</v>
      </c>
      <c r="N531">
        <v>4.7333333333333334</v>
      </c>
      <c r="O531">
        <v>4</v>
      </c>
      <c r="P531">
        <v>1.1833333333333329</v>
      </c>
      <c r="Q531">
        <v>3</v>
      </c>
    </row>
    <row r="532" spans="1:17" hidden="1" x14ac:dyDescent="0.3">
      <c r="A532" s="76">
        <v>530</v>
      </c>
      <c r="B532">
        <v>38217</v>
      </c>
      <c r="C532" t="s">
        <v>648</v>
      </c>
      <c r="D532" t="s">
        <v>19</v>
      </c>
      <c r="E532" t="s">
        <v>78</v>
      </c>
      <c r="F532">
        <v>7.23</v>
      </c>
      <c r="G532" s="77">
        <v>43726</v>
      </c>
      <c r="H532" s="77">
        <v>43742</v>
      </c>
      <c r="I532">
        <v>6</v>
      </c>
      <c r="J532">
        <v>2018</v>
      </c>
      <c r="K532" t="s">
        <v>21</v>
      </c>
      <c r="L532">
        <v>12</v>
      </c>
      <c r="M532">
        <v>0.05</v>
      </c>
      <c r="N532">
        <v>0.60000000000000009</v>
      </c>
      <c r="O532">
        <v>17</v>
      </c>
      <c r="P532">
        <v>3.529411764705883E-2</v>
      </c>
      <c r="Q532">
        <v>0.70588235294117652</v>
      </c>
    </row>
    <row r="533" spans="1:17" hidden="1" x14ac:dyDescent="0.3">
      <c r="A533" s="76">
        <v>531</v>
      </c>
      <c r="B533">
        <v>39380</v>
      </c>
      <c r="C533" t="s">
        <v>649</v>
      </c>
      <c r="D533" t="s">
        <v>19</v>
      </c>
      <c r="E533" t="s">
        <v>78</v>
      </c>
      <c r="F533">
        <v>7.32</v>
      </c>
      <c r="G533" s="77">
        <v>44098</v>
      </c>
      <c r="H533" s="77">
        <v>44112</v>
      </c>
      <c r="I533">
        <v>6</v>
      </c>
      <c r="J533">
        <v>2019</v>
      </c>
      <c r="K533" t="s">
        <v>25</v>
      </c>
      <c r="L533">
        <v>12</v>
      </c>
      <c r="M533">
        <v>0.05</v>
      </c>
      <c r="N533">
        <v>0.60000000000000009</v>
      </c>
      <c r="O533">
        <v>15</v>
      </c>
      <c r="P533">
        <v>4.0000000000000008E-2</v>
      </c>
      <c r="Q533">
        <v>0.8</v>
      </c>
    </row>
    <row r="534" spans="1:17" hidden="1" x14ac:dyDescent="0.3">
      <c r="A534" s="76">
        <v>532</v>
      </c>
      <c r="B534">
        <v>7</v>
      </c>
      <c r="C534" t="s">
        <v>650</v>
      </c>
      <c r="D534" t="s">
        <v>32</v>
      </c>
      <c r="E534" t="s">
        <v>20</v>
      </c>
      <c r="F534">
        <v>7.25</v>
      </c>
      <c r="G534" s="77">
        <v>42991</v>
      </c>
      <c r="H534" s="77">
        <v>43034</v>
      </c>
      <c r="I534">
        <v>6</v>
      </c>
      <c r="J534">
        <v>2002</v>
      </c>
      <c r="K534" t="s">
        <v>21</v>
      </c>
      <c r="L534">
        <v>26</v>
      </c>
      <c r="M534">
        <v>0.41666666666666669</v>
      </c>
      <c r="N534">
        <v>10.83333333333333</v>
      </c>
      <c r="O534">
        <v>44</v>
      </c>
      <c r="P534">
        <v>0.24621212121212119</v>
      </c>
      <c r="Q534">
        <v>0.59090909090909094</v>
      </c>
    </row>
    <row r="535" spans="1:17" hidden="1" x14ac:dyDescent="0.3">
      <c r="A535" s="76">
        <v>533</v>
      </c>
      <c r="B535">
        <v>45643</v>
      </c>
      <c r="C535" t="s">
        <v>651</v>
      </c>
      <c r="D535" t="s">
        <v>19</v>
      </c>
      <c r="E535" t="s">
        <v>20</v>
      </c>
      <c r="F535">
        <v>6.59</v>
      </c>
      <c r="G535" s="77">
        <v>44731</v>
      </c>
      <c r="H535" s="77">
        <v>44731</v>
      </c>
      <c r="I535">
        <v>7</v>
      </c>
      <c r="J535">
        <v>2021</v>
      </c>
      <c r="K535" t="s">
        <v>25</v>
      </c>
      <c r="L535">
        <v>1</v>
      </c>
      <c r="M535">
        <v>6.8888888888888888E-2</v>
      </c>
      <c r="N535">
        <v>6.8888888888888888E-2</v>
      </c>
      <c r="O535">
        <v>1</v>
      </c>
      <c r="P535">
        <v>6.8888888888888888E-2</v>
      </c>
      <c r="Q535">
        <v>1</v>
      </c>
    </row>
    <row r="536" spans="1:17" hidden="1" x14ac:dyDescent="0.3">
      <c r="A536" s="76">
        <v>534</v>
      </c>
      <c r="B536">
        <v>202</v>
      </c>
      <c r="C536" t="s">
        <v>652</v>
      </c>
      <c r="D536" t="s">
        <v>32</v>
      </c>
      <c r="E536" t="s">
        <v>20</v>
      </c>
      <c r="F536">
        <v>7.8</v>
      </c>
      <c r="G536" s="77">
        <v>43102</v>
      </c>
      <c r="H536" s="77">
        <v>43132</v>
      </c>
      <c r="I536">
        <v>8</v>
      </c>
      <c r="J536">
        <v>2003</v>
      </c>
      <c r="K536" t="s">
        <v>25</v>
      </c>
      <c r="L536">
        <v>26</v>
      </c>
      <c r="M536">
        <v>0.38333333333333341</v>
      </c>
      <c r="N536">
        <v>9.9666666666666668</v>
      </c>
      <c r="O536">
        <v>31</v>
      </c>
      <c r="P536">
        <v>0.32150537634408599</v>
      </c>
      <c r="Q536">
        <v>0.83870967741935487</v>
      </c>
    </row>
    <row r="537" spans="1:17" hidden="1" x14ac:dyDescent="0.3">
      <c r="A537" s="76">
        <v>535</v>
      </c>
      <c r="B537">
        <v>1023</v>
      </c>
      <c r="C537" t="s">
        <v>653</v>
      </c>
      <c r="D537" t="s">
        <v>66</v>
      </c>
      <c r="E537" t="s">
        <v>20</v>
      </c>
      <c r="F537">
        <v>8</v>
      </c>
      <c r="G537" s="77">
        <v>43207</v>
      </c>
      <c r="H537" s="77">
        <v>43214</v>
      </c>
      <c r="I537">
        <v>8</v>
      </c>
      <c r="J537">
        <v>2004</v>
      </c>
      <c r="K537" t="s">
        <v>25</v>
      </c>
      <c r="L537">
        <v>4</v>
      </c>
      <c r="M537">
        <v>0.38333333333333341</v>
      </c>
      <c r="N537">
        <v>1.533333333333333</v>
      </c>
      <c r="O537">
        <v>8</v>
      </c>
      <c r="P537">
        <v>0.19166666666666671</v>
      </c>
      <c r="Q537">
        <v>0.5</v>
      </c>
    </row>
    <row r="538" spans="1:17" hidden="1" x14ac:dyDescent="0.3">
      <c r="A538" s="76">
        <v>536</v>
      </c>
      <c r="B538">
        <v>43299</v>
      </c>
      <c r="C538" t="s">
        <v>654</v>
      </c>
      <c r="D538" t="s">
        <v>32</v>
      </c>
      <c r="E538" t="s">
        <v>20</v>
      </c>
      <c r="F538">
        <v>7.64</v>
      </c>
      <c r="G538" s="77">
        <v>44787</v>
      </c>
      <c r="H538" s="77">
        <v>44802</v>
      </c>
      <c r="I538">
        <v>7</v>
      </c>
      <c r="J538">
        <v>2021</v>
      </c>
      <c r="K538" t="s">
        <v>25</v>
      </c>
      <c r="L538">
        <v>12</v>
      </c>
      <c r="M538">
        <v>0.38388888888888889</v>
      </c>
      <c r="N538">
        <v>4.6066666666666656</v>
      </c>
      <c r="O538">
        <v>16</v>
      </c>
      <c r="P538">
        <v>0.28791666666666671</v>
      </c>
      <c r="Q538">
        <v>0.75</v>
      </c>
    </row>
    <row r="539" spans="1:17" x14ac:dyDescent="0.3">
      <c r="A539" s="76">
        <v>418</v>
      </c>
      <c r="B539">
        <v>917</v>
      </c>
      <c r="C539" t="s">
        <v>535</v>
      </c>
      <c r="D539" t="s">
        <v>66</v>
      </c>
      <c r="E539" t="s">
        <v>38</v>
      </c>
      <c r="F539">
        <v>7.07</v>
      </c>
      <c r="G539" s="77">
        <v>44974</v>
      </c>
      <c r="H539" s="77">
        <v>44974</v>
      </c>
      <c r="I539">
        <v>7</v>
      </c>
      <c r="J539">
        <v>1989</v>
      </c>
      <c r="K539" t="s">
        <v>25</v>
      </c>
      <c r="L539">
        <v>1</v>
      </c>
      <c r="M539">
        <v>0.76666666666666672</v>
      </c>
      <c r="N539">
        <v>0.76666666666666672</v>
      </c>
      <c r="O539">
        <v>1</v>
      </c>
      <c r="P539">
        <v>0.76666666666666672</v>
      </c>
      <c r="Q539">
        <v>1</v>
      </c>
    </row>
    <row r="540" spans="1:17" hidden="1" x14ac:dyDescent="0.3">
      <c r="A540" s="76">
        <v>538</v>
      </c>
      <c r="B540">
        <v>14813</v>
      </c>
      <c r="C540" t="s">
        <v>656</v>
      </c>
      <c r="D540" t="s">
        <v>32</v>
      </c>
      <c r="E540" t="s">
        <v>75</v>
      </c>
      <c r="F540">
        <v>8.01</v>
      </c>
      <c r="G540" s="77">
        <v>42564</v>
      </c>
      <c r="H540" s="77">
        <v>42566</v>
      </c>
      <c r="I540">
        <v>10</v>
      </c>
      <c r="J540">
        <v>2013</v>
      </c>
      <c r="K540" t="s">
        <v>33</v>
      </c>
      <c r="L540">
        <v>13</v>
      </c>
      <c r="M540">
        <v>0.4</v>
      </c>
      <c r="N540">
        <v>5.2</v>
      </c>
      <c r="O540">
        <v>3</v>
      </c>
      <c r="P540">
        <v>1.7333333333333329</v>
      </c>
      <c r="Q540">
        <v>4.333333333333333</v>
      </c>
    </row>
    <row r="541" spans="1:17" hidden="1" x14ac:dyDescent="0.3">
      <c r="A541" s="76">
        <v>539</v>
      </c>
      <c r="B541">
        <v>18753</v>
      </c>
      <c r="C541" t="s">
        <v>657</v>
      </c>
      <c r="D541" t="s">
        <v>66</v>
      </c>
      <c r="E541" t="s">
        <v>75</v>
      </c>
      <c r="F541">
        <v>7.59</v>
      </c>
      <c r="G541" s="77">
        <v>42564</v>
      </c>
      <c r="H541" s="77">
        <v>42570</v>
      </c>
      <c r="I541">
        <v>8</v>
      </c>
      <c r="J541">
        <v>2013</v>
      </c>
      <c r="K541" t="s">
        <v>21</v>
      </c>
      <c r="L541">
        <v>1</v>
      </c>
      <c r="M541">
        <v>0.39444444444444438</v>
      </c>
      <c r="N541">
        <v>0.39444444444444438</v>
      </c>
      <c r="O541">
        <v>7</v>
      </c>
      <c r="P541">
        <v>5.634920634920635E-2</v>
      </c>
      <c r="Q541">
        <v>0.14285714285714279</v>
      </c>
    </row>
    <row r="542" spans="1:17" hidden="1" x14ac:dyDescent="0.3">
      <c r="A542" s="76">
        <v>540</v>
      </c>
      <c r="B542">
        <v>23847</v>
      </c>
      <c r="C542" t="s">
        <v>658</v>
      </c>
      <c r="D542" t="s">
        <v>32</v>
      </c>
      <c r="E542" t="s">
        <v>75</v>
      </c>
      <c r="F542">
        <v>8.2100000000000009</v>
      </c>
      <c r="G542" s="77">
        <v>42552</v>
      </c>
      <c r="H542" s="77">
        <v>42556</v>
      </c>
      <c r="I542">
        <v>9</v>
      </c>
      <c r="J542">
        <v>2015</v>
      </c>
      <c r="K542" t="s">
        <v>33</v>
      </c>
      <c r="L542">
        <v>13</v>
      </c>
      <c r="M542">
        <v>0.4</v>
      </c>
      <c r="N542">
        <v>5.2</v>
      </c>
      <c r="O542">
        <v>5</v>
      </c>
      <c r="P542">
        <v>1.04</v>
      </c>
      <c r="Q542">
        <v>2.6</v>
      </c>
    </row>
    <row r="543" spans="1:17" hidden="1" x14ac:dyDescent="0.3">
      <c r="A543" s="76">
        <v>541</v>
      </c>
      <c r="B543">
        <v>33161</v>
      </c>
      <c r="C543" t="s">
        <v>659</v>
      </c>
      <c r="D543" t="s">
        <v>66</v>
      </c>
      <c r="E543" t="s">
        <v>75</v>
      </c>
      <c r="F543">
        <v>8.0299999999999994</v>
      </c>
      <c r="G543" s="77">
        <v>43009</v>
      </c>
      <c r="H543" s="77">
        <v>43009</v>
      </c>
      <c r="I543">
        <v>9</v>
      </c>
      <c r="J543">
        <v>2016</v>
      </c>
      <c r="K543" t="s">
        <v>35</v>
      </c>
      <c r="L543">
        <v>1</v>
      </c>
      <c r="M543">
        <v>0.39444444444444438</v>
      </c>
      <c r="N543">
        <v>0.39444444444444438</v>
      </c>
      <c r="O543">
        <v>1</v>
      </c>
      <c r="P543">
        <v>0.39444444444444438</v>
      </c>
      <c r="Q543">
        <v>1</v>
      </c>
    </row>
    <row r="544" spans="1:17" hidden="1" x14ac:dyDescent="0.3">
      <c r="A544" s="76">
        <v>542</v>
      </c>
      <c r="B544">
        <v>42568</v>
      </c>
      <c r="C544" t="s">
        <v>660</v>
      </c>
      <c r="D544" t="s">
        <v>32</v>
      </c>
      <c r="E544" t="s">
        <v>38</v>
      </c>
      <c r="F544">
        <v>6.52</v>
      </c>
      <c r="G544" s="77">
        <v>44587</v>
      </c>
      <c r="H544" s="77">
        <v>44607</v>
      </c>
      <c r="I544">
        <v>5</v>
      </c>
      <c r="J544">
        <v>2021</v>
      </c>
      <c r="K544" t="s">
        <v>33</v>
      </c>
      <c r="L544">
        <v>12</v>
      </c>
      <c r="M544">
        <v>0.24444444444444441</v>
      </c>
      <c r="N544">
        <v>2.9333333333333331</v>
      </c>
      <c r="O544">
        <v>21</v>
      </c>
      <c r="P544">
        <v>0.13968253968253971</v>
      </c>
      <c r="Q544">
        <v>0.5714285714285714</v>
      </c>
    </row>
    <row r="545" spans="1:17" hidden="1" x14ac:dyDescent="0.3">
      <c r="A545" s="76">
        <v>543</v>
      </c>
      <c r="B545">
        <v>49263</v>
      </c>
      <c r="C545" t="s">
        <v>661</v>
      </c>
      <c r="D545" t="s">
        <v>32</v>
      </c>
      <c r="E545" t="s">
        <v>38</v>
      </c>
      <c r="F545">
        <v>6.82</v>
      </c>
      <c r="G545" s="77">
        <v>44607</v>
      </c>
      <c r="H545" s="77">
        <v>44630</v>
      </c>
      <c r="I545">
        <v>4</v>
      </c>
      <c r="J545">
        <v>2021</v>
      </c>
      <c r="K545" t="s">
        <v>35</v>
      </c>
      <c r="L545">
        <v>12</v>
      </c>
      <c r="M545">
        <v>0.24444444444444441</v>
      </c>
      <c r="N545">
        <v>2.9333333333333331</v>
      </c>
      <c r="O545">
        <v>24</v>
      </c>
      <c r="P545">
        <v>0.1222222222222222</v>
      </c>
      <c r="Q545">
        <v>0.5</v>
      </c>
    </row>
    <row r="546" spans="1:17" hidden="1" x14ac:dyDescent="0.3">
      <c r="A546" s="76">
        <v>544</v>
      </c>
      <c r="B546">
        <v>553</v>
      </c>
      <c r="C546" t="s">
        <v>662</v>
      </c>
      <c r="D546" t="s">
        <v>32</v>
      </c>
      <c r="E546" t="s">
        <v>38</v>
      </c>
      <c r="F546">
        <v>7.03</v>
      </c>
      <c r="G546" s="77">
        <v>44002</v>
      </c>
      <c r="H546" s="77">
        <v>44005</v>
      </c>
      <c r="I546">
        <v>4</v>
      </c>
      <c r="J546">
        <v>2000</v>
      </c>
      <c r="K546" t="s">
        <v>35</v>
      </c>
      <c r="L546">
        <v>13</v>
      </c>
      <c r="M546">
        <v>0.38333333333333341</v>
      </c>
      <c r="N546">
        <v>4.9833333333333334</v>
      </c>
      <c r="O546">
        <v>4</v>
      </c>
      <c r="P546">
        <v>1.2458333333333329</v>
      </c>
      <c r="Q546">
        <v>3.25</v>
      </c>
    </row>
    <row r="547" spans="1:17" hidden="1" x14ac:dyDescent="0.3">
      <c r="A547" s="76">
        <v>545</v>
      </c>
      <c r="B547">
        <v>39989</v>
      </c>
      <c r="C547" t="s">
        <v>663</v>
      </c>
      <c r="D547" t="s">
        <v>85</v>
      </c>
      <c r="E547" t="s">
        <v>20</v>
      </c>
      <c r="F547">
        <v>7.47</v>
      </c>
      <c r="G547" s="77">
        <v>44120</v>
      </c>
      <c r="H547" s="77">
        <v>44120</v>
      </c>
      <c r="I547">
        <v>7</v>
      </c>
      <c r="J547">
        <v>2019</v>
      </c>
      <c r="K547" t="s">
        <v>33</v>
      </c>
      <c r="L547">
        <v>1</v>
      </c>
      <c r="M547">
        <v>6.7500000000000004E-2</v>
      </c>
      <c r="N547">
        <v>6.7500000000000004E-2</v>
      </c>
      <c r="O547">
        <v>1</v>
      </c>
      <c r="P547">
        <v>6.7500000000000004E-2</v>
      </c>
      <c r="Q547">
        <v>1</v>
      </c>
    </row>
    <row r="548" spans="1:17" hidden="1" x14ac:dyDescent="0.3">
      <c r="A548" s="76">
        <v>546</v>
      </c>
      <c r="B548">
        <v>37940</v>
      </c>
      <c r="C548" t="s">
        <v>664</v>
      </c>
      <c r="D548" t="s">
        <v>32</v>
      </c>
      <c r="E548" t="s">
        <v>121</v>
      </c>
      <c r="F548">
        <v>6.25</v>
      </c>
      <c r="G548" s="77">
        <v>44054</v>
      </c>
      <c r="H548" s="77">
        <v>44090</v>
      </c>
      <c r="I548">
        <v>5</v>
      </c>
      <c r="J548">
        <v>2019</v>
      </c>
      <c r="K548" t="s">
        <v>33</v>
      </c>
      <c r="L548">
        <v>12</v>
      </c>
      <c r="M548">
        <v>5.8333333333333327E-2</v>
      </c>
      <c r="N548">
        <v>0.7</v>
      </c>
      <c r="O548">
        <v>37</v>
      </c>
      <c r="P548">
        <v>1.891891891891892E-2</v>
      </c>
      <c r="Q548">
        <v>0.32432432432432429</v>
      </c>
    </row>
    <row r="549" spans="1:17" hidden="1" x14ac:dyDescent="0.3">
      <c r="A549" s="76">
        <v>547</v>
      </c>
      <c r="B549">
        <v>39960</v>
      </c>
      <c r="C549" t="s">
        <v>665</v>
      </c>
      <c r="D549" t="s">
        <v>32</v>
      </c>
      <c r="E549" t="s">
        <v>121</v>
      </c>
      <c r="F549">
        <v>6.36</v>
      </c>
      <c r="G549" s="77">
        <v>44106</v>
      </c>
      <c r="H549" s="77">
        <v>44108</v>
      </c>
      <c r="I549">
        <v>6</v>
      </c>
      <c r="J549">
        <v>2020</v>
      </c>
      <c r="K549" t="s">
        <v>25</v>
      </c>
      <c r="L549">
        <v>12</v>
      </c>
      <c r="M549">
        <v>5.5555555555555552E-2</v>
      </c>
      <c r="N549">
        <v>0.66666666666666663</v>
      </c>
      <c r="O549">
        <v>3</v>
      </c>
      <c r="P549">
        <v>0.22222222222222221</v>
      </c>
      <c r="Q549">
        <v>4</v>
      </c>
    </row>
    <row r="550" spans="1:17" hidden="1" x14ac:dyDescent="0.3">
      <c r="A550" s="76">
        <v>548</v>
      </c>
      <c r="B550">
        <v>42959</v>
      </c>
      <c r="C550" t="s">
        <v>666</v>
      </c>
      <c r="D550" t="s">
        <v>32</v>
      </c>
      <c r="E550" t="s">
        <v>121</v>
      </c>
      <c r="F550">
        <v>6.37</v>
      </c>
      <c r="G550" s="77">
        <v>44410</v>
      </c>
      <c r="H550" s="77">
        <v>44509</v>
      </c>
      <c r="I550">
        <v>6</v>
      </c>
      <c r="J550">
        <v>2021</v>
      </c>
      <c r="K550" t="s">
        <v>25</v>
      </c>
      <c r="L550">
        <v>12</v>
      </c>
      <c r="M550">
        <v>5.8333333333333327E-2</v>
      </c>
      <c r="N550">
        <v>0.7</v>
      </c>
      <c r="O550">
        <v>100</v>
      </c>
      <c r="P550">
        <v>6.9999999999999993E-3</v>
      </c>
      <c r="Q550">
        <v>0.12</v>
      </c>
    </row>
    <row r="551" spans="1:17" hidden="1" x14ac:dyDescent="0.3">
      <c r="A551" s="76">
        <v>549</v>
      </c>
      <c r="B551">
        <v>40646</v>
      </c>
      <c r="C551" t="s">
        <v>667</v>
      </c>
      <c r="D551" t="s">
        <v>101</v>
      </c>
      <c r="E551" t="s">
        <v>75</v>
      </c>
      <c r="F551">
        <v>7.09</v>
      </c>
      <c r="G551" s="77">
        <v>44540</v>
      </c>
      <c r="H551" s="77">
        <v>44540</v>
      </c>
      <c r="I551">
        <v>4</v>
      </c>
      <c r="J551">
        <v>2020</v>
      </c>
      <c r="K551" t="s">
        <v>35</v>
      </c>
      <c r="L551">
        <v>1</v>
      </c>
      <c r="M551">
        <v>0.88555555555555554</v>
      </c>
      <c r="N551">
        <v>0.88555555555555554</v>
      </c>
      <c r="O551">
        <v>1</v>
      </c>
      <c r="P551">
        <v>0.88555555555555554</v>
      </c>
      <c r="Q551">
        <v>1</v>
      </c>
    </row>
    <row r="552" spans="1:17" hidden="1" x14ac:dyDescent="0.3">
      <c r="A552" s="76">
        <v>550</v>
      </c>
      <c r="B552">
        <v>39710</v>
      </c>
      <c r="C552" t="s">
        <v>668</v>
      </c>
      <c r="D552" t="s">
        <v>32</v>
      </c>
      <c r="E552" t="s">
        <v>38</v>
      </c>
      <c r="F552">
        <v>6.88</v>
      </c>
      <c r="G552" s="77">
        <v>44307</v>
      </c>
      <c r="H552" s="77">
        <v>44315</v>
      </c>
      <c r="I552">
        <v>9</v>
      </c>
      <c r="J552">
        <v>2020</v>
      </c>
      <c r="K552" t="s">
        <v>33</v>
      </c>
      <c r="L552">
        <v>12</v>
      </c>
      <c r="M552">
        <v>0.38611111111111113</v>
      </c>
      <c r="N552">
        <v>4.6333333333333337</v>
      </c>
      <c r="O552">
        <v>9</v>
      </c>
      <c r="P552">
        <v>0.51481481481481484</v>
      </c>
      <c r="Q552">
        <v>1.333333333333333</v>
      </c>
    </row>
    <row r="553" spans="1:17" hidden="1" x14ac:dyDescent="0.3">
      <c r="A553" s="76">
        <v>551</v>
      </c>
      <c r="B553">
        <v>41660</v>
      </c>
      <c r="C553" t="s">
        <v>669</v>
      </c>
      <c r="D553" t="s">
        <v>19</v>
      </c>
      <c r="E553" t="s">
        <v>38</v>
      </c>
      <c r="F553">
        <v>6.63</v>
      </c>
      <c r="G553" s="77">
        <v>44329</v>
      </c>
      <c r="H553" s="77">
        <v>44329</v>
      </c>
      <c r="I553">
        <v>7</v>
      </c>
      <c r="J553">
        <v>2020</v>
      </c>
      <c r="K553" t="s">
        <v>33</v>
      </c>
      <c r="L553">
        <v>6</v>
      </c>
      <c r="M553">
        <v>3.3333333333333333E-2</v>
      </c>
      <c r="N553">
        <v>0.2</v>
      </c>
      <c r="O553">
        <v>1</v>
      </c>
      <c r="P553">
        <v>0.2</v>
      </c>
      <c r="Q553">
        <v>6</v>
      </c>
    </row>
    <row r="554" spans="1:17" hidden="1" x14ac:dyDescent="0.3">
      <c r="A554" s="76">
        <v>552</v>
      </c>
      <c r="B554">
        <v>48653</v>
      </c>
      <c r="C554" t="s">
        <v>670</v>
      </c>
      <c r="D554" t="s">
        <v>85</v>
      </c>
      <c r="E554" t="s">
        <v>52</v>
      </c>
      <c r="F554">
        <v>8.3699999999999992</v>
      </c>
      <c r="G554" s="77">
        <v>44539</v>
      </c>
      <c r="H554" s="77">
        <v>44539</v>
      </c>
      <c r="I554">
        <v>7</v>
      </c>
      <c r="J554">
        <v>2019</v>
      </c>
      <c r="K554" t="s">
        <v>35</v>
      </c>
      <c r="L554">
        <v>1</v>
      </c>
      <c r="M554">
        <v>7.6388888888888895E-2</v>
      </c>
      <c r="N554">
        <v>7.6388888888888895E-2</v>
      </c>
      <c r="O554">
        <v>1</v>
      </c>
      <c r="P554">
        <v>7.6388888888888895E-2</v>
      </c>
      <c r="Q554">
        <v>1</v>
      </c>
    </row>
    <row r="555" spans="1:17" x14ac:dyDescent="0.3">
      <c r="A555" s="76">
        <v>49</v>
      </c>
      <c r="B555">
        <v>42892</v>
      </c>
      <c r="C555" t="s">
        <v>132</v>
      </c>
      <c r="D555" t="s">
        <v>32</v>
      </c>
      <c r="E555" t="s">
        <v>38</v>
      </c>
      <c r="F555">
        <v>6.32</v>
      </c>
      <c r="G555" s="77">
        <v>44946</v>
      </c>
      <c r="H555" s="77">
        <v>44973</v>
      </c>
      <c r="I555">
        <v>6</v>
      </c>
      <c r="J555">
        <v>2022</v>
      </c>
      <c r="K555" t="s">
        <v>25</v>
      </c>
      <c r="L555">
        <v>24</v>
      </c>
      <c r="M555">
        <v>0.39750000000000002</v>
      </c>
      <c r="N555">
        <v>9.5400000000000009</v>
      </c>
      <c r="O555" s="38">
        <v>28</v>
      </c>
      <c r="P555">
        <v>0.34071428571428569</v>
      </c>
      <c r="Q555">
        <v>0.8571428571428571</v>
      </c>
    </row>
    <row r="556" spans="1:17" x14ac:dyDescent="0.3">
      <c r="A556" s="76">
        <v>426</v>
      </c>
      <c r="B556">
        <v>50185</v>
      </c>
      <c r="C556" t="s">
        <v>543</v>
      </c>
      <c r="D556" t="s">
        <v>32</v>
      </c>
      <c r="E556" t="s">
        <v>20</v>
      </c>
      <c r="F556">
        <v>7.37</v>
      </c>
      <c r="G556" s="77">
        <v>44954</v>
      </c>
      <c r="H556" s="77">
        <v>44971</v>
      </c>
      <c r="I556">
        <v>7</v>
      </c>
      <c r="J556">
        <v>2022</v>
      </c>
      <c r="K556" t="s">
        <v>25</v>
      </c>
      <c r="L556">
        <v>12</v>
      </c>
      <c r="M556">
        <v>0.38722222222222219</v>
      </c>
      <c r="N556">
        <v>4.6466666666666674</v>
      </c>
      <c r="O556">
        <v>18</v>
      </c>
      <c r="P556">
        <v>0.25814814814814813</v>
      </c>
      <c r="Q556">
        <v>0.66666666666666663</v>
      </c>
    </row>
    <row r="557" spans="1:17" hidden="1" x14ac:dyDescent="0.3">
      <c r="A557" s="76">
        <v>555</v>
      </c>
      <c r="B557">
        <v>43001</v>
      </c>
      <c r="C557" t="s">
        <v>673</v>
      </c>
      <c r="D557" t="s">
        <v>19</v>
      </c>
      <c r="E557" t="s">
        <v>38</v>
      </c>
      <c r="F557">
        <v>6.58</v>
      </c>
      <c r="G557" s="77">
        <v>44905</v>
      </c>
      <c r="H557" s="77">
        <v>44907</v>
      </c>
      <c r="I557">
        <v>6</v>
      </c>
      <c r="J557">
        <v>2021</v>
      </c>
      <c r="K557" t="s">
        <v>25</v>
      </c>
      <c r="L557">
        <v>13</v>
      </c>
      <c r="M557">
        <v>5.8333333333333327E-2</v>
      </c>
      <c r="N557">
        <v>0.7583333333333333</v>
      </c>
      <c r="O557">
        <v>3</v>
      </c>
      <c r="P557">
        <v>0.25277777777777782</v>
      </c>
      <c r="Q557">
        <v>4.333333333333333</v>
      </c>
    </row>
    <row r="558" spans="1:17" hidden="1" x14ac:dyDescent="0.3">
      <c r="A558" s="76">
        <v>556</v>
      </c>
      <c r="B558">
        <v>481</v>
      </c>
      <c r="C558" t="s">
        <v>674</v>
      </c>
      <c r="D558" t="s">
        <v>32</v>
      </c>
      <c r="E558" t="s">
        <v>38</v>
      </c>
      <c r="F558">
        <v>7.48</v>
      </c>
      <c r="G558" s="77">
        <v>42095</v>
      </c>
      <c r="H558" s="77">
        <v>42178</v>
      </c>
      <c r="I558">
        <v>7</v>
      </c>
      <c r="J558">
        <v>2000</v>
      </c>
      <c r="K558" t="s">
        <v>33</v>
      </c>
      <c r="L558">
        <v>224</v>
      </c>
      <c r="M558">
        <v>0.39222222222222219</v>
      </c>
      <c r="N558">
        <v>87.857777777777784</v>
      </c>
      <c r="O558">
        <v>84</v>
      </c>
      <c r="P558">
        <v>1.0459259259259259</v>
      </c>
      <c r="Q558">
        <v>2.666666666666667</v>
      </c>
    </row>
    <row r="559" spans="1:17" hidden="1" x14ac:dyDescent="0.3">
      <c r="A559" s="76">
        <v>557</v>
      </c>
      <c r="B559">
        <v>482</v>
      </c>
      <c r="C559" t="s">
        <v>675</v>
      </c>
      <c r="D559" t="s">
        <v>32</v>
      </c>
      <c r="E559" t="s">
        <v>38</v>
      </c>
      <c r="F559">
        <v>7.19</v>
      </c>
      <c r="G559" s="77">
        <v>42248</v>
      </c>
      <c r="H559" s="77">
        <v>42491</v>
      </c>
      <c r="I559">
        <v>7</v>
      </c>
      <c r="J559">
        <v>2004</v>
      </c>
      <c r="K559" t="s">
        <v>35</v>
      </c>
      <c r="L559">
        <v>180</v>
      </c>
      <c r="M559">
        <v>0.39833333333333332</v>
      </c>
      <c r="N559">
        <v>71.7</v>
      </c>
      <c r="O559">
        <v>244</v>
      </c>
      <c r="P559">
        <v>0.29385245901639351</v>
      </c>
      <c r="Q559">
        <v>0.73770491803278693</v>
      </c>
    </row>
    <row r="560" spans="1:17" x14ac:dyDescent="0.3">
      <c r="A560" s="76">
        <v>290</v>
      </c>
      <c r="B560">
        <v>48239</v>
      </c>
      <c r="C560" t="s">
        <v>406</v>
      </c>
      <c r="D560" t="s">
        <v>32</v>
      </c>
      <c r="E560" t="s">
        <v>75</v>
      </c>
      <c r="F560">
        <v>6.94</v>
      </c>
      <c r="G560" s="77">
        <v>44928</v>
      </c>
      <c r="H560" s="77">
        <v>44944</v>
      </c>
      <c r="I560">
        <v>3</v>
      </c>
      <c r="J560">
        <v>2022</v>
      </c>
      <c r="K560" t="s">
        <v>25</v>
      </c>
      <c r="L560">
        <v>12</v>
      </c>
      <c r="M560">
        <v>0.39444444444444438</v>
      </c>
      <c r="N560">
        <v>4.7333333333333334</v>
      </c>
      <c r="O560">
        <v>17</v>
      </c>
      <c r="P560">
        <v>0.27843137254901962</v>
      </c>
      <c r="Q560">
        <v>0.70588235294117652</v>
      </c>
    </row>
    <row r="561" spans="1:17" hidden="1" x14ac:dyDescent="0.3">
      <c r="A561" s="76">
        <v>559</v>
      </c>
      <c r="B561">
        <v>41124</v>
      </c>
      <c r="C561" t="s">
        <v>677</v>
      </c>
      <c r="D561" t="s">
        <v>19</v>
      </c>
      <c r="E561" t="s">
        <v>20</v>
      </c>
      <c r="F561">
        <v>5.2</v>
      </c>
      <c r="G561" s="77">
        <v>44393</v>
      </c>
      <c r="H561" s="77">
        <v>44399</v>
      </c>
      <c r="I561">
        <v>4</v>
      </c>
      <c r="J561">
        <v>2020</v>
      </c>
      <c r="K561" t="s">
        <v>33</v>
      </c>
      <c r="L561">
        <v>12</v>
      </c>
      <c r="M561">
        <v>6.6666666666666666E-2</v>
      </c>
      <c r="N561">
        <v>0.8</v>
      </c>
      <c r="O561">
        <v>7</v>
      </c>
      <c r="P561">
        <v>0.1142857142857143</v>
      </c>
      <c r="Q561">
        <v>1.714285714285714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M2939" sqref="M2939"/>
    </sheetView>
  </sheetViews>
  <sheetFormatPr defaultRowHeight="14.4" x14ac:dyDescent="0.3"/>
  <cols>
    <col min="1" max="1" width="17" style="79" bestFit="1" customWidth="1"/>
    <col min="4" max="4" width="12.33203125" style="73" customWidth="1"/>
    <col min="5" max="5" width="15.77734375" style="38" bestFit="1" customWidth="1"/>
    <col min="6" max="6" width="17" style="72" bestFit="1" customWidth="1"/>
    <col min="7" max="7" width="11.77734375" style="72" bestFit="1" customWidth="1"/>
    <col min="9" max="9" width="10.5546875" style="38" bestFit="1" customWidth="1"/>
    <col min="16" max="16" width="8.88671875" style="75" customWidth="1"/>
    <col min="17" max="17" width="11.6640625" style="73" bestFit="1" customWidth="1"/>
  </cols>
  <sheetData>
    <row r="1" spans="1:13" x14ac:dyDescent="0.3">
      <c r="A1" s="79" t="s">
        <v>681</v>
      </c>
      <c r="B1" t="s">
        <v>682</v>
      </c>
      <c r="C1" t="s">
        <v>683</v>
      </c>
      <c r="D1" t="s">
        <v>684</v>
      </c>
      <c r="E1" s="38" t="s">
        <v>685</v>
      </c>
      <c r="F1" s="72" t="s">
        <v>686</v>
      </c>
      <c r="G1" s="72" t="s">
        <v>9</v>
      </c>
    </row>
    <row r="2" spans="1:13" hidden="1" x14ac:dyDescent="0.3">
      <c r="A2" s="79">
        <v>42005</v>
      </c>
      <c r="B2">
        <f>SUMIFS(user_list!P:P,user_list!G:G,"&lt;="&amp;A2,user_list!H:H,"&gt;="&amp;A2)</f>
        <v>0</v>
      </c>
      <c r="C2">
        <f>SUMIFS(user_list!Q:Q,user_list!G:G,"&lt;="&amp;A2,user_list!H:H,"&gt;="&amp;A2)</f>
        <v>0</v>
      </c>
      <c r="D2">
        <f>SUMIFS(user_list!P:P,user_list!G:G,"&lt;="&amp;A2,user_list!H:H,"&gt;="&amp;A2,user_list!J:J,days!G2)+SUMIFS(user_list!P:P,user_list!G:G,"&lt;="&amp;A2,user_list!H:H,"&gt;="&amp;A2,user_list!J:J,days!G2-1)</f>
        <v>0</v>
      </c>
      <c r="E2" s="38">
        <f>COUNTIF(user_list!H:H,A2)</f>
        <v>0</v>
      </c>
      <c r="F2" s="72">
        <f t="shared" ref="F2:F65" si="0">MONTH(A2)</f>
        <v>1</v>
      </c>
      <c r="G2" s="72">
        <f t="shared" ref="G2:G65" si="1">YEAR(A2)</f>
        <v>2015</v>
      </c>
      <c r="L2" s="72"/>
    </row>
    <row r="3" spans="1:13" hidden="1" x14ac:dyDescent="0.3">
      <c r="A3" s="79">
        <v>42006</v>
      </c>
      <c r="B3">
        <f>SUMIFS(user_list!P:P,user_list!G:G,"&lt;="&amp;A3,user_list!H:H,"&gt;="&amp;A3)</f>
        <v>0</v>
      </c>
      <c r="C3">
        <f>SUMIFS(user_list!Q:Q,user_list!G:G,"&lt;="&amp;A3,user_list!H:H,"&gt;="&amp;A3)</f>
        <v>0</v>
      </c>
      <c r="D3">
        <f>SUMIFS(user_list!P:P,user_list!G:G,"&lt;="&amp;A3,user_list!H:H,"&gt;="&amp;A3,user_list!J:J,days!G3)+SUMIFS(user_list!P:P,user_list!G:G,"&lt;="&amp;A3,user_list!H:H,"&gt;="&amp;A3,user_list!J:J,days!G3-1)</f>
        <v>0</v>
      </c>
      <c r="E3" s="38">
        <f>COUNTIF(user_list!H:H,A3)</f>
        <v>0</v>
      </c>
      <c r="F3" s="72">
        <f t="shared" si="0"/>
        <v>1</v>
      </c>
      <c r="G3" s="72">
        <f t="shared" si="1"/>
        <v>2015</v>
      </c>
      <c r="L3" s="72"/>
    </row>
    <row r="4" spans="1:13" hidden="1" x14ac:dyDescent="0.3">
      <c r="A4" s="79">
        <v>42007</v>
      </c>
      <c r="B4">
        <f>SUMIFS(user_list!P:P,user_list!G:G,"&lt;="&amp;A4,user_list!H:H,"&gt;="&amp;A4)</f>
        <v>0</v>
      </c>
      <c r="C4">
        <f>SUMIFS(user_list!Q:Q,user_list!G:G,"&lt;="&amp;A4,user_list!H:H,"&gt;="&amp;A4)</f>
        <v>0</v>
      </c>
      <c r="D4">
        <f>SUMIFS(user_list!P:P,user_list!G:G,"&lt;="&amp;A4,user_list!H:H,"&gt;="&amp;A4,user_list!J:J,days!G4)+SUMIFS(user_list!P:P,user_list!G:G,"&lt;="&amp;A4,user_list!H:H,"&gt;="&amp;A4,user_list!J:J,days!G4-1)</f>
        <v>0</v>
      </c>
      <c r="E4" s="38">
        <f>COUNTIF(user_list!H:H,A4)</f>
        <v>0</v>
      </c>
      <c r="F4" s="72">
        <f t="shared" si="0"/>
        <v>1</v>
      </c>
      <c r="G4" s="72">
        <f t="shared" si="1"/>
        <v>2015</v>
      </c>
      <c r="L4" s="72"/>
    </row>
    <row r="5" spans="1:13" hidden="1" x14ac:dyDescent="0.3">
      <c r="A5" s="79">
        <v>42008</v>
      </c>
      <c r="B5">
        <f>SUMIFS(user_list!P:P,user_list!G:G,"&lt;="&amp;A5,user_list!H:H,"&gt;="&amp;A5)</f>
        <v>0</v>
      </c>
      <c r="C5">
        <f>SUMIFS(user_list!Q:Q,user_list!G:G,"&lt;="&amp;A5,user_list!H:H,"&gt;="&amp;A5)</f>
        <v>0</v>
      </c>
      <c r="D5">
        <f>SUMIFS(user_list!P:P,user_list!G:G,"&lt;="&amp;A5,user_list!H:H,"&gt;="&amp;A5,user_list!J:J,days!G5)+SUMIFS(user_list!P:P,user_list!G:G,"&lt;="&amp;A5,user_list!H:H,"&gt;="&amp;A5,user_list!J:J,days!G5-1)</f>
        <v>0</v>
      </c>
      <c r="E5" s="38">
        <f>COUNTIF(user_list!H:H,A5)</f>
        <v>0</v>
      </c>
      <c r="F5" s="72">
        <f t="shared" si="0"/>
        <v>1</v>
      </c>
      <c r="G5" s="72">
        <f t="shared" si="1"/>
        <v>2015</v>
      </c>
      <c r="L5" s="72"/>
    </row>
    <row r="6" spans="1:13" hidden="1" x14ac:dyDescent="0.3">
      <c r="A6" s="79">
        <v>42009</v>
      </c>
      <c r="B6">
        <f>SUMIFS(user_list!P:P,user_list!G:G,"&lt;="&amp;A6,user_list!H:H,"&gt;="&amp;A6)</f>
        <v>0</v>
      </c>
      <c r="C6">
        <f>SUMIFS(user_list!Q:Q,user_list!G:G,"&lt;="&amp;A6,user_list!H:H,"&gt;="&amp;A6)</f>
        <v>0</v>
      </c>
      <c r="D6">
        <f>SUMIFS(user_list!P:P,user_list!G:G,"&lt;="&amp;A6,user_list!H:H,"&gt;="&amp;A6,user_list!J:J,days!G6)+SUMIFS(user_list!P:P,user_list!G:G,"&lt;="&amp;A6,user_list!H:H,"&gt;="&amp;A6,user_list!J:J,days!G6-1)</f>
        <v>0</v>
      </c>
      <c r="E6" s="38">
        <f>COUNTIF(user_list!H:H,A6)</f>
        <v>0</v>
      </c>
      <c r="F6" s="72">
        <f t="shared" si="0"/>
        <v>1</v>
      </c>
      <c r="G6" s="72">
        <f t="shared" si="1"/>
        <v>2015</v>
      </c>
      <c r="L6" s="72"/>
    </row>
    <row r="7" spans="1:13" hidden="1" x14ac:dyDescent="0.3">
      <c r="A7" s="79">
        <v>42010</v>
      </c>
      <c r="B7">
        <f>SUMIFS(user_list!P:P,user_list!G:G,"&lt;="&amp;A7,user_list!H:H,"&gt;="&amp;A7)</f>
        <v>0</v>
      </c>
      <c r="C7">
        <f>SUMIFS(user_list!Q:Q,user_list!G:G,"&lt;="&amp;A7,user_list!H:H,"&gt;="&amp;A7)</f>
        <v>0</v>
      </c>
      <c r="D7">
        <f>SUMIFS(user_list!P:P,user_list!G:G,"&lt;="&amp;A7,user_list!H:H,"&gt;="&amp;A7,user_list!J:J,days!G7)+SUMIFS(user_list!P:P,user_list!G:G,"&lt;="&amp;A7,user_list!H:H,"&gt;="&amp;A7,user_list!J:J,days!G7-1)</f>
        <v>0</v>
      </c>
      <c r="E7" s="38">
        <f>COUNTIF(user_list!H:H,A7)</f>
        <v>0</v>
      </c>
      <c r="F7" s="72">
        <f t="shared" si="0"/>
        <v>1</v>
      </c>
      <c r="G7" s="72">
        <f t="shared" si="1"/>
        <v>2015</v>
      </c>
      <c r="L7" s="72"/>
    </row>
    <row r="8" spans="1:13" hidden="1" x14ac:dyDescent="0.3">
      <c r="A8" s="79">
        <v>42011</v>
      </c>
      <c r="B8">
        <f>SUMIFS(user_list!P:P,user_list!G:G,"&lt;="&amp;A8,user_list!H:H,"&gt;="&amp;A8)</f>
        <v>0</v>
      </c>
      <c r="C8">
        <f>SUMIFS(user_list!Q:Q,user_list!G:G,"&lt;="&amp;A8,user_list!H:H,"&gt;="&amp;A8)</f>
        <v>0</v>
      </c>
      <c r="D8">
        <f>SUMIFS(user_list!P:P,user_list!G:G,"&lt;="&amp;A8,user_list!H:H,"&gt;="&amp;A8,user_list!J:J,days!G8)+SUMIFS(user_list!P:P,user_list!G:G,"&lt;="&amp;A8,user_list!H:H,"&gt;="&amp;A8,user_list!J:J,days!G8-1)</f>
        <v>0</v>
      </c>
      <c r="E8" s="38">
        <f>COUNTIF(user_list!H:H,A8)</f>
        <v>0</v>
      </c>
      <c r="F8" s="72">
        <f t="shared" si="0"/>
        <v>1</v>
      </c>
      <c r="G8" s="72">
        <f t="shared" si="1"/>
        <v>2015</v>
      </c>
      <c r="L8" s="72"/>
    </row>
    <row r="9" spans="1:13" hidden="1" x14ac:dyDescent="0.3">
      <c r="A9" s="79">
        <v>42012</v>
      </c>
      <c r="B9">
        <f>SUMIFS(user_list!P:P,user_list!G:G,"&lt;="&amp;A9,user_list!H:H,"&gt;="&amp;A9)</f>
        <v>0</v>
      </c>
      <c r="C9">
        <f>SUMIFS(user_list!Q:Q,user_list!G:G,"&lt;="&amp;A9,user_list!H:H,"&gt;="&amp;A9)</f>
        <v>0</v>
      </c>
      <c r="D9">
        <f>SUMIFS(user_list!P:P,user_list!G:G,"&lt;="&amp;A9,user_list!H:H,"&gt;="&amp;A9,user_list!J:J,days!G9)+SUMIFS(user_list!P:P,user_list!G:G,"&lt;="&amp;A9,user_list!H:H,"&gt;="&amp;A9,user_list!J:J,days!G9-1)</f>
        <v>0</v>
      </c>
      <c r="E9" s="38">
        <f>COUNTIF(user_list!H:H,A9)</f>
        <v>0</v>
      </c>
      <c r="F9" s="72">
        <f t="shared" si="0"/>
        <v>1</v>
      </c>
      <c r="G9" s="72">
        <f t="shared" si="1"/>
        <v>2015</v>
      </c>
      <c r="L9" s="72"/>
    </row>
    <row r="10" spans="1:13" hidden="1" x14ac:dyDescent="0.3">
      <c r="A10" s="79">
        <v>42013</v>
      </c>
      <c r="B10">
        <f>SUMIFS(user_list!P:P,user_list!G:G,"&lt;="&amp;A10,user_list!H:H,"&gt;="&amp;A10)</f>
        <v>0</v>
      </c>
      <c r="C10">
        <f>SUMIFS(user_list!Q:Q,user_list!G:G,"&lt;="&amp;A10,user_list!H:H,"&gt;="&amp;A10)</f>
        <v>0</v>
      </c>
      <c r="D10">
        <f>SUMIFS(user_list!P:P,user_list!G:G,"&lt;="&amp;A10,user_list!H:H,"&gt;="&amp;A10,user_list!J:J,days!G10)+SUMIFS(user_list!P:P,user_list!G:G,"&lt;="&amp;A10,user_list!H:H,"&gt;="&amp;A10,user_list!J:J,days!G10-1)</f>
        <v>0</v>
      </c>
      <c r="E10" s="38">
        <f>COUNTIF(user_list!H:H,A10)</f>
        <v>0</v>
      </c>
      <c r="F10" s="72">
        <f t="shared" si="0"/>
        <v>1</v>
      </c>
      <c r="G10" s="72">
        <f t="shared" si="1"/>
        <v>2015</v>
      </c>
      <c r="L10" s="72"/>
    </row>
    <row r="11" spans="1:13" hidden="1" x14ac:dyDescent="0.3">
      <c r="A11" s="79">
        <v>42014</v>
      </c>
      <c r="B11">
        <f>SUMIFS(user_list!P:P,user_list!G:G,"&lt;="&amp;A11,user_list!H:H,"&gt;="&amp;A11)</f>
        <v>0</v>
      </c>
      <c r="C11">
        <f>SUMIFS(user_list!Q:Q,user_list!G:G,"&lt;="&amp;A11,user_list!H:H,"&gt;="&amp;A11)</f>
        <v>0</v>
      </c>
      <c r="D11">
        <f>SUMIFS(user_list!P:P,user_list!G:G,"&lt;="&amp;A11,user_list!H:H,"&gt;="&amp;A11,user_list!J:J,days!G11)+SUMIFS(user_list!P:P,user_list!G:G,"&lt;="&amp;A11,user_list!H:H,"&gt;="&amp;A11,user_list!J:J,days!G11-1)</f>
        <v>0</v>
      </c>
      <c r="E11" s="38">
        <f>COUNTIF(user_list!H:H,A11)</f>
        <v>0</v>
      </c>
      <c r="F11" s="72">
        <f t="shared" si="0"/>
        <v>1</v>
      </c>
      <c r="G11" s="72">
        <f t="shared" si="1"/>
        <v>2015</v>
      </c>
      <c r="L11" s="72"/>
    </row>
    <row r="12" spans="1:13" hidden="1" x14ac:dyDescent="0.3">
      <c r="A12" s="79">
        <v>42015</v>
      </c>
      <c r="B12">
        <f>SUMIFS(user_list!P:P,user_list!G:G,"&lt;="&amp;A12,user_list!H:H,"&gt;="&amp;A12)</f>
        <v>0</v>
      </c>
      <c r="C12">
        <f>SUMIFS(user_list!Q:Q,user_list!G:G,"&lt;="&amp;A12,user_list!H:H,"&gt;="&amp;A12)</f>
        <v>0</v>
      </c>
      <c r="D12">
        <f>SUMIFS(user_list!P:P,user_list!G:G,"&lt;="&amp;A12,user_list!H:H,"&gt;="&amp;A12,user_list!J:J,days!G12)+SUMIFS(user_list!P:P,user_list!G:G,"&lt;="&amp;A12,user_list!H:H,"&gt;="&amp;A12,user_list!J:J,days!G12-1)</f>
        <v>0</v>
      </c>
      <c r="E12" s="38">
        <f>COUNTIF(user_list!H:H,A12)</f>
        <v>0</v>
      </c>
      <c r="F12" s="72">
        <f t="shared" si="0"/>
        <v>1</v>
      </c>
      <c r="G12" s="72">
        <f t="shared" si="1"/>
        <v>2015</v>
      </c>
      <c r="L12" s="72"/>
    </row>
    <row r="13" spans="1:13" hidden="1" x14ac:dyDescent="0.3">
      <c r="A13" s="79">
        <v>42016</v>
      </c>
      <c r="B13">
        <f>SUMIFS(user_list!P:P,user_list!G:G,"&lt;="&amp;A13,user_list!H:H,"&gt;="&amp;A13)</f>
        <v>0</v>
      </c>
      <c r="C13">
        <f>SUMIFS(user_list!Q:Q,user_list!G:G,"&lt;="&amp;A13,user_list!H:H,"&gt;="&amp;A13)</f>
        <v>0</v>
      </c>
      <c r="D13">
        <f>SUMIFS(user_list!P:P,user_list!G:G,"&lt;="&amp;A13,user_list!H:H,"&gt;="&amp;A13,user_list!J:J,days!G13)+SUMIFS(user_list!P:P,user_list!G:G,"&lt;="&amp;A13,user_list!H:H,"&gt;="&amp;A13,user_list!J:J,days!G13-1)</f>
        <v>0</v>
      </c>
      <c r="E13" s="38">
        <f>COUNTIF(user_list!H:H,A13)</f>
        <v>0</v>
      </c>
      <c r="F13" s="72">
        <f t="shared" si="0"/>
        <v>1</v>
      </c>
      <c r="G13" s="72">
        <f t="shared" si="1"/>
        <v>2015</v>
      </c>
      <c r="L13" s="72"/>
    </row>
    <row r="14" spans="1:13" hidden="1" x14ac:dyDescent="0.3">
      <c r="A14" s="79">
        <v>42017</v>
      </c>
      <c r="B14">
        <f>SUMIFS(user_list!P:P,user_list!G:G,"&lt;="&amp;A14,user_list!H:H,"&gt;="&amp;A14)</f>
        <v>0</v>
      </c>
      <c r="C14">
        <f>SUMIFS(user_list!Q:Q,user_list!G:G,"&lt;="&amp;A14,user_list!H:H,"&gt;="&amp;A14)</f>
        <v>0</v>
      </c>
      <c r="D14">
        <f>SUMIFS(user_list!P:P,user_list!G:G,"&lt;="&amp;A14,user_list!H:H,"&gt;="&amp;A14,user_list!J:J,days!G14)+SUMIFS(user_list!P:P,user_list!G:G,"&lt;="&amp;A14,user_list!H:H,"&gt;="&amp;A14,user_list!J:J,days!G14-1)</f>
        <v>0</v>
      </c>
      <c r="E14" s="38">
        <f>COUNTIF(user_list!H:H,A14)</f>
        <v>0</v>
      </c>
      <c r="F14" s="72">
        <f t="shared" si="0"/>
        <v>1</v>
      </c>
      <c r="G14" s="72">
        <f t="shared" si="1"/>
        <v>2015</v>
      </c>
      <c r="L14" s="72"/>
      <c r="M14" s="72"/>
    </row>
    <row r="15" spans="1:13" hidden="1" x14ac:dyDescent="0.3">
      <c r="A15" s="79">
        <v>42018</v>
      </c>
      <c r="B15">
        <f>SUMIFS(user_list!P:P,user_list!G:G,"&lt;="&amp;A15,user_list!H:H,"&gt;="&amp;A15)</f>
        <v>0.67634408602150531</v>
      </c>
      <c r="C15">
        <f>SUMIFS(user_list!Q:Q,user_list!G:G,"&lt;="&amp;A15,user_list!H:H,"&gt;="&amp;A15)</f>
        <v>1.645161290322581</v>
      </c>
      <c r="D15">
        <f>SUMIFS(user_list!P:P,user_list!G:G,"&lt;="&amp;A15,user_list!H:H,"&gt;="&amp;A15,user_list!J:J,days!G15)+SUMIFS(user_list!P:P,user_list!G:G,"&lt;="&amp;A15,user_list!H:H,"&gt;="&amp;A15,user_list!J:J,days!G15-1)</f>
        <v>0</v>
      </c>
      <c r="E15" s="38">
        <f>COUNTIF(user_list!H:H,A15)</f>
        <v>0</v>
      </c>
      <c r="F15" s="72">
        <f t="shared" si="0"/>
        <v>1</v>
      </c>
      <c r="G15" s="72">
        <f t="shared" si="1"/>
        <v>2015</v>
      </c>
      <c r="L15" s="72"/>
      <c r="M15" s="72"/>
    </row>
    <row r="16" spans="1:13" hidden="1" x14ac:dyDescent="0.3">
      <c r="A16" s="79">
        <v>42019</v>
      </c>
      <c r="B16">
        <f>SUMIFS(user_list!P:P,user_list!G:G,"&lt;="&amp;A16,user_list!H:H,"&gt;="&amp;A16)</f>
        <v>0.67634408602150531</v>
      </c>
      <c r="C16">
        <f>SUMIFS(user_list!Q:Q,user_list!G:G,"&lt;="&amp;A16,user_list!H:H,"&gt;="&amp;A16)</f>
        <v>1.645161290322581</v>
      </c>
      <c r="D16">
        <f>SUMIFS(user_list!P:P,user_list!G:G,"&lt;="&amp;A16,user_list!H:H,"&gt;="&amp;A16,user_list!J:J,days!G16)+SUMIFS(user_list!P:P,user_list!G:G,"&lt;="&amp;A16,user_list!H:H,"&gt;="&amp;A16,user_list!J:J,days!G16-1)</f>
        <v>0</v>
      </c>
      <c r="E16" s="38">
        <f>COUNTIF(user_list!H:H,A16)</f>
        <v>0</v>
      </c>
      <c r="F16" s="72">
        <f t="shared" si="0"/>
        <v>1</v>
      </c>
      <c r="G16" s="72">
        <f t="shared" si="1"/>
        <v>2015</v>
      </c>
      <c r="L16" s="72"/>
      <c r="M16" s="72"/>
    </row>
    <row r="17" spans="1:13" hidden="1" x14ac:dyDescent="0.3">
      <c r="A17" s="79">
        <v>42020</v>
      </c>
      <c r="B17">
        <f>SUMIFS(user_list!P:P,user_list!G:G,"&lt;="&amp;A17,user_list!H:H,"&gt;="&amp;A17)</f>
        <v>0.67634408602150531</v>
      </c>
      <c r="C17">
        <f>SUMIFS(user_list!Q:Q,user_list!G:G,"&lt;="&amp;A17,user_list!H:H,"&gt;="&amp;A17)</f>
        <v>1.645161290322581</v>
      </c>
      <c r="D17">
        <f>SUMIFS(user_list!P:P,user_list!G:G,"&lt;="&amp;A17,user_list!H:H,"&gt;="&amp;A17,user_list!J:J,days!G17)+SUMIFS(user_list!P:P,user_list!G:G,"&lt;="&amp;A17,user_list!H:H,"&gt;="&amp;A17,user_list!J:J,days!G17-1)</f>
        <v>0</v>
      </c>
      <c r="E17" s="38">
        <f>COUNTIF(user_list!H:H,A17)</f>
        <v>0</v>
      </c>
      <c r="F17" s="72">
        <f t="shared" si="0"/>
        <v>1</v>
      </c>
      <c r="G17" s="72">
        <f t="shared" si="1"/>
        <v>2015</v>
      </c>
      <c r="L17" s="72"/>
      <c r="M17" s="72"/>
    </row>
    <row r="18" spans="1:13" hidden="1" x14ac:dyDescent="0.3">
      <c r="A18" s="79">
        <v>42021</v>
      </c>
      <c r="B18">
        <f>SUMIFS(user_list!P:P,user_list!G:G,"&lt;="&amp;A18,user_list!H:H,"&gt;="&amp;A18)</f>
        <v>0.67634408602150531</v>
      </c>
      <c r="C18">
        <f>SUMIFS(user_list!Q:Q,user_list!G:G,"&lt;="&amp;A18,user_list!H:H,"&gt;="&amp;A18)</f>
        <v>1.645161290322581</v>
      </c>
      <c r="D18">
        <f>SUMIFS(user_list!P:P,user_list!G:G,"&lt;="&amp;A18,user_list!H:H,"&gt;="&amp;A18,user_list!J:J,days!G18)+SUMIFS(user_list!P:P,user_list!G:G,"&lt;="&amp;A18,user_list!H:H,"&gt;="&amp;A18,user_list!J:J,days!G18-1)</f>
        <v>0</v>
      </c>
      <c r="E18" s="38">
        <f>COUNTIF(user_list!H:H,A18)</f>
        <v>0</v>
      </c>
      <c r="F18" s="72">
        <f t="shared" si="0"/>
        <v>1</v>
      </c>
      <c r="G18" s="72">
        <f t="shared" si="1"/>
        <v>2015</v>
      </c>
      <c r="L18" s="72"/>
      <c r="M18" s="72"/>
    </row>
    <row r="19" spans="1:13" hidden="1" x14ac:dyDescent="0.3">
      <c r="A19" s="79">
        <v>42022</v>
      </c>
      <c r="B19">
        <f>SUMIFS(user_list!P:P,user_list!G:G,"&lt;="&amp;A19,user_list!H:H,"&gt;="&amp;A19)</f>
        <v>0.67634408602150531</v>
      </c>
      <c r="C19">
        <f>SUMIFS(user_list!Q:Q,user_list!G:G,"&lt;="&amp;A19,user_list!H:H,"&gt;="&amp;A19)</f>
        <v>1.645161290322581</v>
      </c>
      <c r="D19">
        <f>SUMIFS(user_list!P:P,user_list!G:G,"&lt;="&amp;A19,user_list!H:H,"&gt;="&amp;A19,user_list!J:J,days!G19)+SUMIFS(user_list!P:P,user_list!G:G,"&lt;="&amp;A19,user_list!H:H,"&gt;="&amp;A19,user_list!J:J,days!G19-1)</f>
        <v>0</v>
      </c>
      <c r="E19" s="38">
        <f>COUNTIF(user_list!H:H,A19)</f>
        <v>0</v>
      </c>
      <c r="F19" s="72">
        <f t="shared" si="0"/>
        <v>1</v>
      </c>
      <c r="G19" s="72">
        <f t="shared" si="1"/>
        <v>2015</v>
      </c>
      <c r="L19" s="72"/>
      <c r="M19" s="72"/>
    </row>
    <row r="20" spans="1:13" hidden="1" x14ac:dyDescent="0.3">
      <c r="A20" s="79">
        <v>42023</v>
      </c>
      <c r="B20">
        <f>SUMIFS(user_list!P:P,user_list!G:G,"&lt;="&amp;A20,user_list!H:H,"&gt;="&amp;A20)</f>
        <v>0.67634408602150531</v>
      </c>
      <c r="C20">
        <f>SUMIFS(user_list!Q:Q,user_list!G:G,"&lt;="&amp;A20,user_list!H:H,"&gt;="&amp;A20)</f>
        <v>1.645161290322581</v>
      </c>
      <c r="D20">
        <f>SUMIFS(user_list!P:P,user_list!G:G,"&lt;="&amp;A20,user_list!H:H,"&gt;="&amp;A20,user_list!J:J,days!G20)+SUMIFS(user_list!P:P,user_list!G:G,"&lt;="&amp;A20,user_list!H:H,"&gt;="&amp;A20,user_list!J:J,days!G20-1)</f>
        <v>0</v>
      </c>
      <c r="E20" s="38">
        <f>COUNTIF(user_list!H:H,A20)</f>
        <v>0</v>
      </c>
      <c r="F20" s="72">
        <f t="shared" si="0"/>
        <v>1</v>
      </c>
      <c r="G20" s="72">
        <f t="shared" si="1"/>
        <v>2015</v>
      </c>
      <c r="L20" s="72"/>
      <c r="M20" s="72"/>
    </row>
    <row r="21" spans="1:13" hidden="1" x14ac:dyDescent="0.3">
      <c r="A21" s="79">
        <v>42024</v>
      </c>
      <c r="B21">
        <f>SUMIFS(user_list!P:P,user_list!G:G,"&lt;="&amp;A21,user_list!H:H,"&gt;="&amp;A21)</f>
        <v>0.67634408602150531</v>
      </c>
      <c r="C21">
        <f>SUMIFS(user_list!Q:Q,user_list!G:G,"&lt;="&amp;A21,user_list!H:H,"&gt;="&amp;A21)</f>
        <v>1.645161290322581</v>
      </c>
      <c r="D21">
        <f>SUMIFS(user_list!P:P,user_list!G:G,"&lt;="&amp;A21,user_list!H:H,"&gt;="&amp;A21,user_list!J:J,days!G21)+SUMIFS(user_list!P:P,user_list!G:G,"&lt;="&amp;A21,user_list!H:H,"&gt;="&amp;A21,user_list!J:J,days!G21-1)</f>
        <v>0</v>
      </c>
      <c r="E21" s="38">
        <f>COUNTIF(user_list!H:H,A21)</f>
        <v>0</v>
      </c>
      <c r="F21" s="72">
        <f t="shared" si="0"/>
        <v>1</v>
      </c>
      <c r="G21" s="72">
        <f t="shared" si="1"/>
        <v>2015</v>
      </c>
      <c r="L21" s="72"/>
      <c r="M21" s="72"/>
    </row>
    <row r="22" spans="1:13" hidden="1" x14ac:dyDescent="0.3">
      <c r="A22" s="79">
        <v>42025</v>
      </c>
      <c r="B22">
        <f>SUMIFS(user_list!P:P,user_list!G:G,"&lt;="&amp;A22,user_list!H:H,"&gt;="&amp;A22)</f>
        <v>0.67634408602150531</v>
      </c>
      <c r="C22">
        <f>SUMIFS(user_list!Q:Q,user_list!G:G,"&lt;="&amp;A22,user_list!H:H,"&gt;="&amp;A22)</f>
        <v>1.645161290322581</v>
      </c>
      <c r="D22">
        <f>SUMIFS(user_list!P:P,user_list!G:G,"&lt;="&amp;A22,user_list!H:H,"&gt;="&amp;A22,user_list!J:J,days!G22)+SUMIFS(user_list!P:P,user_list!G:G,"&lt;="&amp;A22,user_list!H:H,"&gt;="&amp;A22,user_list!J:J,days!G22-1)</f>
        <v>0</v>
      </c>
      <c r="E22" s="38">
        <f>COUNTIF(user_list!H:H,A22)</f>
        <v>0</v>
      </c>
      <c r="F22" s="72">
        <f t="shared" si="0"/>
        <v>1</v>
      </c>
      <c r="G22" s="72">
        <f t="shared" si="1"/>
        <v>2015</v>
      </c>
      <c r="L22" s="72"/>
      <c r="M22" s="72"/>
    </row>
    <row r="23" spans="1:13" hidden="1" x14ac:dyDescent="0.3">
      <c r="A23" s="79">
        <v>42026</v>
      </c>
      <c r="B23">
        <f>SUMIFS(user_list!P:P,user_list!G:G,"&lt;="&amp;A23,user_list!H:H,"&gt;="&amp;A23)</f>
        <v>0.67634408602150531</v>
      </c>
      <c r="C23">
        <f>SUMIFS(user_list!Q:Q,user_list!G:G,"&lt;="&amp;A23,user_list!H:H,"&gt;="&amp;A23)</f>
        <v>1.645161290322581</v>
      </c>
      <c r="D23">
        <f>SUMIFS(user_list!P:P,user_list!G:G,"&lt;="&amp;A23,user_list!H:H,"&gt;="&amp;A23,user_list!J:J,days!G23)+SUMIFS(user_list!P:P,user_list!G:G,"&lt;="&amp;A23,user_list!H:H,"&gt;="&amp;A23,user_list!J:J,days!G23-1)</f>
        <v>0</v>
      </c>
      <c r="E23" s="38">
        <f>COUNTIF(user_list!H:H,A23)</f>
        <v>0</v>
      </c>
      <c r="F23" s="72">
        <f t="shared" si="0"/>
        <v>1</v>
      </c>
      <c r="G23" s="72">
        <f t="shared" si="1"/>
        <v>2015</v>
      </c>
      <c r="L23" s="72"/>
      <c r="M23" s="72"/>
    </row>
    <row r="24" spans="1:13" hidden="1" x14ac:dyDescent="0.3">
      <c r="A24" s="79">
        <v>42027</v>
      </c>
      <c r="B24">
        <f>SUMIFS(user_list!P:P,user_list!G:G,"&lt;="&amp;A24,user_list!H:H,"&gt;="&amp;A24)</f>
        <v>0.67634408602150531</v>
      </c>
      <c r="C24">
        <f>SUMIFS(user_list!Q:Q,user_list!G:G,"&lt;="&amp;A24,user_list!H:H,"&gt;="&amp;A24)</f>
        <v>1.645161290322581</v>
      </c>
      <c r="D24">
        <f>SUMIFS(user_list!P:P,user_list!G:G,"&lt;="&amp;A24,user_list!H:H,"&gt;="&amp;A24,user_list!J:J,days!G24)+SUMIFS(user_list!P:P,user_list!G:G,"&lt;="&amp;A24,user_list!H:H,"&gt;="&amp;A24,user_list!J:J,days!G24-1)</f>
        <v>0</v>
      </c>
      <c r="E24" s="38">
        <f>COUNTIF(user_list!H:H,A24)</f>
        <v>0</v>
      </c>
      <c r="F24" s="72">
        <f t="shared" si="0"/>
        <v>1</v>
      </c>
      <c r="G24" s="72">
        <f t="shared" si="1"/>
        <v>2015</v>
      </c>
      <c r="L24" s="72"/>
      <c r="M24" s="72"/>
    </row>
    <row r="25" spans="1:13" hidden="1" x14ac:dyDescent="0.3">
      <c r="A25" s="79">
        <v>42028</v>
      </c>
      <c r="B25">
        <f>SUMIFS(user_list!P:P,user_list!G:G,"&lt;="&amp;A25,user_list!H:H,"&gt;="&amp;A25)</f>
        <v>0.67634408602150531</v>
      </c>
      <c r="C25">
        <f>SUMIFS(user_list!Q:Q,user_list!G:G,"&lt;="&amp;A25,user_list!H:H,"&gt;="&amp;A25)</f>
        <v>1.645161290322581</v>
      </c>
      <c r="D25">
        <f>SUMIFS(user_list!P:P,user_list!G:G,"&lt;="&amp;A25,user_list!H:H,"&gt;="&amp;A25,user_list!J:J,days!G25)+SUMIFS(user_list!P:P,user_list!G:G,"&lt;="&amp;A25,user_list!H:H,"&gt;="&amp;A25,user_list!J:J,days!G25-1)</f>
        <v>0</v>
      </c>
      <c r="E25" s="38">
        <f>COUNTIF(user_list!H:H,A25)</f>
        <v>0</v>
      </c>
      <c r="F25" s="72">
        <f t="shared" si="0"/>
        <v>1</v>
      </c>
      <c r="G25" s="72">
        <f t="shared" si="1"/>
        <v>2015</v>
      </c>
      <c r="L25" s="72"/>
      <c r="M25" s="72"/>
    </row>
    <row r="26" spans="1:13" hidden="1" x14ac:dyDescent="0.3">
      <c r="A26" s="79">
        <v>42029</v>
      </c>
      <c r="B26">
        <f>SUMIFS(user_list!P:P,user_list!G:G,"&lt;="&amp;A26,user_list!H:H,"&gt;="&amp;A26)</f>
        <v>0.67634408602150531</v>
      </c>
      <c r="C26">
        <f>SUMIFS(user_list!Q:Q,user_list!G:G,"&lt;="&amp;A26,user_list!H:H,"&gt;="&amp;A26)</f>
        <v>1.645161290322581</v>
      </c>
      <c r="D26">
        <f>SUMIFS(user_list!P:P,user_list!G:G,"&lt;="&amp;A26,user_list!H:H,"&gt;="&amp;A26,user_list!J:J,days!G26)+SUMIFS(user_list!P:P,user_list!G:G,"&lt;="&amp;A26,user_list!H:H,"&gt;="&amp;A26,user_list!J:J,days!G26-1)</f>
        <v>0</v>
      </c>
      <c r="E26" s="38">
        <f>COUNTIF(user_list!H:H,A26)</f>
        <v>0</v>
      </c>
      <c r="F26" s="72">
        <f t="shared" si="0"/>
        <v>1</v>
      </c>
      <c r="G26" s="72">
        <f t="shared" si="1"/>
        <v>2015</v>
      </c>
      <c r="L26" s="72"/>
      <c r="M26" s="72"/>
    </row>
    <row r="27" spans="1:13" hidden="1" x14ac:dyDescent="0.3">
      <c r="A27" s="79">
        <v>42030</v>
      </c>
      <c r="B27">
        <f>SUMIFS(user_list!P:P,user_list!G:G,"&lt;="&amp;A27,user_list!H:H,"&gt;="&amp;A27)</f>
        <v>0.67634408602150531</v>
      </c>
      <c r="C27">
        <f>SUMIFS(user_list!Q:Q,user_list!G:G,"&lt;="&amp;A27,user_list!H:H,"&gt;="&amp;A27)</f>
        <v>1.645161290322581</v>
      </c>
      <c r="D27">
        <f>SUMIFS(user_list!P:P,user_list!G:G,"&lt;="&amp;A27,user_list!H:H,"&gt;="&amp;A27,user_list!J:J,days!G27)+SUMIFS(user_list!P:P,user_list!G:G,"&lt;="&amp;A27,user_list!H:H,"&gt;="&amp;A27,user_list!J:J,days!G27-1)</f>
        <v>0</v>
      </c>
      <c r="E27" s="38">
        <f>COUNTIF(user_list!H:H,A27)</f>
        <v>0</v>
      </c>
      <c r="F27" s="72">
        <f t="shared" si="0"/>
        <v>1</v>
      </c>
      <c r="G27" s="72">
        <f t="shared" si="1"/>
        <v>2015</v>
      </c>
      <c r="L27" s="72"/>
      <c r="M27" s="72"/>
    </row>
    <row r="28" spans="1:13" hidden="1" x14ac:dyDescent="0.3">
      <c r="A28" s="79">
        <v>42031</v>
      </c>
      <c r="B28">
        <f>SUMIFS(user_list!P:P,user_list!G:G,"&lt;="&amp;A28,user_list!H:H,"&gt;="&amp;A28)</f>
        <v>0.67634408602150531</v>
      </c>
      <c r="C28">
        <f>SUMIFS(user_list!Q:Q,user_list!G:G,"&lt;="&amp;A28,user_list!H:H,"&gt;="&amp;A28)</f>
        <v>1.645161290322581</v>
      </c>
      <c r="D28">
        <f>SUMIFS(user_list!P:P,user_list!G:G,"&lt;="&amp;A28,user_list!H:H,"&gt;="&amp;A28,user_list!J:J,days!G28)+SUMIFS(user_list!P:P,user_list!G:G,"&lt;="&amp;A28,user_list!H:H,"&gt;="&amp;A28,user_list!J:J,days!G28-1)</f>
        <v>0</v>
      </c>
      <c r="E28" s="38">
        <f>COUNTIF(user_list!H:H,A28)</f>
        <v>0</v>
      </c>
      <c r="F28" s="72">
        <f t="shared" si="0"/>
        <v>1</v>
      </c>
      <c r="G28" s="72">
        <f t="shared" si="1"/>
        <v>2015</v>
      </c>
      <c r="L28" s="72"/>
      <c r="M28" s="72"/>
    </row>
    <row r="29" spans="1:13" hidden="1" x14ac:dyDescent="0.3">
      <c r="A29" s="79">
        <v>42032</v>
      </c>
      <c r="B29">
        <f>SUMIFS(user_list!P:P,user_list!G:G,"&lt;="&amp;A29,user_list!H:H,"&gt;="&amp;A29)</f>
        <v>0.67634408602150531</v>
      </c>
      <c r="C29">
        <f>SUMIFS(user_list!Q:Q,user_list!G:G,"&lt;="&amp;A29,user_list!H:H,"&gt;="&amp;A29)</f>
        <v>1.645161290322581</v>
      </c>
      <c r="D29">
        <f>SUMIFS(user_list!P:P,user_list!G:G,"&lt;="&amp;A29,user_list!H:H,"&gt;="&amp;A29,user_list!J:J,days!G29)+SUMIFS(user_list!P:P,user_list!G:G,"&lt;="&amp;A29,user_list!H:H,"&gt;="&amp;A29,user_list!J:J,days!G29-1)</f>
        <v>0</v>
      </c>
      <c r="E29" s="38">
        <f>COUNTIF(user_list!H:H,A29)</f>
        <v>0</v>
      </c>
      <c r="F29" s="72">
        <f t="shared" si="0"/>
        <v>1</v>
      </c>
      <c r="G29" s="72">
        <f t="shared" si="1"/>
        <v>2015</v>
      </c>
      <c r="L29" s="72"/>
      <c r="M29" s="72"/>
    </row>
    <row r="30" spans="1:13" hidden="1" x14ac:dyDescent="0.3">
      <c r="A30" s="79">
        <v>42033</v>
      </c>
      <c r="B30">
        <f>SUMIFS(user_list!P:P,user_list!G:G,"&lt;="&amp;A30,user_list!H:H,"&gt;="&amp;A30)</f>
        <v>0.67634408602150531</v>
      </c>
      <c r="C30">
        <f>SUMIFS(user_list!Q:Q,user_list!G:G,"&lt;="&amp;A30,user_list!H:H,"&gt;="&amp;A30)</f>
        <v>1.645161290322581</v>
      </c>
      <c r="D30">
        <f>SUMIFS(user_list!P:P,user_list!G:G,"&lt;="&amp;A30,user_list!H:H,"&gt;="&amp;A30,user_list!J:J,days!G30)+SUMIFS(user_list!P:P,user_list!G:G,"&lt;="&amp;A30,user_list!H:H,"&gt;="&amp;A30,user_list!J:J,days!G30-1)</f>
        <v>0</v>
      </c>
      <c r="E30" s="38">
        <f>COUNTIF(user_list!H:H,A30)</f>
        <v>0</v>
      </c>
      <c r="F30" s="72">
        <f t="shared" si="0"/>
        <v>1</v>
      </c>
      <c r="G30" s="72">
        <f t="shared" si="1"/>
        <v>2015</v>
      </c>
      <c r="L30" s="72"/>
      <c r="M30" s="72"/>
    </row>
    <row r="31" spans="1:13" hidden="1" x14ac:dyDescent="0.3">
      <c r="A31" s="79">
        <v>42034</v>
      </c>
      <c r="B31">
        <f>SUMIFS(user_list!P:P,user_list!G:G,"&lt;="&amp;A31,user_list!H:H,"&gt;="&amp;A31)</f>
        <v>0.67634408602150531</v>
      </c>
      <c r="C31">
        <f>SUMIFS(user_list!Q:Q,user_list!G:G,"&lt;="&amp;A31,user_list!H:H,"&gt;="&amp;A31)</f>
        <v>1.645161290322581</v>
      </c>
      <c r="D31">
        <f>SUMIFS(user_list!P:P,user_list!G:G,"&lt;="&amp;A31,user_list!H:H,"&gt;="&amp;A31,user_list!J:J,days!G31)+SUMIFS(user_list!P:P,user_list!G:G,"&lt;="&amp;A31,user_list!H:H,"&gt;="&amp;A31,user_list!J:J,days!G31-1)</f>
        <v>0</v>
      </c>
      <c r="E31" s="38">
        <f>COUNTIF(user_list!H:H,A31)</f>
        <v>0</v>
      </c>
      <c r="F31" s="72">
        <f t="shared" si="0"/>
        <v>1</v>
      </c>
      <c r="G31" s="72">
        <f t="shared" si="1"/>
        <v>2015</v>
      </c>
      <c r="L31" s="72"/>
      <c r="M31" s="72"/>
    </row>
    <row r="32" spans="1:13" hidden="1" x14ac:dyDescent="0.3">
      <c r="A32" s="79">
        <v>42035</v>
      </c>
      <c r="B32">
        <f>SUMIFS(user_list!P:P,user_list!G:G,"&lt;="&amp;A32,user_list!H:H,"&gt;="&amp;A32)</f>
        <v>0.67634408602150531</v>
      </c>
      <c r="C32">
        <f>SUMIFS(user_list!Q:Q,user_list!G:G,"&lt;="&amp;A32,user_list!H:H,"&gt;="&amp;A32)</f>
        <v>1.645161290322581</v>
      </c>
      <c r="D32">
        <f>SUMIFS(user_list!P:P,user_list!G:G,"&lt;="&amp;A32,user_list!H:H,"&gt;="&amp;A32,user_list!J:J,days!G32)+SUMIFS(user_list!P:P,user_list!G:G,"&lt;="&amp;A32,user_list!H:H,"&gt;="&amp;A32,user_list!J:J,days!G32-1)</f>
        <v>0</v>
      </c>
      <c r="E32" s="38">
        <f>COUNTIF(user_list!H:H,A32)</f>
        <v>0</v>
      </c>
      <c r="F32" s="72">
        <f t="shared" si="0"/>
        <v>1</v>
      </c>
      <c r="G32" s="72">
        <f t="shared" si="1"/>
        <v>2015</v>
      </c>
      <c r="L32" s="72"/>
      <c r="M32" s="72"/>
    </row>
    <row r="33" spans="1:13" hidden="1" x14ac:dyDescent="0.3">
      <c r="A33" s="79">
        <v>42036</v>
      </c>
      <c r="B33">
        <f>SUMIFS(user_list!P:P,user_list!G:G,"&lt;="&amp;A33,user_list!H:H,"&gt;="&amp;A33)</f>
        <v>0.67634408602150531</v>
      </c>
      <c r="C33">
        <f>SUMIFS(user_list!Q:Q,user_list!G:G,"&lt;="&amp;A33,user_list!H:H,"&gt;="&amp;A33)</f>
        <v>1.645161290322581</v>
      </c>
      <c r="D33">
        <f>SUMIFS(user_list!P:P,user_list!G:G,"&lt;="&amp;A33,user_list!H:H,"&gt;="&amp;A33,user_list!J:J,days!G33)+SUMIFS(user_list!P:P,user_list!G:G,"&lt;="&amp;A33,user_list!H:H,"&gt;="&amp;A33,user_list!J:J,days!G33-1)</f>
        <v>0</v>
      </c>
      <c r="E33" s="38">
        <f>COUNTIF(user_list!H:H,A33)</f>
        <v>0</v>
      </c>
      <c r="F33" s="72">
        <f t="shared" si="0"/>
        <v>2</v>
      </c>
      <c r="G33" s="72">
        <f t="shared" si="1"/>
        <v>2015</v>
      </c>
      <c r="L33" s="72"/>
      <c r="M33" s="72"/>
    </row>
    <row r="34" spans="1:13" hidden="1" x14ac:dyDescent="0.3">
      <c r="A34" s="79">
        <v>42037</v>
      </c>
      <c r="B34">
        <f>SUMIFS(user_list!P:P,user_list!G:G,"&lt;="&amp;A34,user_list!H:H,"&gt;="&amp;A34)</f>
        <v>0.67634408602150531</v>
      </c>
      <c r="C34">
        <f>SUMIFS(user_list!Q:Q,user_list!G:G,"&lt;="&amp;A34,user_list!H:H,"&gt;="&amp;A34)</f>
        <v>1.645161290322581</v>
      </c>
      <c r="D34">
        <f>SUMIFS(user_list!P:P,user_list!G:G,"&lt;="&amp;A34,user_list!H:H,"&gt;="&amp;A34,user_list!J:J,days!G34)+SUMIFS(user_list!P:P,user_list!G:G,"&lt;="&amp;A34,user_list!H:H,"&gt;="&amp;A34,user_list!J:J,days!G34-1)</f>
        <v>0</v>
      </c>
      <c r="E34" s="38">
        <f>COUNTIF(user_list!H:H,A34)</f>
        <v>0</v>
      </c>
      <c r="F34" s="72">
        <f t="shared" si="0"/>
        <v>2</v>
      </c>
      <c r="G34" s="72">
        <f t="shared" si="1"/>
        <v>2015</v>
      </c>
      <c r="L34" s="72"/>
      <c r="M34" s="72"/>
    </row>
    <row r="35" spans="1:13" hidden="1" x14ac:dyDescent="0.3">
      <c r="A35" s="79">
        <v>42038</v>
      </c>
      <c r="B35">
        <f>SUMIFS(user_list!P:P,user_list!G:G,"&lt;="&amp;A35,user_list!H:H,"&gt;="&amp;A35)</f>
        <v>0.67634408602150531</v>
      </c>
      <c r="C35">
        <f>SUMIFS(user_list!Q:Q,user_list!G:G,"&lt;="&amp;A35,user_list!H:H,"&gt;="&amp;A35)</f>
        <v>1.645161290322581</v>
      </c>
      <c r="D35">
        <f>SUMIFS(user_list!P:P,user_list!G:G,"&lt;="&amp;A35,user_list!H:H,"&gt;="&amp;A35,user_list!J:J,days!G35)+SUMIFS(user_list!P:P,user_list!G:G,"&lt;="&amp;A35,user_list!H:H,"&gt;="&amp;A35,user_list!J:J,days!G35-1)</f>
        <v>0</v>
      </c>
      <c r="E35" s="38">
        <f>COUNTIF(user_list!H:H,A35)</f>
        <v>0</v>
      </c>
      <c r="F35" s="72">
        <f t="shared" si="0"/>
        <v>2</v>
      </c>
      <c r="G35" s="72">
        <f t="shared" si="1"/>
        <v>2015</v>
      </c>
      <c r="L35" s="72"/>
      <c r="M35" s="72"/>
    </row>
    <row r="36" spans="1:13" hidden="1" x14ac:dyDescent="0.3">
      <c r="A36" s="79">
        <v>42039</v>
      </c>
      <c r="B36">
        <f>SUMIFS(user_list!P:P,user_list!G:G,"&lt;="&amp;A36,user_list!H:H,"&gt;="&amp;A36)</f>
        <v>0.67634408602150531</v>
      </c>
      <c r="C36">
        <f>SUMIFS(user_list!Q:Q,user_list!G:G,"&lt;="&amp;A36,user_list!H:H,"&gt;="&amp;A36)</f>
        <v>1.645161290322581</v>
      </c>
      <c r="D36">
        <f>SUMIFS(user_list!P:P,user_list!G:G,"&lt;="&amp;A36,user_list!H:H,"&gt;="&amp;A36,user_list!J:J,days!G36)+SUMIFS(user_list!P:P,user_list!G:G,"&lt;="&amp;A36,user_list!H:H,"&gt;="&amp;A36,user_list!J:J,days!G36-1)</f>
        <v>0</v>
      </c>
      <c r="E36" s="38">
        <f>COUNTIF(user_list!H:H,A36)</f>
        <v>0</v>
      </c>
      <c r="F36" s="72">
        <f t="shared" si="0"/>
        <v>2</v>
      </c>
      <c r="G36" s="72">
        <f t="shared" si="1"/>
        <v>2015</v>
      </c>
      <c r="L36" s="72"/>
      <c r="M36" s="72"/>
    </row>
    <row r="37" spans="1:13" hidden="1" x14ac:dyDescent="0.3">
      <c r="A37" s="79">
        <v>42040</v>
      </c>
      <c r="B37">
        <f>SUMIFS(user_list!P:P,user_list!G:G,"&lt;="&amp;A37,user_list!H:H,"&gt;="&amp;A37)</f>
        <v>0.67634408602150531</v>
      </c>
      <c r="C37">
        <f>SUMIFS(user_list!Q:Q,user_list!G:G,"&lt;="&amp;A37,user_list!H:H,"&gt;="&amp;A37)</f>
        <v>1.645161290322581</v>
      </c>
      <c r="D37">
        <f>SUMIFS(user_list!P:P,user_list!G:G,"&lt;="&amp;A37,user_list!H:H,"&gt;="&amp;A37,user_list!J:J,days!G37)+SUMIFS(user_list!P:P,user_list!G:G,"&lt;="&amp;A37,user_list!H:H,"&gt;="&amp;A37,user_list!J:J,days!G37-1)</f>
        <v>0</v>
      </c>
      <c r="E37" s="38">
        <f>COUNTIF(user_list!H:H,A37)</f>
        <v>0</v>
      </c>
      <c r="F37" s="72">
        <f t="shared" si="0"/>
        <v>2</v>
      </c>
      <c r="G37" s="72">
        <f t="shared" si="1"/>
        <v>2015</v>
      </c>
      <c r="L37" s="72"/>
      <c r="M37" s="72"/>
    </row>
    <row r="38" spans="1:13" hidden="1" x14ac:dyDescent="0.3">
      <c r="A38" s="79">
        <v>42041</v>
      </c>
      <c r="B38">
        <f>SUMIFS(user_list!P:P,user_list!G:G,"&lt;="&amp;A38,user_list!H:H,"&gt;="&amp;A38)</f>
        <v>0.67634408602150531</v>
      </c>
      <c r="C38">
        <f>SUMIFS(user_list!Q:Q,user_list!G:G,"&lt;="&amp;A38,user_list!H:H,"&gt;="&amp;A38)</f>
        <v>1.645161290322581</v>
      </c>
      <c r="D38">
        <f>SUMIFS(user_list!P:P,user_list!G:G,"&lt;="&amp;A38,user_list!H:H,"&gt;="&amp;A38,user_list!J:J,days!G38)+SUMIFS(user_list!P:P,user_list!G:G,"&lt;="&amp;A38,user_list!H:H,"&gt;="&amp;A38,user_list!J:J,days!G38-1)</f>
        <v>0</v>
      </c>
      <c r="E38" s="38">
        <f>COUNTIF(user_list!H:H,A38)</f>
        <v>0</v>
      </c>
      <c r="F38" s="72">
        <f t="shared" si="0"/>
        <v>2</v>
      </c>
      <c r="G38" s="72">
        <f t="shared" si="1"/>
        <v>2015</v>
      </c>
      <c r="L38" s="72"/>
      <c r="M38" s="72"/>
    </row>
    <row r="39" spans="1:13" hidden="1" x14ac:dyDescent="0.3">
      <c r="A39" s="79">
        <v>42042</v>
      </c>
      <c r="B39">
        <f>SUMIFS(user_list!P:P,user_list!G:G,"&lt;="&amp;A39,user_list!H:H,"&gt;="&amp;A39)</f>
        <v>0.67634408602150531</v>
      </c>
      <c r="C39">
        <f>SUMIFS(user_list!Q:Q,user_list!G:G,"&lt;="&amp;A39,user_list!H:H,"&gt;="&amp;A39)</f>
        <v>1.645161290322581</v>
      </c>
      <c r="D39">
        <f>SUMIFS(user_list!P:P,user_list!G:G,"&lt;="&amp;A39,user_list!H:H,"&gt;="&amp;A39,user_list!J:J,days!G39)+SUMIFS(user_list!P:P,user_list!G:G,"&lt;="&amp;A39,user_list!H:H,"&gt;="&amp;A39,user_list!J:J,days!G39-1)</f>
        <v>0</v>
      </c>
      <c r="E39" s="38">
        <f>COUNTIF(user_list!H:H,A39)</f>
        <v>0</v>
      </c>
      <c r="F39" s="72">
        <f t="shared" si="0"/>
        <v>2</v>
      </c>
      <c r="G39" s="72">
        <f t="shared" si="1"/>
        <v>2015</v>
      </c>
      <c r="L39" s="72"/>
      <c r="M39" s="72"/>
    </row>
    <row r="40" spans="1:13" hidden="1" x14ac:dyDescent="0.3">
      <c r="A40" s="79">
        <v>42043</v>
      </c>
      <c r="B40">
        <f>SUMIFS(user_list!P:P,user_list!G:G,"&lt;="&amp;A40,user_list!H:H,"&gt;="&amp;A40)</f>
        <v>0.67634408602150531</v>
      </c>
      <c r="C40">
        <f>SUMIFS(user_list!Q:Q,user_list!G:G,"&lt;="&amp;A40,user_list!H:H,"&gt;="&amp;A40)</f>
        <v>1.645161290322581</v>
      </c>
      <c r="D40">
        <f>SUMIFS(user_list!P:P,user_list!G:G,"&lt;="&amp;A40,user_list!H:H,"&gt;="&amp;A40,user_list!J:J,days!G40)+SUMIFS(user_list!P:P,user_list!G:G,"&lt;="&amp;A40,user_list!H:H,"&gt;="&amp;A40,user_list!J:J,days!G40-1)</f>
        <v>0</v>
      </c>
      <c r="E40" s="38">
        <f>COUNTIF(user_list!H:H,A40)</f>
        <v>0</v>
      </c>
      <c r="F40" s="72">
        <f t="shared" si="0"/>
        <v>2</v>
      </c>
      <c r="G40" s="72">
        <f t="shared" si="1"/>
        <v>2015</v>
      </c>
      <c r="L40" s="72"/>
      <c r="M40" s="72"/>
    </row>
    <row r="41" spans="1:13" hidden="1" x14ac:dyDescent="0.3">
      <c r="A41" s="79">
        <v>42044</v>
      </c>
      <c r="B41">
        <f>SUMIFS(user_list!P:P,user_list!G:G,"&lt;="&amp;A41,user_list!H:H,"&gt;="&amp;A41)</f>
        <v>0.67634408602150531</v>
      </c>
      <c r="C41">
        <f>SUMIFS(user_list!Q:Q,user_list!G:G,"&lt;="&amp;A41,user_list!H:H,"&gt;="&amp;A41)</f>
        <v>1.645161290322581</v>
      </c>
      <c r="D41">
        <f>SUMIFS(user_list!P:P,user_list!G:G,"&lt;="&amp;A41,user_list!H:H,"&gt;="&amp;A41,user_list!J:J,days!G41)+SUMIFS(user_list!P:P,user_list!G:G,"&lt;="&amp;A41,user_list!H:H,"&gt;="&amp;A41,user_list!J:J,days!G41-1)</f>
        <v>0</v>
      </c>
      <c r="E41" s="38">
        <f>COUNTIF(user_list!H:H,A41)</f>
        <v>0</v>
      </c>
      <c r="F41" s="72">
        <f t="shared" si="0"/>
        <v>2</v>
      </c>
      <c r="G41" s="72">
        <f t="shared" si="1"/>
        <v>2015</v>
      </c>
      <c r="L41" s="72"/>
      <c r="M41" s="72"/>
    </row>
    <row r="42" spans="1:13" hidden="1" x14ac:dyDescent="0.3">
      <c r="A42" s="79">
        <v>42045</v>
      </c>
      <c r="B42">
        <f>SUMIFS(user_list!P:P,user_list!G:G,"&lt;="&amp;A42,user_list!H:H,"&gt;="&amp;A42)</f>
        <v>0.67634408602150531</v>
      </c>
      <c r="C42">
        <f>SUMIFS(user_list!Q:Q,user_list!G:G,"&lt;="&amp;A42,user_list!H:H,"&gt;="&amp;A42)</f>
        <v>1.645161290322581</v>
      </c>
      <c r="D42">
        <f>SUMIFS(user_list!P:P,user_list!G:G,"&lt;="&amp;A42,user_list!H:H,"&gt;="&amp;A42,user_list!J:J,days!G42)+SUMIFS(user_list!P:P,user_list!G:G,"&lt;="&amp;A42,user_list!H:H,"&gt;="&amp;A42,user_list!J:J,days!G42-1)</f>
        <v>0</v>
      </c>
      <c r="E42" s="38">
        <f>COUNTIF(user_list!H:H,A42)</f>
        <v>0</v>
      </c>
      <c r="F42" s="72">
        <f t="shared" si="0"/>
        <v>2</v>
      </c>
      <c r="G42" s="72">
        <f t="shared" si="1"/>
        <v>2015</v>
      </c>
      <c r="L42" s="72"/>
      <c r="M42" s="72"/>
    </row>
    <row r="43" spans="1:13" hidden="1" x14ac:dyDescent="0.3">
      <c r="A43" s="79">
        <v>42046</v>
      </c>
      <c r="B43">
        <f>SUMIFS(user_list!P:P,user_list!G:G,"&lt;="&amp;A43,user_list!H:H,"&gt;="&amp;A43)</f>
        <v>0.67634408602150531</v>
      </c>
      <c r="C43">
        <f>SUMIFS(user_list!Q:Q,user_list!G:G,"&lt;="&amp;A43,user_list!H:H,"&gt;="&amp;A43)</f>
        <v>1.645161290322581</v>
      </c>
      <c r="D43">
        <f>SUMIFS(user_list!P:P,user_list!G:G,"&lt;="&amp;A43,user_list!H:H,"&gt;="&amp;A43,user_list!J:J,days!G43)+SUMIFS(user_list!P:P,user_list!G:G,"&lt;="&amp;A43,user_list!H:H,"&gt;="&amp;A43,user_list!J:J,days!G43-1)</f>
        <v>0</v>
      </c>
      <c r="E43" s="38">
        <f>COUNTIF(user_list!H:H,A43)</f>
        <v>0</v>
      </c>
      <c r="F43" s="72">
        <f t="shared" si="0"/>
        <v>2</v>
      </c>
      <c r="G43" s="72">
        <f t="shared" si="1"/>
        <v>2015</v>
      </c>
      <c r="L43" s="72"/>
      <c r="M43" s="72"/>
    </row>
    <row r="44" spans="1:13" hidden="1" x14ac:dyDescent="0.3">
      <c r="A44" s="79">
        <v>42047</v>
      </c>
      <c r="B44">
        <f>SUMIFS(user_list!P:P,user_list!G:G,"&lt;="&amp;A44,user_list!H:H,"&gt;="&amp;A44)</f>
        <v>0.67634408602150531</v>
      </c>
      <c r="C44">
        <f>SUMIFS(user_list!Q:Q,user_list!G:G,"&lt;="&amp;A44,user_list!H:H,"&gt;="&amp;A44)</f>
        <v>1.645161290322581</v>
      </c>
      <c r="D44">
        <f>SUMIFS(user_list!P:P,user_list!G:G,"&lt;="&amp;A44,user_list!H:H,"&gt;="&amp;A44,user_list!J:J,days!G44)+SUMIFS(user_list!P:P,user_list!G:G,"&lt;="&amp;A44,user_list!H:H,"&gt;="&amp;A44,user_list!J:J,days!G44-1)</f>
        <v>0</v>
      </c>
      <c r="E44" s="38">
        <f>COUNTIF(user_list!H:H,A44)</f>
        <v>0</v>
      </c>
      <c r="F44" s="72">
        <f t="shared" si="0"/>
        <v>2</v>
      </c>
      <c r="G44" s="72">
        <f t="shared" si="1"/>
        <v>2015</v>
      </c>
      <c r="L44" s="72"/>
      <c r="M44" s="72"/>
    </row>
    <row r="45" spans="1:13" hidden="1" x14ac:dyDescent="0.3">
      <c r="A45" s="79">
        <v>42048</v>
      </c>
      <c r="B45">
        <f>SUMIFS(user_list!P:P,user_list!G:G,"&lt;="&amp;A45,user_list!H:H,"&gt;="&amp;A45)</f>
        <v>0.67634408602150531</v>
      </c>
      <c r="C45">
        <f>SUMIFS(user_list!Q:Q,user_list!G:G,"&lt;="&amp;A45,user_list!H:H,"&gt;="&amp;A45)</f>
        <v>1.645161290322581</v>
      </c>
      <c r="D45">
        <f>SUMIFS(user_list!P:P,user_list!G:G,"&lt;="&amp;A45,user_list!H:H,"&gt;="&amp;A45,user_list!J:J,days!G45)+SUMIFS(user_list!P:P,user_list!G:G,"&lt;="&amp;A45,user_list!H:H,"&gt;="&amp;A45,user_list!J:J,days!G45-1)</f>
        <v>0</v>
      </c>
      <c r="E45" s="38">
        <f>COUNTIF(user_list!H:H,A45)</f>
        <v>0</v>
      </c>
      <c r="F45" s="72">
        <f t="shared" si="0"/>
        <v>2</v>
      </c>
      <c r="G45" s="72">
        <f t="shared" si="1"/>
        <v>2015</v>
      </c>
      <c r="L45" s="72"/>
      <c r="M45" s="72"/>
    </row>
    <row r="46" spans="1:13" hidden="1" x14ac:dyDescent="0.3">
      <c r="A46" s="79">
        <v>42049</v>
      </c>
      <c r="B46">
        <f>SUMIFS(user_list!P:P,user_list!G:G,"&lt;="&amp;A46,user_list!H:H,"&gt;="&amp;A46)</f>
        <v>0.67634408602150531</v>
      </c>
      <c r="C46">
        <f>SUMIFS(user_list!Q:Q,user_list!G:G,"&lt;="&amp;A46,user_list!H:H,"&gt;="&amp;A46)</f>
        <v>1.645161290322581</v>
      </c>
      <c r="D46">
        <f>SUMIFS(user_list!P:P,user_list!G:G,"&lt;="&amp;A46,user_list!H:H,"&gt;="&amp;A46,user_list!J:J,days!G46)+SUMIFS(user_list!P:P,user_list!G:G,"&lt;="&amp;A46,user_list!H:H,"&gt;="&amp;A46,user_list!J:J,days!G46-1)</f>
        <v>0</v>
      </c>
      <c r="E46" s="38">
        <f>COUNTIF(user_list!H:H,A46)</f>
        <v>0</v>
      </c>
      <c r="F46" s="72">
        <f t="shared" si="0"/>
        <v>2</v>
      </c>
      <c r="G46" s="72">
        <f t="shared" si="1"/>
        <v>2015</v>
      </c>
      <c r="L46" s="72"/>
      <c r="M46" s="72"/>
    </row>
    <row r="47" spans="1:13" hidden="1" x14ac:dyDescent="0.3">
      <c r="A47" s="79">
        <v>42050</v>
      </c>
      <c r="B47">
        <f>SUMIFS(user_list!P:P,user_list!G:G,"&lt;="&amp;A47,user_list!H:H,"&gt;="&amp;A47)</f>
        <v>0.67634408602150531</v>
      </c>
      <c r="C47">
        <f>SUMIFS(user_list!Q:Q,user_list!G:G,"&lt;="&amp;A47,user_list!H:H,"&gt;="&amp;A47)</f>
        <v>1.645161290322581</v>
      </c>
      <c r="D47">
        <f>SUMIFS(user_list!P:P,user_list!G:G,"&lt;="&amp;A47,user_list!H:H,"&gt;="&amp;A47,user_list!J:J,days!G47)+SUMIFS(user_list!P:P,user_list!G:G,"&lt;="&amp;A47,user_list!H:H,"&gt;="&amp;A47,user_list!J:J,days!G47-1)</f>
        <v>0</v>
      </c>
      <c r="E47" s="38">
        <f>COUNTIF(user_list!H:H,A47)</f>
        <v>0</v>
      </c>
      <c r="F47" s="72">
        <f t="shared" si="0"/>
        <v>2</v>
      </c>
      <c r="G47" s="72">
        <f t="shared" si="1"/>
        <v>2015</v>
      </c>
      <c r="L47" s="72"/>
      <c r="M47" s="72"/>
    </row>
    <row r="48" spans="1:13" hidden="1" x14ac:dyDescent="0.3">
      <c r="A48" s="79">
        <v>42051</v>
      </c>
      <c r="B48">
        <f>SUMIFS(user_list!P:P,user_list!G:G,"&lt;="&amp;A48,user_list!H:H,"&gt;="&amp;A48)</f>
        <v>0.67634408602150531</v>
      </c>
      <c r="C48">
        <f>SUMIFS(user_list!Q:Q,user_list!G:G,"&lt;="&amp;A48,user_list!H:H,"&gt;="&amp;A48)</f>
        <v>1.645161290322581</v>
      </c>
      <c r="D48">
        <f>SUMIFS(user_list!P:P,user_list!G:G,"&lt;="&amp;A48,user_list!H:H,"&gt;="&amp;A48,user_list!J:J,days!G48)+SUMIFS(user_list!P:P,user_list!G:G,"&lt;="&amp;A48,user_list!H:H,"&gt;="&amp;A48,user_list!J:J,days!G48-1)</f>
        <v>0</v>
      </c>
      <c r="E48" s="38">
        <f>COUNTIF(user_list!H:H,A48)</f>
        <v>0</v>
      </c>
      <c r="F48" s="72">
        <f t="shared" si="0"/>
        <v>2</v>
      </c>
      <c r="G48" s="72">
        <f t="shared" si="1"/>
        <v>2015</v>
      </c>
      <c r="L48" s="72"/>
      <c r="M48" s="72"/>
    </row>
    <row r="49" spans="1:13" hidden="1" x14ac:dyDescent="0.3">
      <c r="A49" s="79">
        <v>42052</v>
      </c>
      <c r="B49">
        <f>SUMIFS(user_list!P:P,user_list!G:G,"&lt;="&amp;A49,user_list!H:H,"&gt;="&amp;A49)</f>
        <v>0.67634408602150531</v>
      </c>
      <c r="C49">
        <f>SUMIFS(user_list!Q:Q,user_list!G:G,"&lt;="&amp;A49,user_list!H:H,"&gt;="&amp;A49)</f>
        <v>1.645161290322581</v>
      </c>
      <c r="D49">
        <f>SUMIFS(user_list!P:P,user_list!G:G,"&lt;="&amp;A49,user_list!H:H,"&gt;="&amp;A49,user_list!J:J,days!G49)+SUMIFS(user_list!P:P,user_list!G:G,"&lt;="&amp;A49,user_list!H:H,"&gt;="&amp;A49,user_list!J:J,days!G49-1)</f>
        <v>0</v>
      </c>
      <c r="E49" s="38">
        <f>COUNTIF(user_list!H:H,A49)</f>
        <v>0</v>
      </c>
      <c r="F49" s="72">
        <f t="shared" si="0"/>
        <v>2</v>
      </c>
      <c r="G49" s="72">
        <f t="shared" si="1"/>
        <v>2015</v>
      </c>
      <c r="L49" s="72"/>
      <c r="M49" s="72"/>
    </row>
    <row r="50" spans="1:13" hidden="1" x14ac:dyDescent="0.3">
      <c r="A50" s="79">
        <v>42053</v>
      </c>
      <c r="B50">
        <f>SUMIFS(user_list!P:P,user_list!G:G,"&lt;="&amp;A50,user_list!H:H,"&gt;="&amp;A50)</f>
        <v>0.67634408602150531</v>
      </c>
      <c r="C50">
        <f>SUMIFS(user_list!Q:Q,user_list!G:G,"&lt;="&amp;A50,user_list!H:H,"&gt;="&amp;A50)</f>
        <v>1.645161290322581</v>
      </c>
      <c r="D50">
        <f>SUMIFS(user_list!P:P,user_list!G:G,"&lt;="&amp;A50,user_list!H:H,"&gt;="&amp;A50,user_list!J:J,days!G50)+SUMIFS(user_list!P:P,user_list!G:G,"&lt;="&amp;A50,user_list!H:H,"&gt;="&amp;A50,user_list!J:J,days!G50-1)</f>
        <v>0</v>
      </c>
      <c r="E50" s="38">
        <f>COUNTIF(user_list!H:H,A50)</f>
        <v>0</v>
      </c>
      <c r="F50" s="72">
        <f t="shared" si="0"/>
        <v>2</v>
      </c>
      <c r="G50" s="72">
        <f t="shared" si="1"/>
        <v>2015</v>
      </c>
      <c r="L50" s="72"/>
      <c r="M50" s="72"/>
    </row>
    <row r="51" spans="1:13" hidden="1" x14ac:dyDescent="0.3">
      <c r="A51" s="79">
        <v>42054</v>
      </c>
      <c r="B51">
        <f>SUMIFS(user_list!P:P,user_list!G:G,"&lt;="&amp;A51,user_list!H:H,"&gt;="&amp;A51)</f>
        <v>0.67634408602150531</v>
      </c>
      <c r="C51">
        <f>SUMIFS(user_list!Q:Q,user_list!G:G,"&lt;="&amp;A51,user_list!H:H,"&gt;="&amp;A51)</f>
        <v>1.645161290322581</v>
      </c>
      <c r="D51">
        <f>SUMIFS(user_list!P:P,user_list!G:G,"&lt;="&amp;A51,user_list!H:H,"&gt;="&amp;A51,user_list!J:J,days!G51)+SUMIFS(user_list!P:P,user_list!G:G,"&lt;="&amp;A51,user_list!H:H,"&gt;="&amp;A51,user_list!J:J,days!G51-1)</f>
        <v>0</v>
      </c>
      <c r="E51" s="38">
        <f>COUNTIF(user_list!H:H,A51)</f>
        <v>0</v>
      </c>
      <c r="F51" s="72">
        <f t="shared" si="0"/>
        <v>2</v>
      </c>
      <c r="G51" s="72">
        <f t="shared" si="1"/>
        <v>2015</v>
      </c>
      <c r="L51" s="72"/>
      <c r="M51" s="72"/>
    </row>
    <row r="52" spans="1:13" hidden="1" x14ac:dyDescent="0.3">
      <c r="A52" s="79">
        <v>42055</v>
      </c>
      <c r="B52">
        <f>SUMIFS(user_list!P:P,user_list!G:G,"&lt;="&amp;A52,user_list!H:H,"&gt;="&amp;A52)</f>
        <v>0.67634408602150531</v>
      </c>
      <c r="C52">
        <f>SUMIFS(user_list!Q:Q,user_list!G:G,"&lt;="&amp;A52,user_list!H:H,"&gt;="&amp;A52)</f>
        <v>1.645161290322581</v>
      </c>
      <c r="D52">
        <f>SUMIFS(user_list!P:P,user_list!G:G,"&lt;="&amp;A52,user_list!H:H,"&gt;="&amp;A52,user_list!J:J,days!G52)+SUMIFS(user_list!P:P,user_list!G:G,"&lt;="&amp;A52,user_list!H:H,"&gt;="&amp;A52,user_list!J:J,days!G52-1)</f>
        <v>0</v>
      </c>
      <c r="E52" s="38">
        <f>COUNTIF(user_list!H:H,A52)</f>
        <v>0</v>
      </c>
      <c r="F52" s="72">
        <f t="shared" si="0"/>
        <v>2</v>
      </c>
      <c r="G52" s="72">
        <f t="shared" si="1"/>
        <v>2015</v>
      </c>
      <c r="L52" s="72"/>
      <c r="M52" s="72"/>
    </row>
    <row r="53" spans="1:13" hidden="1" x14ac:dyDescent="0.3">
      <c r="A53" s="79">
        <v>42056</v>
      </c>
      <c r="B53">
        <f>SUMIFS(user_list!P:P,user_list!G:G,"&lt;="&amp;A53,user_list!H:H,"&gt;="&amp;A53)</f>
        <v>0.67634408602150531</v>
      </c>
      <c r="C53">
        <f>SUMIFS(user_list!Q:Q,user_list!G:G,"&lt;="&amp;A53,user_list!H:H,"&gt;="&amp;A53)</f>
        <v>1.645161290322581</v>
      </c>
      <c r="D53">
        <f>SUMIFS(user_list!P:P,user_list!G:G,"&lt;="&amp;A53,user_list!H:H,"&gt;="&amp;A53,user_list!J:J,days!G53)+SUMIFS(user_list!P:P,user_list!G:G,"&lt;="&amp;A53,user_list!H:H,"&gt;="&amp;A53,user_list!J:J,days!G53-1)</f>
        <v>0</v>
      </c>
      <c r="E53" s="38">
        <f>COUNTIF(user_list!H:H,A53)</f>
        <v>0</v>
      </c>
      <c r="F53" s="72">
        <f t="shared" si="0"/>
        <v>2</v>
      </c>
      <c r="G53" s="72">
        <f t="shared" si="1"/>
        <v>2015</v>
      </c>
      <c r="L53" s="72"/>
      <c r="M53" s="72"/>
    </row>
    <row r="54" spans="1:13" hidden="1" x14ac:dyDescent="0.3">
      <c r="A54" s="79">
        <v>42057</v>
      </c>
      <c r="B54">
        <f>SUMIFS(user_list!P:P,user_list!G:G,"&lt;="&amp;A54,user_list!H:H,"&gt;="&amp;A54)</f>
        <v>0.67634408602150531</v>
      </c>
      <c r="C54">
        <f>SUMIFS(user_list!Q:Q,user_list!G:G,"&lt;="&amp;A54,user_list!H:H,"&gt;="&amp;A54)</f>
        <v>1.645161290322581</v>
      </c>
      <c r="D54">
        <f>SUMIFS(user_list!P:P,user_list!G:G,"&lt;="&amp;A54,user_list!H:H,"&gt;="&amp;A54,user_list!J:J,days!G54)+SUMIFS(user_list!P:P,user_list!G:G,"&lt;="&amp;A54,user_list!H:H,"&gt;="&amp;A54,user_list!J:J,days!G54-1)</f>
        <v>0</v>
      </c>
      <c r="E54" s="38">
        <f>COUNTIF(user_list!H:H,A54)</f>
        <v>0</v>
      </c>
      <c r="F54" s="72">
        <f t="shared" si="0"/>
        <v>2</v>
      </c>
      <c r="G54" s="72">
        <f t="shared" si="1"/>
        <v>2015</v>
      </c>
      <c r="L54" s="72"/>
      <c r="M54" s="72"/>
    </row>
    <row r="55" spans="1:13" hidden="1" x14ac:dyDescent="0.3">
      <c r="A55" s="79">
        <v>42058</v>
      </c>
      <c r="B55">
        <f>SUMIFS(user_list!P:P,user_list!G:G,"&lt;="&amp;A55,user_list!H:H,"&gt;="&amp;A55)</f>
        <v>0.67634408602150531</v>
      </c>
      <c r="C55">
        <f>SUMIFS(user_list!Q:Q,user_list!G:G,"&lt;="&amp;A55,user_list!H:H,"&gt;="&amp;A55)</f>
        <v>1.645161290322581</v>
      </c>
      <c r="D55">
        <f>SUMIFS(user_list!P:P,user_list!G:G,"&lt;="&amp;A55,user_list!H:H,"&gt;="&amp;A55,user_list!J:J,days!G55)+SUMIFS(user_list!P:P,user_list!G:G,"&lt;="&amp;A55,user_list!H:H,"&gt;="&amp;A55,user_list!J:J,days!G55-1)</f>
        <v>0</v>
      </c>
      <c r="E55" s="38">
        <f>COUNTIF(user_list!H:H,A55)</f>
        <v>0</v>
      </c>
      <c r="F55" s="72">
        <f t="shared" si="0"/>
        <v>2</v>
      </c>
      <c r="G55" s="72">
        <f t="shared" si="1"/>
        <v>2015</v>
      </c>
      <c r="L55" s="72"/>
      <c r="M55" s="72"/>
    </row>
    <row r="56" spans="1:13" hidden="1" x14ac:dyDescent="0.3">
      <c r="A56" s="79">
        <v>42059</v>
      </c>
      <c r="B56">
        <f>SUMIFS(user_list!P:P,user_list!G:G,"&lt;="&amp;A56,user_list!H:H,"&gt;="&amp;A56)</f>
        <v>0.67634408602150531</v>
      </c>
      <c r="C56">
        <f>SUMIFS(user_list!Q:Q,user_list!G:G,"&lt;="&amp;A56,user_list!H:H,"&gt;="&amp;A56)</f>
        <v>1.645161290322581</v>
      </c>
      <c r="D56">
        <f>SUMIFS(user_list!P:P,user_list!G:G,"&lt;="&amp;A56,user_list!H:H,"&gt;="&amp;A56,user_list!J:J,days!G56)+SUMIFS(user_list!P:P,user_list!G:G,"&lt;="&amp;A56,user_list!H:H,"&gt;="&amp;A56,user_list!J:J,days!G56-1)</f>
        <v>0</v>
      </c>
      <c r="E56" s="38">
        <f>COUNTIF(user_list!H:H,A56)</f>
        <v>0</v>
      </c>
      <c r="F56" s="72">
        <f t="shared" si="0"/>
        <v>2</v>
      </c>
      <c r="G56" s="72">
        <f t="shared" si="1"/>
        <v>2015</v>
      </c>
      <c r="L56" s="72"/>
      <c r="M56" s="72"/>
    </row>
    <row r="57" spans="1:13" hidden="1" x14ac:dyDescent="0.3">
      <c r="A57" s="79">
        <v>42060</v>
      </c>
      <c r="B57">
        <f>SUMIFS(user_list!P:P,user_list!G:G,"&lt;="&amp;A57,user_list!H:H,"&gt;="&amp;A57)</f>
        <v>0.67634408602150531</v>
      </c>
      <c r="C57">
        <f>SUMIFS(user_list!Q:Q,user_list!G:G,"&lt;="&amp;A57,user_list!H:H,"&gt;="&amp;A57)</f>
        <v>1.645161290322581</v>
      </c>
      <c r="D57">
        <f>SUMIFS(user_list!P:P,user_list!G:G,"&lt;="&amp;A57,user_list!H:H,"&gt;="&amp;A57,user_list!J:J,days!G57)+SUMIFS(user_list!P:P,user_list!G:G,"&lt;="&amp;A57,user_list!H:H,"&gt;="&amp;A57,user_list!J:J,days!G57-1)</f>
        <v>0</v>
      </c>
      <c r="E57" s="38">
        <f>COUNTIF(user_list!H:H,A57)</f>
        <v>0</v>
      </c>
      <c r="F57" s="72">
        <f t="shared" si="0"/>
        <v>2</v>
      </c>
      <c r="G57" s="72">
        <f t="shared" si="1"/>
        <v>2015</v>
      </c>
      <c r="L57" s="72"/>
      <c r="M57" s="72"/>
    </row>
    <row r="58" spans="1:13" hidden="1" x14ac:dyDescent="0.3">
      <c r="A58" s="79">
        <v>42061</v>
      </c>
      <c r="B58">
        <f>SUMIFS(user_list!P:P,user_list!G:G,"&lt;="&amp;A58,user_list!H:H,"&gt;="&amp;A58)</f>
        <v>0.67634408602150531</v>
      </c>
      <c r="C58">
        <f>SUMIFS(user_list!Q:Q,user_list!G:G,"&lt;="&amp;A58,user_list!H:H,"&gt;="&amp;A58)</f>
        <v>1.645161290322581</v>
      </c>
      <c r="D58">
        <f>SUMIFS(user_list!P:P,user_list!G:G,"&lt;="&amp;A58,user_list!H:H,"&gt;="&amp;A58,user_list!J:J,days!G58)+SUMIFS(user_list!P:P,user_list!G:G,"&lt;="&amp;A58,user_list!H:H,"&gt;="&amp;A58,user_list!J:J,days!G58-1)</f>
        <v>0</v>
      </c>
      <c r="E58" s="38">
        <f>COUNTIF(user_list!H:H,A58)</f>
        <v>0</v>
      </c>
      <c r="F58" s="72">
        <f t="shared" si="0"/>
        <v>2</v>
      </c>
      <c r="G58" s="72">
        <f t="shared" si="1"/>
        <v>2015</v>
      </c>
      <c r="L58" s="72"/>
      <c r="M58" s="72"/>
    </row>
    <row r="59" spans="1:13" hidden="1" x14ac:dyDescent="0.3">
      <c r="A59" s="79">
        <v>42062</v>
      </c>
      <c r="B59">
        <f>SUMIFS(user_list!P:P,user_list!G:G,"&lt;="&amp;A59,user_list!H:H,"&gt;="&amp;A59)</f>
        <v>0.67634408602150531</v>
      </c>
      <c r="C59">
        <f>SUMIFS(user_list!Q:Q,user_list!G:G,"&lt;="&amp;A59,user_list!H:H,"&gt;="&amp;A59)</f>
        <v>1.645161290322581</v>
      </c>
      <c r="D59">
        <f>SUMIFS(user_list!P:P,user_list!G:G,"&lt;="&amp;A59,user_list!H:H,"&gt;="&amp;A59,user_list!J:J,days!G59)+SUMIFS(user_list!P:P,user_list!G:G,"&lt;="&amp;A59,user_list!H:H,"&gt;="&amp;A59,user_list!J:J,days!G59-1)</f>
        <v>0</v>
      </c>
      <c r="E59" s="38">
        <f>COUNTIF(user_list!H:H,A59)</f>
        <v>0</v>
      </c>
      <c r="F59" s="72">
        <f t="shared" si="0"/>
        <v>2</v>
      </c>
      <c r="G59" s="72">
        <f t="shared" si="1"/>
        <v>2015</v>
      </c>
      <c r="L59" s="72"/>
      <c r="M59" s="72"/>
    </row>
    <row r="60" spans="1:13" hidden="1" x14ac:dyDescent="0.3">
      <c r="A60" s="79">
        <v>42063</v>
      </c>
      <c r="B60">
        <f>SUMIFS(user_list!P:P,user_list!G:G,"&lt;="&amp;A60,user_list!H:H,"&gt;="&amp;A60)</f>
        <v>0.67634408602150531</v>
      </c>
      <c r="C60">
        <f>SUMIFS(user_list!Q:Q,user_list!G:G,"&lt;="&amp;A60,user_list!H:H,"&gt;="&amp;A60)</f>
        <v>1.645161290322581</v>
      </c>
      <c r="D60">
        <f>SUMIFS(user_list!P:P,user_list!G:G,"&lt;="&amp;A60,user_list!H:H,"&gt;="&amp;A60,user_list!J:J,days!G60)+SUMIFS(user_list!P:P,user_list!G:G,"&lt;="&amp;A60,user_list!H:H,"&gt;="&amp;A60,user_list!J:J,days!G60-1)</f>
        <v>0</v>
      </c>
      <c r="E60" s="38">
        <f>COUNTIF(user_list!H:H,A60)</f>
        <v>0</v>
      </c>
      <c r="F60" s="72">
        <f t="shared" si="0"/>
        <v>2</v>
      </c>
      <c r="G60" s="72">
        <f t="shared" si="1"/>
        <v>2015</v>
      </c>
      <c r="L60" s="72"/>
      <c r="M60" s="72"/>
    </row>
    <row r="61" spans="1:13" hidden="1" x14ac:dyDescent="0.3">
      <c r="A61" s="79">
        <v>42064</v>
      </c>
      <c r="B61">
        <f>SUMIFS(user_list!P:P,user_list!G:G,"&lt;="&amp;A61,user_list!H:H,"&gt;="&amp;A61)</f>
        <v>0.67634408602150531</v>
      </c>
      <c r="C61">
        <f>SUMIFS(user_list!Q:Q,user_list!G:G,"&lt;="&amp;A61,user_list!H:H,"&gt;="&amp;A61)</f>
        <v>1.645161290322581</v>
      </c>
      <c r="D61">
        <f>SUMIFS(user_list!P:P,user_list!G:G,"&lt;="&amp;A61,user_list!H:H,"&gt;="&amp;A61,user_list!J:J,days!G61)+SUMIFS(user_list!P:P,user_list!G:G,"&lt;="&amp;A61,user_list!H:H,"&gt;="&amp;A61,user_list!J:J,days!G61-1)</f>
        <v>0</v>
      </c>
      <c r="E61" s="38">
        <f>COUNTIF(user_list!H:H,A61)</f>
        <v>0</v>
      </c>
      <c r="F61" s="72">
        <f t="shared" si="0"/>
        <v>3</v>
      </c>
      <c r="G61" s="72">
        <f t="shared" si="1"/>
        <v>2015</v>
      </c>
      <c r="L61" s="72"/>
      <c r="M61" s="72"/>
    </row>
    <row r="62" spans="1:13" hidden="1" x14ac:dyDescent="0.3">
      <c r="A62" s="79">
        <v>42065</v>
      </c>
      <c r="B62">
        <f>SUMIFS(user_list!P:P,user_list!G:G,"&lt;="&amp;A62,user_list!H:H,"&gt;="&amp;A62)</f>
        <v>0.67634408602150531</v>
      </c>
      <c r="C62">
        <f>SUMIFS(user_list!Q:Q,user_list!G:G,"&lt;="&amp;A62,user_list!H:H,"&gt;="&amp;A62)</f>
        <v>1.645161290322581</v>
      </c>
      <c r="D62">
        <f>SUMIFS(user_list!P:P,user_list!G:G,"&lt;="&amp;A62,user_list!H:H,"&gt;="&amp;A62,user_list!J:J,days!G62)+SUMIFS(user_list!P:P,user_list!G:G,"&lt;="&amp;A62,user_list!H:H,"&gt;="&amp;A62,user_list!J:J,days!G62-1)</f>
        <v>0</v>
      </c>
      <c r="E62" s="38">
        <f>COUNTIF(user_list!H:H,A62)</f>
        <v>0</v>
      </c>
      <c r="F62" s="72">
        <f t="shared" si="0"/>
        <v>3</v>
      </c>
      <c r="G62" s="72">
        <f t="shared" si="1"/>
        <v>2015</v>
      </c>
      <c r="L62" s="72"/>
      <c r="M62" s="72"/>
    </row>
    <row r="63" spans="1:13" hidden="1" x14ac:dyDescent="0.3">
      <c r="A63" s="79">
        <v>42066</v>
      </c>
      <c r="B63">
        <f>SUMIFS(user_list!P:P,user_list!G:G,"&lt;="&amp;A63,user_list!H:H,"&gt;="&amp;A63)</f>
        <v>0.67634408602150531</v>
      </c>
      <c r="C63">
        <f>SUMIFS(user_list!Q:Q,user_list!G:G,"&lt;="&amp;A63,user_list!H:H,"&gt;="&amp;A63)</f>
        <v>1.645161290322581</v>
      </c>
      <c r="D63">
        <f>SUMIFS(user_list!P:P,user_list!G:G,"&lt;="&amp;A63,user_list!H:H,"&gt;="&amp;A63,user_list!J:J,days!G63)+SUMIFS(user_list!P:P,user_list!G:G,"&lt;="&amp;A63,user_list!H:H,"&gt;="&amp;A63,user_list!J:J,days!G63-1)</f>
        <v>0</v>
      </c>
      <c r="E63" s="38">
        <f>COUNTIF(user_list!H:H,A63)</f>
        <v>0</v>
      </c>
      <c r="F63" s="72">
        <f t="shared" si="0"/>
        <v>3</v>
      </c>
      <c r="G63" s="72">
        <f t="shared" si="1"/>
        <v>2015</v>
      </c>
      <c r="L63" s="72"/>
      <c r="M63" s="72"/>
    </row>
    <row r="64" spans="1:13" hidden="1" x14ac:dyDescent="0.3">
      <c r="A64" s="79">
        <v>42067</v>
      </c>
      <c r="B64">
        <f>SUMIFS(user_list!P:P,user_list!G:G,"&lt;="&amp;A64,user_list!H:H,"&gt;="&amp;A64)</f>
        <v>0.67634408602150531</v>
      </c>
      <c r="C64">
        <f>SUMIFS(user_list!Q:Q,user_list!G:G,"&lt;="&amp;A64,user_list!H:H,"&gt;="&amp;A64)</f>
        <v>1.645161290322581</v>
      </c>
      <c r="D64">
        <f>SUMIFS(user_list!P:P,user_list!G:G,"&lt;="&amp;A64,user_list!H:H,"&gt;="&amp;A64,user_list!J:J,days!G64)+SUMIFS(user_list!P:P,user_list!G:G,"&lt;="&amp;A64,user_list!H:H,"&gt;="&amp;A64,user_list!J:J,days!G64-1)</f>
        <v>0</v>
      </c>
      <c r="E64" s="38">
        <f>COUNTIF(user_list!H:H,A64)</f>
        <v>0</v>
      </c>
      <c r="F64" s="72">
        <f t="shared" si="0"/>
        <v>3</v>
      </c>
      <c r="G64" s="72">
        <f t="shared" si="1"/>
        <v>2015</v>
      </c>
      <c r="L64" s="72"/>
      <c r="M64" s="72"/>
    </row>
    <row r="65" spans="1:13" hidden="1" x14ac:dyDescent="0.3">
      <c r="A65" s="79">
        <v>42068</v>
      </c>
      <c r="B65">
        <f>SUMIFS(user_list!P:P,user_list!G:G,"&lt;="&amp;A65,user_list!H:H,"&gt;="&amp;A65)</f>
        <v>0.67634408602150531</v>
      </c>
      <c r="C65">
        <f>SUMIFS(user_list!Q:Q,user_list!G:G,"&lt;="&amp;A65,user_list!H:H,"&gt;="&amp;A65)</f>
        <v>1.645161290322581</v>
      </c>
      <c r="D65">
        <f>SUMIFS(user_list!P:P,user_list!G:G,"&lt;="&amp;A65,user_list!H:H,"&gt;="&amp;A65,user_list!J:J,days!G65)+SUMIFS(user_list!P:P,user_list!G:G,"&lt;="&amp;A65,user_list!H:H,"&gt;="&amp;A65,user_list!J:J,days!G65-1)</f>
        <v>0</v>
      </c>
      <c r="E65" s="38">
        <f>COUNTIF(user_list!H:H,A65)</f>
        <v>0</v>
      </c>
      <c r="F65" s="72">
        <f t="shared" si="0"/>
        <v>3</v>
      </c>
      <c r="G65" s="72">
        <f t="shared" si="1"/>
        <v>2015</v>
      </c>
      <c r="L65" s="72"/>
      <c r="M65" s="72"/>
    </row>
    <row r="66" spans="1:13" hidden="1" x14ac:dyDescent="0.3">
      <c r="A66" s="79">
        <v>42069</v>
      </c>
      <c r="B66">
        <f>SUMIFS(user_list!P:P,user_list!G:G,"&lt;="&amp;A66,user_list!H:H,"&gt;="&amp;A66)</f>
        <v>0.67634408602150531</v>
      </c>
      <c r="C66">
        <f>SUMIFS(user_list!Q:Q,user_list!G:G,"&lt;="&amp;A66,user_list!H:H,"&gt;="&amp;A66)</f>
        <v>1.645161290322581</v>
      </c>
      <c r="D66">
        <f>SUMIFS(user_list!P:P,user_list!G:G,"&lt;="&amp;A66,user_list!H:H,"&gt;="&amp;A66,user_list!J:J,days!G66)+SUMIFS(user_list!P:P,user_list!G:G,"&lt;="&amp;A66,user_list!H:H,"&gt;="&amp;A66,user_list!J:J,days!G66-1)</f>
        <v>0</v>
      </c>
      <c r="E66" s="38">
        <f>COUNTIF(user_list!H:H,A66)</f>
        <v>0</v>
      </c>
      <c r="F66" s="72">
        <f t="shared" ref="F66:F129" si="2">MONTH(A66)</f>
        <v>3</v>
      </c>
      <c r="G66" s="72">
        <f t="shared" ref="G66:G129" si="3">YEAR(A66)</f>
        <v>2015</v>
      </c>
      <c r="L66" s="72"/>
      <c r="M66" s="72"/>
    </row>
    <row r="67" spans="1:13" hidden="1" x14ac:dyDescent="0.3">
      <c r="A67" s="79">
        <v>42070</v>
      </c>
      <c r="B67">
        <f>SUMIFS(user_list!P:P,user_list!G:G,"&lt;="&amp;A67,user_list!H:H,"&gt;="&amp;A67)</f>
        <v>0.67634408602150531</v>
      </c>
      <c r="C67">
        <f>SUMIFS(user_list!Q:Q,user_list!G:G,"&lt;="&amp;A67,user_list!H:H,"&gt;="&amp;A67)</f>
        <v>1.645161290322581</v>
      </c>
      <c r="D67">
        <f>SUMIFS(user_list!P:P,user_list!G:G,"&lt;="&amp;A67,user_list!H:H,"&gt;="&amp;A67,user_list!J:J,days!G67)+SUMIFS(user_list!P:P,user_list!G:G,"&lt;="&amp;A67,user_list!H:H,"&gt;="&amp;A67,user_list!J:J,days!G67-1)</f>
        <v>0</v>
      </c>
      <c r="E67" s="38">
        <f>COUNTIF(user_list!H:H,A67)</f>
        <v>0</v>
      </c>
      <c r="F67" s="72">
        <f t="shared" si="2"/>
        <v>3</v>
      </c>
      <c r="G67" s="72">
        <f t="shared" si="3"/>
        <v>2015</v>
      </c>
      <c r="L67" s="72"/>
      <c r="M67" s="72"/>
    </row>
    <row r="68" spans="1:13" hidden="1" x14ac:dyDescent="0.3">
      <c r="A68" s="79">
        <v>42071</v>
      </c>
      <c r="B68">
        <f>SUMIFS(user_list!P:P,user_list!G:G,"&lt;="&amp;A68,user_list!H:H,"&gt;="&amp;A68)</f>
        <v>0.67634408602150531</v>
      </c>
      <c r="C68">
        <f>SUMIFS(user_list!Q:Q,user_list!G:G,"&lt;="&amp;A68,user_list!H:H,"&gt;="&amp;A68)</f>
        <v>1.645161290322581</v>
      </c>
      <c r="D68">
        <f>SUMIFS(user_list!P:P,user_list!G:G,"&lt;="&amp;A68,user_list!H:H,"&gt;="&amp;A68,user_list!J:J,days!G68)+SUMIFS(user_list!P:P,user_list!G:G,"&lt;="&amp;A68,user_list!H:H,"&gt;="&amp;A68,user_list!J:J,days!G68-1)</f>
        <v>0</v>
      </c>
      <c r="E68" s="38">
        <f>COUNTIF(user_list!H:H,A68)</f>
        <v>0</v>
      </c>
      <c r="F68" s="72">
        <f t="shared" si="2"/>
        <v>3</v>
      </c>
      <c r="G68" s="72">
        <f t="shared" si="3"/>
        <v>2015</v>
      </c>
      <c r="L68" s="72"/>
      <c r="M68" s="72"/>
    </row>
    <row r="69" spans="1:13" hidden="1" x14ac:dyDescent="0.3">
      <c r="A69" s="79">
        <v>42072</v>
      </c>
      <c r="B69">
        <f>SUMIFS(user_list!P:P,user_list!G:G,"&lt;="&amp;A69,user_list!H:H,"&gt;="&amp;A69)</f>
        <v>0.67634408602150531</v>
      </c>
      <c r="C69">
        <f>SUMIFS(user_list!Q:Q,user_list!G:G,"&lt;="&amp;A69,user_list!H:H,"&gt;="&amp;A69)</f>
        <v>1.645161290322581</v>
      </c>
      <c r="D69">
        <f>SUMIFS(user_list!P:P,user_list!G:G,"&lt;="&amp;A69,user_list!H:H,"&gt;="&amp;A69,user_list!J:J,days!G69)+SUMIFS(user_list!P:P,user_list!G:G,"&lt;="&amp;A69,user_list!H:H,"&gt;="&amp;A69,user_list!J:J,days!G69-1)</f>
        <v>0</v>
      </c>
      <c r="E69" s="38">
        <f>COUNTIF(user_list!H:H,A69)</f>
        <v>0</v>
      </c>
      <c r="F69" s="72">
        <f t="shared" si="2"/>
        <v>3</v>
      </c>
      <c r="G69" s="72">
        <f t="shared" si="3"/>
        <v>2015</v>
      </c>
      <c r="L69" s="72"/>
      <c r="M69" s="72"/>
    </row>
    <row r="70" spans="1:13" hidden="1" x14ac:dyDescent="0.3">
      <c r="A70" s="79">
        <v>42073</v>
      </c>
      <c r="B70">
        <f>SUMIFS(user_list!P:P,user_list!G:G,"&lt;="&amp;A70,user_list!H:H,"&gt;="&amp;A70)</f>
        <v>0.67634408602150531</v>
      </c>
      <c r="C70">
        <f>SUMIFS(user_list!Q:Q,user_list!G:G,"&lt;="&amp;A70,user_list!H:H,"&gt;="&amp;A70)</f>
        <v>1.645161290322581</v>
      </c>
      <c r="D70">
        <f>SUMIFS(user_list!P:P,user_list!G:G,"&lt;="&amp;A70,user_list!H:H,"&gt;="&amp;A70,user_list!J:J,days!G70)+SUMIFS(user_list!P:P,user_list!G:G,"&lt;="&amp;A70,user_list!H:H,"&gt;="&amp;A70,user_list!J:J,days!G70-1)</f>
        <v>0</v>
      </c>
      <c r="E70" s="38">
        <f>COUNTIF(user_list!H:H,A70)</f>
        <v>0</v>
      </c>
      <c r="F70" s="72">
        <f t="shared" si="2"/>
        <v>3</v>
      </c>
      <c r="G70" s="72">
        <f t="shared" si="3"/>
        <v>2015</v>
      </c>
      <c r="L70" s="72"/>
      <c r="M70" s="72"/>
    </row>
    <row r="71" spans="1:13" hidden="1" x14ac:dyDescent="0.3">
      <c r="A71" s="79">
        <v>42074</v>
      </c>
      <c r="B71">
        <f>SUMIFS(user_list!P:P,user_list!G:G,"&lt;="&amp;A71,user_list!H:H,"&gt;="&amp;A71)</f>
        <v>0.67634408602150531</v>
      </c>
      <c r="C71">
        <f>SUMIFS(user_list!Q:Q,user_list!G:G,"&lt;="&amp;A71,user_list!H:H,"&gt;="&amp;A71)</f>
        <v>1.645161290322581</v>
      </c>
      <c r="D71">
        <f>SUMIFS(user_list!P:P,user_list!G:G,"&lt;="&amp;A71,user_list!H:H,"&gt;="&amp;A71,user_list!J:J,days!G71)+SUMIFS(user_list!P:P,user_list!G:G,"&lt;="&amp;A71,user_list!H:H,"&gt;="&amp;A71,user_list!J:J,days!G71-1)</f>
        <v>0</v>
      </c>
      <c r="E71" s="38">
        <f>COUNTIF(user_list!H:H,A71)</f>
        <v>0</v>
      </c>
      <c r="F71" s="72">
        <f t="shared" si="2"/>
        <v>3</v>
      </c>
      <c r="G71" s="72">
        <f t="shared" si="3"/>
        <v>2015</v>
      </c>
      <c r="L71" s="72"/>
      <c r="M71" s="72"/>
    </row>
    <row r="72" spans="1:13" hidden="1" x14ac:dyDescent="0.3">
      <c r="A72" s="79">
        <v>42075</v>
      </c>
      <c r="B72">
        <f>SUMIFS(user_list!P:P,user_list!G:G,"&lt;="&amp;A72,user_list!H:H,"&gt;="&amp;A72)</f>
        <v>0.67634408602150531</v>
      </c>
      <c r="C72">
        <f>SUMIFS(user_list!Q:Q,user_list!G:G,"&lt;="&amp;A72,user_list!H:H,"&gt;="&amp;A72)</f>
        <v>1.645161290322581</v>
      </c>
      <c r="D72">
        <f>SUMIFS(user_list!P:P,user_list!G:G,"&lt;="&amp;A72,user_list!H:H,"&gt;="&amp;A72,user_list!J:J,days!G72)+SUMIFS(user_list!P:P,user_list!G:G,"&lt;="&amp;A72,user_list!H:H,"&gt;="&amp;A72,user_list!J:J,days!G72-1)</f>
        <v>0</v>
      </c>
      <c r="E72" s="38">
        <f>COUNTIF(user_list!H:H,A72)</f>
        <v>0</v>
      </c>
      <c r="F72" s="72">
        <f t="shared" si="2"/>
        <v>3</v>
      </c>
      <c r="G72" s="72">
        <f t="shared" si="3"/>
        <v>2015</v>
      </c>
      <c r="L72" s="72"/>
      <c r="M72" s="72"/>
    </row>
    <row r="73" spans="1:13" hidden="1" x14ac:dyDescent="0.3">
      <c r="A73" s="79">
        <v>42076</v>
      </c>
      <c r="B73">
        <f>SUMIFS(user_list!P:P,user_list!G:G,"&lt;="&amp;A73,user_list!H:H,"&gt;="&amp;A73)</f>
        <v>0.67634408602150531</v>
      </c>
      <c r="C73">
        <f>SUMIFS(user_list!Q:Q,user_list!G:G,"&lt;="&amp;A73,user_list!H:H,"&gt;="&amp;A73)</f>
        <v>1.645161290322581</v>
      </c>
      <c r="D73">
        <f>SUMIFS(user_list!P:P,user_list!G:G,"&lt;="&amp;A73,user_list!H:H,"&gt;="&amp;A73,user_list!J:J,days!G73)+SUMIFS(user_list!P:P,user_list!G:G,"&lt;="&amp;A73,user_list!H:H,"&gt;="&amp;A73,user_list!J:J,days!G73-1)</f>
        <v>0</v>
      </c>
      <c r="E73" s="38">
        <f>COUNTIF(user_list!H:H,A73)</f>
        <v>0</v>
      </c>
      <c r="F73" s="72">
        <f t="shared" si="2"/>
        <v>3</v>
      </c>
      <c r="G73" s="72">
        <f t="shared" si="3"/>
        <v>2015</v>
      </c>
      <c r="L73" s="72"/>
      <c r="M73" s="72"/>
    </row>
    <row r="74" spans="1:13" hidden="1" x14ac:dyDescent="0.3">
      <c r="A74" s="79">
        <v>42077</v>
      </c>
      <c r="B74">
        <f>SUMIFS(user_list!P:P,user_list!G:G,"&lt;="&amp;A74,user_list!H:H,"&gt;="&amp;A74)</f>
        <v>0.67634408602150531</v>
      </c>
      <c r="C74">
        <f>SUMIFS(user_list!Q:Q,user_list!G:G,"&lt;="&amp;A74,user_list!H:H,"&gt;="&amp;A74)</f>
        <v>1.645161290322581</v>
      </c>
      <c r="D74">
        <f>SUMIFS(user_list!P:P,user_list!G:G,"&lt;="&amp;A74,user_list!H:H,"&gt;="&amp;A74,user_list!J:J,days!G74)+SUMIFS(user_list!P:P,user_list!G:G,"&lt;="&amp;A74,user_list!H:H,"&gt;="&amp;A74,user_list!J:J,days!G74-1)</f>
        <v>0</v>
      </c>
      <c r="E74" s="38">
        <f>COUNTIF(user_list!H:H,A74)</f>
        <v>0</v>
      </c>
      <c r="F74" s="72">
        <f t="shared" si="2"/>
        <v>3</v>
      </c>
      <c r="G74" s="72">
        <f t="shared" si="3"/>
        <v>2015</v>
      </c>
      <c r="L74" s="72"/>
      <c r="M74" s="72"/>
    </row>
    <row r="75" spans="1:13" hidden="1" x14ac:dyDescent="0.3">
      <c r="A75" s="79">
        <v>42078</v>
      </c>
      <c r="B75">
        <f>SUMIFS(user_list!P:P,user_list!G:G,"&lt;="&amp;A75,user_list!H:H,"&gt;="&amp;A75)</f>
        <v>0.67634408602150531</v>
      </c>
      <c r="C75">
        <f>SUMIFS(user_list!Q:Q,user_list!G:G,"&lt;="&amp;A75,user_list!H:H,"&gt;="&amp;A75)</f>
        <v>1.645161290322581</v>
      </c>
      <c r="D75">
        <f>SUMIFS(user_list!P:P,user_list!G:G,"&lt;="&amp;A75,user_list!H:H,"&gt;="&amp;A75,user_list!J:J,days!G75)+SUMIFS(user_list!P:P,user_list!G:G,"&lt;="&amp;A75,user_list!H:H,"&gt;="&amp;A75,user_list!J:J,days!G75-1)</f>
        <v>0</v>
      </c>
      <c r="E75" s="38">
        <f>COUNTIF(user_list!H:H,A75)</f>
        <v>0</v>
      </c>
      <c r="F75" s="72">
        <f t="shared" si="2"/>
        <v>3</v>
      </c>
      <c r="G75" s="72">
        <f t="shared" si="3"/>
        <v>2015</v>
      </c>
      <c r="L75" s="72"/>
      <c r="M75" s="72"/>
    </row>
    <row r="76" spans="1:13" hidden="1" x14ac:dyDescent="0.3">
      <c r="A76" s="79">
        <v>42079</v>
      </c>
      <c r="B76">
        <f>SUMIFS(user_list!P:P,user_list!G:G,"&lt;="&amp;A76,user_list!H:H,"&gt;="&amp;A76)</f>
        <v>0.67634408602150531</v>
      </c>
      <c r="C76">
        <f>SUMIFS(user_list!Q:Q,user_list!G:G,"&lt;="&amp;A76,user_list!H:H,"&gt;="&amp;A76)</f>
        <v>1.645161290322581</v>
      </c>
      <c r="D76">
        <f>SUMIFS(user_list!P:P,user_list!G:G,"&lt;="&amp;A76,user_list!H:H,"&gt;="&amp;A76,user_list!J:J,days!G76)+SUMIFS(user_list!P:P,user_list!G:G,"&lt;="&amp;A76,user_list!H:H,"&gt;="&amp;A76,user_list!J:J,days!G76-1)</f>
        <v>0</v>
      </c>
      <c r="E76" s="38">
        <f>COUNTIF(user_list!H:H,A76)</f>
        <v>0</v>
      </c>
      <c r="F76" s="72">
        <f t="shared" si="2"/>
        <v>3</v>
      </c>
      <c r="G76" s="72">
        <f t="shared" si="3"/>
        <v>2015</v>
      </c>
      <c r="L76" s="72"/>
      <c r="M76" s="72"/>
    </row>
    <row r="77" spans="1:13" hidden="1" x14ac:dyDescent="0.3">
      <c r="A77" s="79">
        <v>42080</v>
      </c>
      <c r="B77">
        <f>SUMIFS(user_list!P:P,user_list!G:G,"&lt;="&amp;A77,user_list!H:H,"&gt;="&amp;A77)</f>
        <v>0.67634408602150531</v>
      </c>
      <c r="C77">
        <f>SUMIFS(user_list!Q:Q,user_list!G:G,"&lt;="&amp;A77,user_list!H:H,"&gt;="&amp;A77)</f>
        <v>1.645161290322581</v>
      </c>
      <c r="D77">
        <f>SUMIFS(user_list!P:P,user_list!G:G,"&lt;="&amp;A77,user_list!H:H,"&gt;="&amp;A77,user_list!J:J,days!G77)+SUMIFS(user_list!P:P,user_list!G:G,"&lt;="&amp;A77,user_list!H:H,"&gt;="&amp;A77,user_list!J:J,days!G77-1)</f>
        <v>0</v>
      </c>
      <c r="E77" s="38">
        <f>COUNTIF(user_list!H:H,A77)</f>
        <v>0</v>
      </c>
      <c r="F77" s="72">
        <f t="shared" si="2"/>
        <v>3</v>
      </c>
      <c r="G77" s="72">
        <f t="shared" si="3"/>
        <v>2015</v>
      </c>
      <c r="L77" s="72"/>
      <c r="M77" s="72"/>
    </row>
    <row r="78" spans="1:13" hidden="1" x14ac:dyDescent="0.3">
      <c r="A78" s="79">
        <v>42081</v>
      </c>
      <c r="B78">
        <f>SUMIFS(user_list!P:P,user_list!G:G,"&lt;="&amp;A78,user_list!H:H,"&gt;="&amp;A78)</f>
        <v>0.67634408602150531</v>
      </c>
      <c r="C78">
        <f>SUMIFS(user_list!Q:Q,user_list!G:G,"&lt;="&amp;A78,user_list!H:H,"&gt;="&amp;A78)</f>
        <v>1.645161290322581</v>
      </c>
      <c r="D78">
        <f>SUMIFS(user_list!P:P,user_list!G:G,"&lt;="&amp;A78,user_list!H:H,"&gt;="&amp;A78,user_list!J:J,days!G78)+SUMIFS(user_list!P:P,user_list!G:G,"&lt;="&amp;A78,user_list!H:H,"&gt;="&amp;A78,user_list!J:J,days!G78-1)</f>
        <v>0</v>
      </c>
      <c r="E78" s="38">
        <f>COUNTIF(user_list!H:H,A78)</f>
        <v>0</v>
      </c>
      <c r="F78" s="72">
        <f t="shared" si="2"/>
        <v>3</v>
      </c>
      <c r="G78" s="72">
        <f t="shared" si="3"/>
        <v>2015</v>
      </c>
      <c r="L78" s="72"/>
      <c r="M78" s="72"/>
    </row>
    <row r="79" spans="1:13" hidden="1" x14ac:dyDescent="0.3">
      <c r="A79" s="79">
        <v>42082</v>
      </c>
      <c r="B79">
        <f>SUMIFS(user_list!P:P,user_list!G:G,"&lt;="&amp;A79,user_list!H:H,"&gt;="&amp;A79)</f>
        <v>0.67634408602150531</v>
      </c>
      <c r="C79">
        <f>SUMIFS(user_list!Q:Q,user_list!G:G,"&lt;="&amp;A79,user_list!H:H,"&gt;="&amp;A79)</f>
        <v>1.645161290322581</v>
      </c>
      <c r="D79">
        <f>SUMIFS(user_list!P:P,user_list!G:G,"&lt;="&amp;A79,user_list!H:H,"&gt;="&amp;A79,user_list!J:J,days!G79)+SUMIFS(user_list!P:P,user_list!G:G,"&lt;="&amp;A79,user_list!H:H,"&gt;="&amp;A79,user_list!J:J,days!G79-1)</f>
        <v>0</v>
      </c>
      <c r="E79" s="38">
        <f>COUNTIF(user_list!H:H,A79)</f>
        <v>0</v>
      </c>
      <c r="F79" s="72">
        <f t="shared" si="2"/>
        <v>3</v>
      </c>
      <c r="G79" s="72">
        <f t="shared" si="3"/>
        <v>2015</v>
      </c>
      <c r="L79" s="72"/>
      <c r="M79" s="72"/>
    </row>
    <row r="80" spans="1:13" hidden="1" x14ac:dyDescent="0.3">
      <c r="A80" s="79">
        <v>42083</v>
      </c>
      <c r="B80">
        <f>SUMIFS(user_list!P:P,user_list!G:G,"&lt;="&amp;A80,user_list!H:H,"&gt;="&amp;A80)</f>
        <v>0.67634408602150531</v>
      </c>
      <c r="C80">
        <f>SUMIFS(user_list!Q:Q,user_list!G:G,"&lt;="&amp;A80,user_list!H:H,"&gt;="&amp;A80)</f>
        <v>1.645161290322581</v>
      </c>
      <c r="D80">
        <f>SUMIFS(user_list!P:P,user_list!G:G,"&lt;="&amp;A80,user_list!H:H,"&gt;="&amp;A80,user_list!J:J,days!G80)+SUMIFS(user_list!P:P,user_list!G:G,"&lt;="&amp;A80,user_list!H:H,"&gt;="&amp;A80,user_list!J:J,days!G80-1)</f>
        <v>0</v>
      </c>
      <c r="E80" s="38">
        <f>COUNTIF(user_list!H:H,A80)</f>
        <v>0</v>
      </c>
      <c r="F80" s="72">
        <f t="shared" si="2"/>
        <v>3</v>
      </c>
      <c r="G80" s="72">
        <f t="shared" si="3"/>
        <v>2015</v>
      </c>
      <c r="L80" s="72"/>
      <c r="M80" s="72"/>
    </row>
    <row r="81" spans="1:13" hidden="1" x14ac:dyDescent="0.3">
      <c r="A81" s="79">
        <v>42084</v>
      </c>
      <c r="B81">
        <f>SUMIFS(user_list!P:P,user_list!G:G,"&lt;="&amp;A81,user_list!H:H,"&gt;="&amp;A81)</f>
        <v>0.67634408602150531</v>
      </c>
      <c r="C81">
        <f>SUMIFS(user_list!Q:Q,user_list!G:G,"&lt;="&amp;A81,user_list!H:H,"&gt;="&amp;A81)</f>
        <v>1.645161290322581</v>
      </c>
      <c r="D81">
        <f>SUMIFS(user_list!P:P,user_list!G:G,"&lt;="&amp;A81,user_list!H:H,"&gt;="&amp;A81,user_list!J:J,days!G81)+SUMIFS(user_list!P:P,user_list!G:G,"&lt;="&amp;A81,user_list!H:H,"&gt;="&amp;A81,user_list!J:J,days!G81-1)</f>
        <v>0</v>
      </c>
      <c r="E81" s="38">
        <f>COUNTIF(user_list!H:H,A81)</f>
        <v>0</v>
      </c>
      <c r="F81" s="72">
        <f t="shared" si="2"/>
        <v>3</v>
      </c>
      <c r="G81" s="72">
        <f t="shared" si="3"/>
        <v>2015</v>
      </c>
      <c r="L81" s="72"/>
      <c r="M81" s="72"/>
    </row>
    <row r="82" spans="1:13" hidden="1" x14ac:dyDescent="0.3">
      <c r="A82" s="79">
        <v>42085</v>
      </c>
      <c r="B82">
        <f>SUMIFS(user_list!P:P,user_list!G:G,"&lt;="&amp;A82,user_list!H:H,"&gt;="&amp;A82)</f>
        <v>0.67634408602150531</v>
      </c>
      <c r="C82">
        <f>SUMIFS(user_list!Q:Q,user_list!G:G,"&lt;="&amp;A82,user_list!H:H,"&gt;="&amp;A82)</f>
        <v>1.645161290322581</v>
      </c>
      <c r="D82">
        <f>SUMIFS(user_list!P:P,user_list!G:G,"&lt;="&amp;A82,user_list!H:H,"&gt;="&amp;A82,user_list!J:J,days!G82)+SUMIFS(user_list!P:P,user_list!G:G,"&lt;="&amp;A82,user_list!H:H,"&gt;="&amp;A82,user_list!J:J,days!G82-1)</f>
        <v>0</v>
      </c>
      <c r="E82" s="38">
        <f>COUNTIF(user_list!H:H,A82)</f>
        <v>0</v>
      </c>
      <c r="F82" s="72">
        <f t="shared" si="2"/>
        <v>3</v>
      </c>
      <c r="G82" s="72">
        <f t="shared" si="3"/>
        <v>2015</v>
      </c>
      <c r="L82" s="72"/>
      <c r="M82" s="72"/>
    </row>
    <row r="83" spans="1:13" hidden="1" x14ac:dyDescent="0.3">
      <c r="A83" s="79">
        <v>42086</v>
      </c>
      <c r="B83">
        <f>SUMIFS(user_list!P:P,user_list!G:G,"&lt;="&amp;A83,user_list!H:H,"&gt;="&amp;A83)</f>
        <v>0.67634408602150531</v>
      </c>
      <c r="C83">
        <f>SUMIFS(user_list!Q:Q,user_list!G:G,"&lt;="&amp;A83,user_list!H:H,"&gt;="&amp;A83)</f>
        <v>1.645161290322581</v>
      </c>
      <c r="D83">
        <f>SUMIFS(user_list!P:P,user_list!G:G,"&lt;="&amp;A83,user_list!H:H,"&gt;="&amp;A83,user_list!J:J,days!G83)+SUMIFS(user_list!P:P,user_list!G:G,"&lt;="&amp;A83,user_list!H:H,"&gt;="&amp;A83,user_list!J:J,days!G83-1)</f>
        <v>0</v>
      </c>
      <c r="E83" s="38">
        <f>COUNTIF(user_list!H:H,A83)</f>
        <v>0</v>
      </c>
      <c r="F83" s="72">
        <f t="shared" si="2"/>
        <v>3</v>
      </c>
      <c r="G83" s="72">
        <f t="shared" si="3"/>
        <v>2015</v>
      </c>
      <c r="L83" s="72"/>
      <c r="M83" s="72"/>
    </row>
    <row r="84" spans="1:13" hidden="1" x14ac:dyDescent="0.3">
      <c r="A84" s="79">
        <v>42087</v>
      </c>
      <c r="B84">
        <f>SUMIFS(user_list!P:P,user_list!G:G,"&lt;="&amp;A84,user_list!H:H,"&gt;="&amp;A84)</f>
        <v>0.67634408602150531</v>
      </c>
      <c r="C84">
        <f>SUMIFS(user_list!Q:Q,user_list!G:G,"&lt;="&amp;A84,user_list!H:H,"&gt;="&amp;A84)</f>
        <v>1.645161290322581</v>
      </c>
      <c r="D84">
        <f>SUMIFS(user_list!P:P,user_list!G:G,"&lt;="&amp;A84,user_list!H:H,"&gt;="&amp;A84,user_list!J:J,days!G84)+SUMIFS(user_list!P:P,user_list!G:G,"&lt;="&amp;A84,user_list!H:H,"&gt;="&amp;A84,user_list!J:J,days!G84-1)</f>
        <v>0</v>
      </c>
      <c r="E84" s="38">
        <f>COUNTIF(user_list!H:H,A84)</f>
        <v>0</v>
      </c>
      <c r="F84" s="72">
        <f t="shared" si="2"/>
        <v>3</v>
      </c>
      <c r="G84" s="72">
        <f t="shared" si="3"/>
        <v>2015</v>
      </c>
      <c r="L84" s="72"/>
      <c r="M84" s="72"/>
    </row>
    <row r="85" spans="1:13" hidden="1" x14ac:dyDescent="0.3">
      <c r="A85" s="79">
        <v>42088</v>
      </c>
      <c r="B85">
        <f>SUMIFS(user_list!P:P,user_list!G:G,"&lt;="&amp;A85,user_list!H:H,"&gt;="&amp;A85)</f>
        <v>0.67634408602150531</v>
      </c>
      <c r="C85">
        <f>SUMIFS(user_list!Q:Q,user_list!G:G,"&lt;="&amp;A85,user_list!H:H,"&gt;="&amp;A85)</f>
        <v>1.645161290322581</v>
      </c>
      <c r="D85">
        <f>SUMIFS(user_list!P:P,user_list!G:G,"&lt;="&amp;A85,user_list!H:H,"&gt;="&amp;A85,user_list!J:J,days!G85)+SUMIFS(user_list!P:P,user_list!G:G,"&lt;="&amp;A85,user_list!H:H,"&gt;="&amp;A85,user_list!J:J,days!G85-1)</f>
        <v>0</v>
      </c>
      <c r="E85" s="38">
        <f>COUNTIF(user_list!H:H,A85)</f>
        <v>0</v>
      </c>
      <c r="F85" s="72">
        <f t="shared" si="2"/>
        <v>3</v>
      </c>
      <c r="G85" s="72">
        <f t="shared" si="3"/>
        <v>2015</v>
      </c>
      <c r="L85" s="72"/>
      <c r="M85" s="72"/>
    </row>
    <row r="86" spans="1:13" hidden="1" x14ac:dyDescent="0.3">
      <c r="A86" s="79">
        <v>42089</v>
      </c>
      <c r="B86">
        <f>SUMIFS(user_list!P:P,user_list!G:G,"&lt;="&amp;A86,user_list!H:H,"&gt;="&amp;A86)</f>
        <v>0.67634408602150531</v>
      </c>
      <c r="C86">
        <f>SUMIFS(user_list!Q:Q,user_list!G:G,"&lt;="&amp;A86,user_list!H:H,"&gt;="&amp;A86)</f>
        <v>1.645161290322581</v>
      </c>
      <c r="D86">
        <f>SUMIFS(user_list!P:P,user_list!G:G,"&lt;="&amp;A86,user_list!H:H,"&gt;="&amp;A86,user_list!J:J,days!G86)+SUMIFS(user_list!P:P,user_list!G:G,"&lt;="&amp;A86,user_list!H:H,"&gt;="&amp;A86,user_list!J:J,days!G86-1)</f>
        <v>0</v>
      </c>
      <c r="E86" s="38">
        <f>COUNTIF(user_list!H:H,A86)</f>
        <v>0</v>
      </c>
      <c r="F86" s="72">
        <f t="shared" si="2"/>
        <v>3</v>
      </c>
      <c r="G86" s="72">
        <f t="shared" si="3"/>
        <v>2015</v>
      </c>
      <c r="L86" s="72"/>
      <c r="M86" s="72"/>
    </row>
    <row r="87" spans="1:13" hidden="1" x14ac:dyDescent="0.3">
      <c r="A87" s="79">
        <v>42090</v>
      </c>
      <c r="B87">
        <f>SUMIFS(user_list!P:P,user_list!G:G,"&lt;="&amp;A87,user_list!H:H,"&gt;="&amp;A87)</f>
        <v>0.67634408602150531</v>
      </c>
      <c r="C87">
        <f>SUMIFS(user_list!Q:Q,user_list!G:G,"&lt;="&amp;A87,user_list!H:H,"&gt;="&amp;A87)</f>
        <v>1.645161290322581</v>
      </c>
      <c r="D87">
        <f>SUMIFS(user_list!P:P,user_list!G:G,"&lt;="&amp;A87,user_list!H:H,"&gt;="&amp;A87,user_list!J:J,days!G87)+SUMIFS(user_list!P:P,user_list!G:G,"&lt;="&amp;A87,user_list!H:H,"&gt;="&amp;A87,user_list!J:J,days!G87-1)</f>
        <v>0</v>
      </c>
      <c r="E87" s="38">
        <f>COUNTIF(user_list!H:H,A87)</f>
        <v>0</v>
      </c>
      <c r="F87" s="72">
        <f t="shared" si="2"/>
        <v>3</v>
      </c>
      <c r="G87" s="72">
        <f t="shared" si="3"/>
        <v>2015</v>
      </c>
      <c r="L87" s="72"/>
      <c r="M87" s="72"/>
    </row>
    <row r="88" spans="1:13" hidden="1" x14ac:dyDescent="0.3">
      <c r="A88" s="79">
        <v>42091</v>
      </c>
      <c r="B88">
        <f>SUMIFS(user_list!P:P,user_list!G:G,"&lt;="&amp;A88,user_list!H:H,"&gt;="&amp;A88)</f>
        <v>0.67634408602150531</v>
      </c>
      <c r="C88">
        <f>SUMIFS(user_list!Q:Q,user_list!G:G,"&lt;="&amp;A88,user_list!H:H,"&gt;="&amp;A88)</f>
        <v>1.645161290322581</v>
      </c>
      <c r="D88">
        <f>SUMIFS(user_list!P:P,user_list!G:G,"&lt;="&amp;A88,user_list!H:H,"&gt;="&amp;A88,user_list!J:J,days!G88)+SUMIFS(user_list!P:P,user_list!G:G,"&lt;="&amp;A88,user_list!H:H,"&gt;="&amp;A88,user_list!J:J,days!G88-1)</f>
        <v>0</v>
      </c>
      <c r="E88" s="38">
        <f>COUNTIF(user_list!H:H,A88)</f>
        <v>0</v>
      </c>
      <c r="F88" s="72">
        <f t="shared" si="2"/>
        <v>3</v>
      </c>
      <c r="G88" s="72">
        <f t="shared" si="3"/>
        <v>2015</v>
      </c>
      <c r="L88" s="72"/>
      <c r="M88" s="72"/>
    </row>
    <row r="89" spans="1:13" hidden="1" x14ac:dyDescent="0.3">
      <c r="A89" s="79">
        <v>42092</v>
      </c>
      <c r="B89">
        <f>SUMIFS(user_list!P:P,user_list!G:G,"&lt;="&amp;A89,user_list!H:H,"&gt;="&amp;A89)</f>
        <v>0.67634408602150531</v>
      </c>
      <c r="C89">
        <f>SUMIFS(user_list!Q:Q,user_list!G:G,"&lt;="&amp;A89,user_list!H:H,"&gt;="&amp;A89)</f>
        <v>1.645161290322581</v>
      </c>
      <c r="D89">
        <f>SUMIFS(user_list!P:P,user_list!G:G,"&lt;="&amp;A89,user_list!H:H,"&gt;="&amp;A89,user_list!J:J,days!G89)+SUMIFS(user_list!P:P,user_list!G:G,"&lt;="&amp;A89,user_list!H:H,"&gt;="&amp;A89,user_list!J:J,days!G89-1)</f>
        <v>0</v>
      </c>
      <c r="E89" s="38">
        <f>COUNTIF(user_list!H:H,A89)</f>
        <v>0</v>
      </c>
      <c r="F89" s="72">
        <f t="shared" si="2"/>
        <v>3</v>
      </c>
      <c r="G89" s="72">
        <f t="shared" si="3"/>
        <v>2015</v>
      </c>
      <c r="L89" s="72"/>
      <c r="M89" s="72"/>
    </row>
    <row r="90" spans="1:13" hidden="1" x14ac:dyDescent="0.3">
      <c r="A90" s="79">
        <v>42093</v>
      </c>
      <c r="B90">
        <f>SUMIFS(user_list!P:P,user_list!G:G,"&lt;="&amp;A90,user_list!H:H,"&gt;="&amp;A90)</f>
        <v>0.67634408602150531</v>
      </c>
      <c r="C90">
        <f>SUMIFS(user_list!Q:Q,user_list!G:G,"&lt;="&amp;A90,user_list!H:H,"&gt;="&amp;A90)</f>
        <v>1.645161290322581</v>
      </c>
      <c r="D90">
        <f>SUMIFS(user_list!P:P,user_list!G:G,"&lt;="&amp;A90,user_list!H:H,"&gt;="&amp;A90,user_list!J:J,days!G90)+SUMIFS(user_list!P:P,user_list!G:G,"&lt;="&amp;A90,user_list!H:H,"&gt;="&amp;A90,user_list!J:J,days!G90-1)</f>
        <v>0</v>
      </c>
      <c r="E90" s="38">
        <f>COUNTIF(user_list!H:H,A90)</f>
        <v>0</v>
      </c>
      <c r="F90" s="72">
        <f t="shared" si="2"/>
        <v>3</v>
      </c>
      <c r="G90" s="72">
        <f t="shared" si="3"/>
        <v>2015</v>
      </c>
      <c r="L90" s="72"/>
      <c r="M90" s="72"/>
    </row>
    <row r="91" spans="1:13" hidden="1" x14ac:dyDescent="0.3">
      <c r="A91" s="79">
        <v>42094</v>
      </c>
      <c r="B91">
        <f>SUMIFS(user_list!P:P,user_list!G:G,"&lt;="&amp;A91,user_list!H:H,"&gt;="&amp;A91)</f>
        <v>0.67634408602150531</v>
      </c>
      <c r="C91">
        <f>SUMIFS(user_list!Q:Q,user_list!G:G,"&lt;="&amp;A91,user_list!H:H,"&gt;="&amp;A91)</f>
        <v>1.645161290322581</v>
      </c>
      <c r="D91">
        <f>SUMIFS(user_list!P:P,user_list!G:G,"&lt;="&amp;A91,user_list!H:H,"&gt;="&amp;A91,user_list!J:J,days!G91)+SUMIFS(user_list!P:P,user_list!G:G,"&lt;="&amp;A91,user_list!H:H,"&gt;="&amp;A91,user_list!J:J,days!G91-1)</f>
        <v>0</v>
      </c>
      <c r="E91" s="38">
        <f>COUNTIF(user_list!H:H,A91)</f>
        <v>0</v>
      </c>
      <c r="F91" s="72">
        <f t="shared" si="2"/>
        <v>3</v>
      </c>
      <c r="G91" s="72">
        <f t="shared" si="3"/>
        <v>2015</v>
      </c>
      <c r="L91" s="72"/>
      <c r="M91" s="72"/>
    </row>
    <row r="92" spans="1:13" hidden="1" x14ac:dyDescent="0.3">
      <c r="A92" s="79">
        <v>42095</v>
      </c>
      <c r="B92">
        <f>SUMIFS(user_list!P:P,user_list!G:G,"&lt;="&amp;A92,user_list!H:H,"&gt;="&amp;A92)</f>
        <v>1.7222700119474312</v>
      </c>
      <c r="C92">
        <f>SUMIFS(user_list!Q:Q,user_list!G:G,"&lt;="&amp;A92,user_list!H:H,"&gt;="&amp;A92)</f>
        <v>4.3118279569892479</v>
      </c>
      <c r="D92">
        <f>SUMIFS(user_list!P:P,user_list!G:G,"&lt;="&amp;A92,user_list!H:H,"&gt;="&amp;A92,user_list!J:J,days!G92)+SUMIFS(user_list!P:P,user_list!G:G,"&lt;="&amp;A92,user_list!H:H,"&gt;="&amp;A92,user_list!J:J,days!G92-1)</f>
        <v>0</v>
      </c>
      <c r="E92" s="38">
        <f>COUNTIF(user_list!H:H,A92)</f>
        <v>0</v>
      </c>
      <c r="F92" s="72">
        <f t="shared" si="2"/>
        <v>4</v>
      </c>
      <c r="G92" s="72">
        <f t="shared" si="3"/>
        <v>2015</v>
      </c>
      <c r="L92" s="72"/>
      <c r="M92" s="72"/>
    </row>
    <row r="93" spans="1:13" hidden="1" x14ac:dyDescent="0.3">
      <c r="A93" s="79">
        <v>42096</v>
      </c>
      <c r="B93">
        <f>SUMIFS(user_list!P:P,user_list!G:G,"&lt;="&amp;A93,user_list!H:H,"&gt;="&amp;A93)</f>
        <v>1.7222700119474312</v>
      </c>
      <c r="C93">
        <f>SUMIFS(user_list!Q:Q,user_list!G:G,"&lt;="&amp;A93,user_list!H:H,"&gt;="&amp;A93)</f>
        <v>4.3118279569892479</v>
      </c>
      <c r="D93">
        <f>SUMIFS(user_list!P:P,user_list!G:G,"&lt;="&amp;A93,user_list!H:H,"&gt;="&amp;A93,user_list!J:J,days!G93)+SUMIFS(user_list!P:P,user_list!G:G,"&lt;="&amp;A93,user_list!H:H,"&gt;="&amp;A93,user_list!J:J,days!G93-1)</f>
        <v>0</v>
      </c>
      <c r="E93" s="38">
        <f>COUNTIF(user_list!H:H,A93)</f>
        <v>0</v>
      </c>
      <c r="F93" s="72">
        <f t="shared" si="2"/>
        <v>4</v>
      </c>
      <c r="G93" s="72">
        <f t="shared" si="3"/>
        <v>2015</v>
      </c>
      <c r="L93" s="72"/>
      <c r="M93" s="72"/>
    </row>
    <row r="94" spans="1:13" hidden="1" x14ac:dyDescent="0.3">
      <c r="A94" s="79">
        <v>42097</v>
      </c>
      <c r="B94">
        <f>SUMIFS(user_list!P:P,user_list!G:G,"&lt;="&amp;A94,user_list!H:H,"&gt;="&amp;A94)</f>
        <v>1.7222700119474312</v>
      </c>
      <c r="C94">
        <f>SUMIFS(user_list!Q:Q,user_list!G:G,"&lt;="&amp;A94,user_list!H:H,"&gt;="&amp;A94)</f>
        <v>4.3118279569892479</v>
      </c>
      <c r="D94">
        <f>SUMIFS(user_list!P:P,user_list!G:G,"&lt;="&amp;A94,user_list!H:H,"&gt;="&amp;A94,user_list!J:J,days!G94)+SUMIFS(user_list!P:P,user_list!G:G,"&lt;="&amp;A94,user_list!H:H,"&gt;="&amp;A94,user_list!J:J,days!G94-1)</f>
        <v>0</v>
      </c>
      <c r="E94" s="38">
        <f>COUNTIF(user_list!H:H,A94)</f>
        <v>0</v>
      </c>
      <c r="F94" s="72">
        <f t="shared" si="2"/>
        <v>4</v>
      </c>
      <c r="G94" s="72">
        <f t="shared" si="3"/>
        <v>2015</v>
      </c>
      <c r="L94" s="72"/>
      <c r="M94" s="72"/>
    </row>
    <row r="95" spans="1:13" hidden="1" x14ac:dyDescent="0.3">
      <c r="A95" s="79">
        <v>42098</v>
      </c>
      <c r="B95">
        <f>SUMIFS(user_list!P:P,user_list!G:G,"&lt;="&amp;A95,user_list!H:H,"&gt;="&amp;A95)</f>
        <v>1.7222700119474312</v>
      </c>
      <c r="C95">
        <f>SUMIFS(user_list!Q:Q,user_list!G:G,"&lt;="&amp;A95,user_list!H:H,"&gt;="&amp;A95)</f>
        <v>4.3118279569892479</v>
      </c>
      <c r="D95">
        <f>SUMIFS(user_list!P:P,user_list!G:G,"&lt;="&amp;A95,user_list!H:H,"&gt;="&amp;A95,user_list!J:J,days!G95)+SUMIFS(user_list!P:P,user_list!G:G,"&lt;="&amp;A95,user_list!H:H,"&gt;="&amp;A95,user_list!J:J,days!G95-1)</f>
        <v>0</v>
      </c>
      <c r="E95" s="38">
        <f>COUNTIF(user_list!H:H,A95)</f>
        <v>0</v>
      </c>
      <c r="F95" s="72">
        <f t="shared" si="2"/>
        <v>4</v>
      </c>
      <c r="G95" s="72">
        <f t="shared" si="3"/>
        <v>2015</v>
      </c>
      <c r="L95" s="72"/>
      <c r="M95" s="72"/>
    </row>
    <row r="96" spans="1:13" hidden="1" x14ac:dyDescent="0.3">
      <c r="A96" s="79">
        <v>42099</v>
      </c>
      <c r="B96">
        <f>SUMIFS(user_list!P:P,user_list!G:G,"&lt;="&amp;A96,user_list!H:H,"&gt;="&amp;A96)</f>
        <v>1.7222700119474312</v>
      </c>
      <c r="C96">
        <f>SUMIFS(user_list!Q:Q,user_list!G:G,"&lt;="&amp;A96,user_list!H:H,"&gt;="&amp;A96)</f>
        <v>4.3118279569892479</v>
      </c>
      <c r="D96">
        <f>SUMIFS(user_list!P:P,user_list!G:G,"&lt;="&amp;A96,user_list!H:H,"&gt;="&amp;A96,user_list!J:J,days!G96)+SUMIFS(user_list!P:P,user_list!G:G,"&lt;="&amp;A96,user_list!H:H,"&gt;="&amp;A96,user_list!J:J,days!G96-1)</f>
        <v>0</v>
      </c>
      <c r="E96" s="38">
        <f>COUNTIF(user_list!H:H,A96)</f>
        <v>0</v>
      </c>
      <c r="F96" s="72">
        <f t="shared" si="2"/>
        <v>4</v>
      </c>
      <c r="G96" s="72">
        <f t="shared" si="3"/>
        <v>2015</v>
      </c>
      <c r="L96" s="72"/>
      <c r="M96" s="72"/>
    </row>
    <row r="97" spans="1:13" hidden="1" x14ac:dyDescent="0.3">
      <c r="A97" s="79">
        <v>42100</v>
      </c>
      <c r="B97">
        <f>SUMIFS(user_list!P:P,user_list!G:G,"&lt;="&amp;A97,user_list!H:H,"&gt;="&amp;A97)</f>
        <v>1.7222700119474312</v>
      </c>
      <c r="C97">
        <f>SUMIFS(user_list!Q:Q,user_list!G:G,"&lt;="&amp;A97,user_list!H:H,"&gt;="&amp;A97)</f>
        <v>4.3118279569892479</v>
      </c>
      <c r="D97">
        <f>SUMIFS(user_list!P:P,user_list!G:G,"&lt;="&amp;A97,user_list!H:H,"&gt;="&amp;A97,user_list!J:J,days!G97)+SUMIFS(user_list!P:P,user_list!G:G,"&lt;="&amp;A97,user_list!H:H,"&gt;="&amp;A97,user_list!J:J,days!G97-1)</f>
        <v>0</v>
      </c>
      <c r="E97" s="38">
        <f>COUNTIF(user_list!H:H,A97)</f>
        <v>0</v>
      </c>
      <c r="F97" s="72">
        <f t="shared" si="2"/>
        <v>4</v>
      </c>
      <c r="G97" s="72">
        <f t="shared" si="3"/>
        <v>2015</v>
      </c>
      <c r="L97" s="72"/>
      <c r="M97" s="72"/>
    </row>
    <row r="98" spans="1:13" hidden="1" x14ac:dyDescent="0.3">
      <c r="A98" s="79">
        <v>42101</v>
      </c>
      <c r="B98">
        <f>SUMIFS(user_list!P:P,user_list!G:G,"&lt;="&amp;A98,user_list!H:H,"&gt;="&amp;A98)</f>
        <v>1.7222700119474312</v>
      </c>
      <c r="C98">
        <f>SUMIFS(user_list!Q:Q,user_list!G:G,"&lt;="&amp;A98,user_list!H:H,"&gt;="&amp;A98)</f>
        <v>4.3118279569892479</v>
      </c>
      <c r="D98">
        <f>SUMIFS(user_list!P:P,user_list!G:G,"&lt;="&amp;A98,user_list!H:H,"&gt;="&amp;A98,user_list!J:J,days!G98)+SUMIFS(user_list!P:P,user_list!G:G,"&lt;="&amp;A98,user_list!H:H,"&gt;="&amp;A98,user_list!J:J,days!G98-1)</f>
        <v>0</v>
      </c>
      <c r="E98" s="38">
        <f>COUNTIF(user_list!H:H,A98)</f>
        <v>0</v>
      </c>
      <c r="F98" s="72">
        <f t="shared" si="2"/>
        <v>4</v>
      </c>
      <c r="G98" s="72">
        <f t="shared" si="3"/>
        <v>2015</v>
      </c>
      <c r="L98" s="72"/>
      <c r="M98" s="72"/>
    </row>
    <row r="99" spans="1:13" hidden="1" x14ac:dyDescent="0.3">
      <c r="A99" s="79">
        <v>42102</v>
      </c>
      <c r="B99">
        <f>SUMIFS(user_list!P:P,user_list!G:G,"&lt;="&amp;A99,user_list!H:H,"&gt;="&amp;A99)</f>
        <v>1.7222700119474312</v>
      </c>
      <c r="C99">
        <f>SUMIFS(user_list!Q:Q,user_list!G:G,"&lt;="&amp;A99,user_list!H:H,"&gt;="&amp;A99)</f>
        <v>4.3118279569892479</v>
      </c>
      <c r="D99">
        <f>SUMIFS(user_list!P:P,user_list!G:G,"&lt;="&amp;A99,user_list!H:H,"&gt;="&amp;A99,user_list!J:J,days!G99)+SUMIFS(user_list!P:P,user_list!G:G,"&lt;="&amp;A99,user_list!H:H,"&gt;="&amp;A99,user_list!J:J,days!G99-1)</f>
        <v>0</v>
      </c>
      <c r="E99" s="38">
        <f>COUNTIF(user_list!H:H,A99)</f>
        <v>0</v>
      </c>
      <c r="F99" s="72">
        <f t="shared" si="2"/>
        <v>4</v>
      </c>
      <c r="G99" s="72">
        <f t="shared" si="3"/>
        <v>2015</v>
      </c>
      <c r="L99" s="72"/>
      <c r="M99" s="72"/>
    </row>
    <row r="100" spans="1:13" hidden="1" x14ac:dyDescent="0.3">
      <c r="A100" s="79">
        <v>42103</v>
      </c>
      <c r="B100">
        <f>SUMIFS(user_list!P:P,user_list!G:G,"&lt;="&amp;A100,user_list!H:H,"&gt;="&amp;A100)</f>
        <v>1.7222700119474312</v>
      </c>
      <c r="C100">
        <f>SUMIFS(user_list!Q:Q,user_list!G:G,"&lt;="&amp;A100,user_list!H:H,"&gt;="&amp;A100)</f>
        <v>4.3118279569892479</v>
      </c>
      <c r="D100">
        <f>SUMIFS(user_list!P:P,user_list!G:G,"&lt;="&amp;A100,user_list!H:H,"&gt;="&amp;A100,user_list!J:J,days!G100)+SUMIFS(user_list!P:P,user_list!G:G,"&lt;="&amp;A100,user_list!H:H,"&gt;="&amp;A100,user_list!J:J,days!G100-1)</f>
        <v>0</v>
      </c>
      <c r="E100" s="38">
        <f>COUNTIF(user_list!H:H,A100)</f>
        <v>0</v>
      </c>
      <c r="F100" s="72">
        <f t="shared" si="2"/>
        <v>4</v>
      </c>
      <c r="G100" s="72">
        <f t="shared" si="3"/>
        <v>2015</v>
      </c>
      <c r="L100" s="72"/>
      <c r="M100" s="72"/>
    </row>
    <row r="101" spans="1:13" hidden="1" x14ac:dyDescent="0.3">
      <c r="A101" s="79">
        <v>42104</v>
      </c>
      <c r="B101">
        <f>SUMIFS(user_list!P:P,user_list!G:G,"&lt;="&amp;A101,user_list!H:H,"&gt;="&amp;A101)</f>
        <v>1.7222700119474312</v>
      </c>
      <c r="C101">
        <f>SUMIFS(user_list!Q:Q,user_list!G:G,"&lt;="&amp;A101,user_list!H:H,"&gt;="&amp;A101)</f>
        <v>4.3118279569892479</v>
      </c>
      <c r="D101">
        <f>SUMIFS(user_list!P:P,user_list!G:G,"&lt;="&amp;A101,user_list!H:H,"&gt;="&amp;A101,user_list!J:J,days!G101)+SUMIFS(user_list!P:P,user_list!G:G,"&lt;="&amp;A101,user_list!H:H,"&gt;="&amp;A101,user_list!J:J,days!G101-1)</f>
        <v>0</v>
      </c>
      <c r="E101" s="38">
        <f>COUNTIF(user_list!H:H,A101)</f>
        <v>0</v>
      </c>
      <c r="F101" s="72">
        <f t="shared" si="2"/>
        <v>4</v>
      </c>
      <c r="G101" s="72">
        <f t="shared" si="3"/>
        <v>2015</v>
      </c>
      <c r="L101" s="72"/>
      <c r="M101" s="72"/>
    </row>
    <row r="102" spans="1:13" hidden="1" x14ac:dyDescent="0.3">
      <c r="A102" s="79">
        <v>42105</v>
      </c>
      <c r="B102">
        <f>SUMIFS(user_list!P:P,user_list!G:G,"&lt;="&amp;A102,user_list!H:H,"&gt;="&amp;A102)</f>
        <v>1.7222700119474312</v>
      </c>
      <c r="C102">
        <f>SUMIFS(user_list!Q:Q,user_list!G:G,"&lt;="&amp;A102,user_list!H:H,"&gt;="&amp;A102)</f>
        <v>4.3118279569892479</v>
      </c>
      <c r="D102">
        <f>SUMIFS(user_list!P:P,user_list!G:G,"&lt;="&amp;A102,user_list!H:H,"&gt;="&amp;A102,user_list!J:J,days!G102)+SUMIFS(user_list!P:P,user_list!G:G,"&lt;="&amp;A102,user_list!H:H,"&gt;="&amp;A102,user_list!J:J,days!G102-1)</f>
        <v>0</v>
      </c>
      <c r="E102" s="38">
        <f>COUNTIF(user_list!H:H,A102)</f>
        <v>0</v>
      </c>
      <c r="F102" s="72">
        <f t="shared" si="2"/>
        <v>4</v>
      </c>
      <c r="G102" s="72">
        <f t="shared" si="3"/>
        <v>2015</v>
      </c>
      <c r="L102" s="72"/>
      <c r="M102" s="72"/>
    </row>
    <row r="103" spans="1:13" hidden="1" x14ac:dyDescent="0.3">
      <c r="A103" s="79">
        <v>42106</v>
      </c>
      <c r="B103">
        <f>SUMIFS(user_list!P:P,user_list!G:G,"&lt;="&amp;A103,user_list!H:H,"&gt;="&amp;A103)</f>
        <v>1.7222700119474312</v>
      </c>
      <c r="C103">
        <f>SUMIFS(user_list!Q:Q,user_list!G:G,"&lt;="&amp;A103,user_list!H:H,"&gt;="&amp;A103)</f>
        <v>4.3118279569892479</v>
      </c>
      <c r="D103">
        <f>SUMIFS(user_list!P:P,user_list!G:G,"&lt;="&amp;A103,user_list!H:H,"&gt;="&amp;A103,user_list!J:J,days!G103)+SUMIFS(user_list!P:P,user_list!G:G,"&lt;="&amp;A103,user_list!H:H,"&gt;="&amp;A103,user_list!J:J,days!G103-1)</f>
        <v>0</v>
      </c>
      <c r="E103" s="38">
        <f>COUNTIF(user_list!H:H,A103)</f>
        <v>0</v>
      </c>
      <c r="F103" s="72">
        <f t="shared" si="2"/>
        <v>4</v>
      </c>
      <c r="G103" s="72">
        <f t="shared" si="3"/>
        <v>2015</v>
      </c>
      <c r="L103" s="72"/>
      <c r="M103" s="72"/>
    </row>
    <row r="104" spans="1:13" hidden="1" x14ac:dyDescent="0.3">
      <c r="A104" s="79">
        <v>42107</v>
      </c>
      <c r="B104">
        <f>SUMIFS(user_list!P:P,user_list!G:G,"&lt;="&amp;A104,user_list!H:H,"&gt;="&amp;A104)</f>
        <v>1.7222700119474312</v>
      </c>
      <c r="C104">
        <f>SUMIFS(user_list!Q:Q,user_list!G:G,"&lt;="&amp;A104,user_list!H:H,"&gt;="&amp;A104)</f>
        <v>4.3118279569892479</v>
      </c>
      <c r="D104">
        <f>SUMIFS(user_list!P:P,user_list!G:G,"&lt;="&amp;A104,user_list!H:H,"&gt;="&amp;A104,user_list!J:J,days!G104)+SUMIFS(user_list!P:P,user_list!G:G,"&lt;="&amp;A104,user_list!H:H,"&gt;="&amp;A104,user_list!J:J,days!G104-1)</f>
        <v>0</v>
      </c>
      <c r="E104" s="38">
        <f>COUNTIF(user_list!H:H,A104)</f>
        <v>0</v>
      </c>
      <c r="F104" s="72">
        <f t="shared" si="2"/>
        <v>4</v>
      </c>
      <c r="G104" s="72">
        <f t="shared" si="3"/>
        <v>2015</v>
      </c>
      <c r="L104" s="72"/>
      <c r="M104" s="72"/>
    </row>
    <row r="105" spans="1:13" hidden="1" x14ac:dyDescent="0.3">
      <c r="A105" s="79">
        <v>42108</v>
      </c>
      <c r="B105">
        <f>SUMIFS(user_list!P:P,user_list!G:G,"&lt;="&amp;A105,user_list!H:H,"&gt;="&amp;A105)</f>
        <v>1.7222700119474312</v>
      </c>
      <c r="C105">
        <f>SUMIFS(user_list!Q:Q,user_list!G:G,"&lt;="&amp;A105,user_list!H:H,"&gt;="&amp;A105)</f>
        <v>4.3118279569892479</v>
      </c>
      <c r="D105">
        <f>SUMIFS(user_list!P:P,user_list!G:G,"&lt;="&amp;A105,user_list!H:H,"&gt;="&amp;A105,user_list!J:J,days!G105)+SUMIFS(user_list!P:P,user_list!G:G,"&lt;="&amp;A105,user_list!H:H,"&gt;="&amp;A105,user_list!J:J,days!G105-1)</f>
        <v>0</v>
      </c>
      <c r="E105" s="38">
        <f>COUNTIF(user_list!H:H,A105)</f>
        <v>0</v>
      </c>
      <c r="F105" s="72">
        <f t="shared" si="2"/>
        <v>4</v>
      </c>
      <c r="G105" s="72">
        <f t="shared" si="3"/>
        <v>2015</v>
      </c>
      <c r="L105" s="72"/>
      <c r="M105" s="72"/>
    </row>
    <row r="106" spans="1:13" hidden="1" x14ac:dyDescent="0.3">
      <c r="A106" s="79">
        <v>42109</v>
      </c>
      <c r="B106">
        <f>SUMIFS(user_list!P:P,user_list!G:G,"&lt;="&amp;A106,user_list!H:H,"&gt;="&amp;A106)</f>
        <v>1.7222700119474312</v>
      </c>
      <c r="C106">
        <f>SUMIFS(user_list!Q:Q,user_list!G:G,"&lt;="&amp;A106,user_list!H:H,"&gt;="&amp;A106)</f>
        <v>4.3118279569892479</v>
      </c>
      <c r="D106">
        <f>SUMIFS(user_list!P:P,user_list!G:G,"&lt;="&amp;A106,user_list!H:H,"&gt;="&amp;A106,user_list!J:J,days!G106)+SUMIFS(user_list!P:P,user_list!G:G,"&lt;="&amp;A106,user_list!H:H,"&gt;="&amp;A106,user_list!J:J,days!G106-1)</f>
        <v>0</v>
      </c>
      <c r="E106" s="38">
        <f>COUNTIF(user_list!H:H,A106)</f>
        <v>0</v>
      </c>
      <c r="F106" s="72">
        <f t="shared" si="2"/>
        <v>4</v>
      </c>
      <c r="G106" s="72">
        <f t="shared" si="3"/>
        <v>2015</v>
      </c>
      <c r="L106" s="72"/>
      <c r="M106" s="72"/>
    </row>
    <row r="107" spans="1:13" hidden="1" x14ac:dyDescent="0.3">
      <c r="A107" s="79">
        <v>42110</v>
      </c>
      <c r="B107">
        <f>SUMIFS(user_list!P:P,user_list!G:G,"&lt;="&amp;A107,user_list!H:H,"&gt;="&amp;A107)</f>
        <v>1.7222700119474312</v>
      </c>
      <c r="C107">
        <f>SUMIFS(user_list!Q:Q,user_list!G:G,"&lt;="&amp;A107,user_list!H:H,"&gt;="&amp;A107)</f>
        <v>4.3118279569892479</v>
      </c>
      <c r="D107">
        <f>SUMIFS(user_list!P:P,user_list!G:G,"&lt;="&amp;A107,user_list!H:H,"&gt;="&amp;A107,user_list!J:J,days!G107)+SUMIFS(user_list!P:P,user_list!G:G,"&lt;="&amp;A107,user_list!H:H,"&gt;="&amp;A107,user_list!J:J,days!G107-1)</f>
        <v>0</v>
      </c>
      <c r="E107" s="38">
        <f>COUNTIF(user_list!H:H,A107)</f>
        <v>1</v>
      </c>
      <c r="F107" s="72">
        <f t="shared" si="2"/>
        <v>4</v>
      </c>
      <c r="G107" s="72">
        <f t="shared" si="3"/>
        <v>2015</v>
      </c>
      <c r="L107" s="72"/>
      <c r="M107" s="72"/>
    </row>
    <row r="108" spans="1:13" hidden="1" x14ac:dyDescent="0.3">
      <c r="A108" s="79">
        <v>42111</v>
      </c>
      <c r="B108">
        <f>SUMIFS(user_list!P:P,user_list!G:G,"&lt;="&amp;A108,user_list!H:H,"&gt;="&amp;A108)</f>
        <v>1.0459259259259259</v>
      </c>
      <c r="C108">
        <f>SUMIFS(user_list!Q:Q,user_list!G:G,"&lt;="&amp;A108,user_list!H:H,"&gt;="&amp;A108)</f>
        <v>2.666666666666667</v>
      </c>
      <c r="D108">
        <f>SUMIFS(user_list!P:P,user_list!G:G,"&lt;="&amp;A108,user_list!H:H,"&gt;="&amp;A108,user_list!J:J,days!G108)+SUMIFS(user_list!P:P,user_list!G:G,"&lt;="&amp;A108,user_list!H:H,"&gt;="&amp;A108,user_list!J:J,days!G108-1)</f>
        <v>0</v>
      </c>
      <c r="E108" s="38">
        <f>COUNTIF(user_list!H:H,A108)</f>
        <v>0</v>
      </c>
      <c r="F108" s="72">
        <f t="shared" si="2"/>
        <v>4</v>
      </c>
      <c r="G108" s="72">
        <f t="shared" si="3"/>
        <v>2015</v>
      </c>
      <c r="L108" s="72"/>
      <c r="M108" s="72"/>
    </row>
    <row r="109" spans="1:13" hidden="1" x14ac:dyDescent="0.3">
      <c r="A109" s="79">
        <v>42112</v>
      </c>
      <c r="B109">
        <f>SUMIFS(user_list!P:P,user_list!G:G,"&lt;="&amp;A109,user_list!H:H,"&gt;="&amp;A109)</f>
        <v>1.0459259259259259</v>
      </c>
      <c r="C109">
        <f>SUMIFS(user_list!Q:Q,user_list!G:G,"&lt;="&amp;A109,user_list!H:H,"&gt;="&amp;A109)</f>
        <v>2.666666666666667</v>
      </c>
      <c r="D109">
        <f>SUMIFS(user_list!P:P,user_list!G:G,"&lt;="&amp;A109,user_list!H:H,"&gt;="&amp;A109,user_list!J:J,days!G109)+SUMIFS(user_list!P:P,user_list!G:G,"&lt;="&amp;A109,user_list!H:H,"&gt;="&amp;A109,user_list!J:J,days!G109-1)</f>
        <v>0</v>
      </c>
      <c r="E109" s="38">
        <f>COUNTIF(user_list!H:H,A109)</f>
        <v>0</v>
      </c>
      <c r="F109" s="72">
        <f t="shared" si="2"/>
        <v>4</v>
      </c>
      <c r="G109" s="72">
        <f t="shared" si="3"/>
        <v>2015</v>
      </c>
      <c r="L109" s="72"/>
      <c r="M109" s="72"/>
    </row>
    <row r="110" spans="1:13" hidden="1" x14ac:dyDescent="0.3">
      <c r="A110" s="79">
        <v>42113</v>
      </c>
      <c r="B110">
        <f>SUMIFS(user_list!P:P,user_list!G:G,"&lt;="&amp;A110,user_list!H:H,"&gt;="&amp;A110)</f>
        <v>1.0459259259259259</v>
      </c>
      <c r="C110">
        <f>SUMIFS(user_list!Q:Q,user_list!G:G,"&lt;="&amp;A110,user_list!H:H,"&gt;="&amp;A110)</f>
        <v>2.666666666666667</v>
      </c>
      <c r="D110">
        <f>SUMIFS(user_list!P:P,user_list!G:G,"&lt;="&amp;A110,user_list!H:H,"&gt;="&amp;A110,user_list!J:J,days!G110)+SUMIFS(user_list!P:P,user_list!G:G,"&lt;="&amp;A110,user_list!H:H,"&gt;="&amp;A110,user_list!J:J,days!G110-1)</f>
        <v>0</v>
      </c>
      <c r="E110" s="38">
        <f>COUNTIF(user_list!H:H,A110)</f>
        <v>0</v>
      </c>
      <c r="F110" s="72">
        <f t="shared" si="2"/>
        <v>4</v>
      </c>
      <c r="G110" s="72">
        <f t="shared" si="3"/>
        <v>2015</v>
      </c>
      <c r="L110" s="72"/>
      <c r="M110" s="72"/>
    </row>
    <row r="111" spans="1:13" hidden="1" x14ac:dyDescent="0.3">
      <c r="A111" s="79">
        <v>42114</v>
      </c>
      <c r="B111">
        <f>SUMIFS(user_list!P:P,user_list!G:G,"&lt;="&amp;A111,user_list!H:H,"&gt;="&amp;A111)</f>
        <v>1.0459259259259259</v>
      </c>
      <c r="C111">
        <f>SUMIFS(user_list!Q:Q,user_list!G:G,"&lt;="&amp;A111,user_list!H:H,"&gt;="&amp;A111)</f>
        <v>2.666666666666667</v>
      </c>
      <c r="D111">
        <f>SUMIFS(user_list!P:P,user_list!G:G,"&lt;="&amp;A111,user_list!H:H,"&gt;="&amp;A111,user_list!J:J,days!G111)+SUMIFS(user_list!P:P,user_list!G:G,"&lt;="&amp;A111,user_list!H:H,"&gt;="&amp;A111,user_list!J:J,days!G111-1)</f>
        <v>0</v>
      </c>
      <c r="E111" s="38">
        <f>COUNTIF(user_list!H:H,A111)</f>
        <v>0</v>
      </c>
      <c r="F111" s="72">
        <f t="shared" si="2"/>
        <v>4</v>
      </c>
      <c r="G111" s="72">
        <f t="shared" si="3"/>
        <v>2015</v>
      </c>
      <c r="L111" s="72"/>
      <c r="M111" s="72"/>
    </row>
    <row r="112" spans="1:13" hidden="1" x14ac:dyDescent="0.3">
      <c r="A112" s="79">
        <v>42115</v>
      </c>
      <c r="B112">
        <f>SUMIFS(user_list!P:P,user_list!G:G,"&lt;="&amp;A112,user_list!H:H,"&gt;="&amp;A112)</f>
        <v>1.0459259259259259</v>
      </c>
      <c r="C112">
        <f>SUMIFS(user_list!Q:Q,user_list!G:G,"&lt;="&amp;A112,user_list!H:H,"&gt;="&amp;A112)</f>
        <v>2.666666666666667</v>
      </c>
      <c r="D112">
        <f>SUMIFS(user_list!P:P,user_list!G:G,"&lt;="&amp;A112,user_list!H:H,"&gt;="&amp;A112,user_list!J:J,days!G112)+SUMIFS(user_list!P:P,user_list!G:G,"&lt;="&amp;A112,user_list!H:H,"&gt;="&amp;A112,user_list!J:J,days!G112-1)</f>
        <v>0</v>
      </c>
      <c r="E112" s="38">
        <f>COUNTIF(user_list!H:H,A112)</f>
        <v>0</v>
      </c>
      <c r="F112" s="72">
        <f t="shared" si="2"/>
        <v>4</v>
      </c>
      <c r="G112" s="72">
        <f t="shared" si="3"/>
        <v>2015</v>
      </c>
      <c r="L112" s="72"/>
      <c r="M112" s="72"/>
    </row>
    <row r="113" spans="1:13" hidden="1" x14ac:dyDescent="0.3">
      <c r="A113" s="79">
        <v>42116</v>
      </c>
      <c r="B113">
        <f>SUMIFS(user_list!P:P,user_list!G:G,"&lt;="&amp;A113,user_list!H:H,"&gt;="&amp;A113)</f>
        <v>1.0459259259259259</v>
      </c>
      <c r="C113">
        <f>SUMIFS(user_list!Q:Q,user_list!G:G,"&lt;="&amp;A113,user_list!H:H,"&gt;="&amp;A113)</f>
        <v>2.666666666666667</v>
      </c>
      <c r="D113">
        <f>SUMIFS(user_list!P:P,user_list!G:G,"&lt;="&amp;A113,user_list!H:H,"&gt;="&amp;A113,user_list!J:J,days!G113)+SUMIFS(user_list!P:P,user_list!G:G,"&lt;="&amp;A113,user_list!H:H,"&gt;="&amp;A113,user_list!J:J,days!G113-1)</f>
        <v>0</v>
      </c>
      <c r="E113" s="38">
        <f>COUNTIF(user_list!H:H,A113)</f>
        <v>0</v>
      </c>
      <c r="F113" s="72">
        <f t="shared" si="2"/>
        <v>4</v>
      </c>
      <c r="G113" s="72">
        <f t="shared" si="3"/>
        <v>2015</v>
      </c>
      <c r="L113" s="72"/>
      <c r="M113" s="72"/>
    </row>
    <row r="114" spans="1:13" hidden="1" x14ac:dyDescent="0.3">
      <c r="A114" s="79">
        <v>42117</v>
      </c>
      <c r="B114">
        <f>SUMIFS(user_list!P:P,user_list!G:G,"&lt;="&amp;A114,user_list!H:H,"&gt;="&amp;A114)</f>
        <v>1.0459259259259259</v>
      </c>
      <c r="C114">
        <f>SUMIFS(user_list!Q:Q,user_list!G:G,"&lt;="&amp;A114,user_list!H:H,"&gt;="&amp;A114)</f>
        <v>2.666666666666667</v>
      </c>
      <c r="D114">
        <f>SUMIFS(user_list!P:P,user_list!G:G,"&lt;="&amp;A114,user_list!H:H,"&gt;="&amp;A114,user_list!J:J,days!G114)+SUMIFS(user_list!P:P,user_list!G:G,"&lt;="&amp;A114,user_list!H:H,"&gt;="&amp;A114,user_list!J:J,days!G114-1)</f>
        <v>0</v>
      </c>
      <c r="E114" s="38">
        <f>COUNTIF(user_list!H:H,A114)</f>
        <v>0</v>
      </c>
      <c r="F114" s="72">
        <f t="shared" si="2"/>
        <v>4</v>
      </c>
      <c r="G114" s="72">
        <f t="shared" si="3"/>
        <v>2015</v>
      </c>
      <c r="L114" s="72"/>
      <c r="M114" s="72"/>
    </row>
    <row r="115" spans="1:13" hidden="1" x14ac:dyDescent="0.3">
      <c r="A115" s="79">
        <v>42118</v>
      </c>
      <c r="B115">
        <f>SUMIFS(user_list!P:P,user_list!G:G,"&lt;="&amp;A115,user_list!H:H,"&gt;="&amp;A115)</f>
        <v>1.0459259259259259</v>
      </c>
      <c r="C115">
        <f>SUMIFS(user_list!Q:Q,user_list!G:G,"&lt;="&amp;A115,user_list!H:H,"&gt;="&amp;A115)</f>
        <v>2.666666666666667</v>
      </c>
      <c r="D115">
        <f>SUMIFS(user_list!P:P,user_list!G:G,"&lt;="&amp;A115,user_list!H:H,"&gt;="&amp;A115,user_list!J:J,days!G115)+SUMIFS(user_list!P:P,user_list!G:G,"&lt;="&amp;A115,user_list!H:H,"&gt;="&amp;A115,user_list!J:J,days!G115-1)</f>
        <v>0</v>
      </c>
      <c r="E115" s="38">
        <f>COUNTIF(user_list!H:H,A115)</f>
        <v>0</v>
      </c>
      <c r="F115" s="72">
        <f t="shared" si="2"/>
        <v>4</v>
      </c>
      <c r="G115" s="72">
        <f t="shared" si="3"/>
        <v>2015</v>
      </c>
      <c r="L115" s="72"/>
      <c r="M115" s="72"/>
    </row>
    <row r="116" spans="1:13" hidden="1" x14ac:dyDescent="0.3">
      <c r="A116" s="79">
        <v>42119</v>
      </c>
      <c r="B116">
        <f>SUMIFS(user_list!P:P,user_list!G:G,"&lt;="&amp;A116,user_list!H:H,"&gt;="&amp;A116)</f>
        <v>1.0459259259259259</v>
      </c>
      <c r="C116">
        <f>SUMIFS(user_list!Q:Q,user_list!G:G,"&lt;="&amp;A116,user_list!H:H,"&gt;="&amp;A116)</f>
        <v>2.666666666666667</v>
      </c>
      <c r="D116">
        <f>SUMIFS(user_list!P:P,user_list!G:G,"&lt;="&amp;A116,user_list!H:H,"&gt;="&amp;A116,user_list!J:J,days!G116)+SUMIFS(user_list!P:P,user_list!G:G,"&lt;="&amp;A116,user_list!H:H,"&gt;="&amp;A116,user_list!J:J,days!G116-1)</f>
        <v>0</v>
      </c>
      <c r="E116" s="38">
        <f>COUNTIF(user_list!H:H,A116)</f>
        <v>0</v>
      </c>
      <c r="F116" s="72">
        <f t="shared" si="2"/>
        <v>4</v>
      </c>
      <c r="G116" s="72">
        <f t="shared" si="3"/>
        <v>2015</v>
      </c>
      <c r="L116" s="72"/>
      <c r="M116" s="72"/>
    </row>
    <row r="117" spans="1:13" hidden="1" x14ac:dyDescent="0.3">
      <c r="A117" s="79">
        <v>42120</v>
      </c>
      <c r="B117">
        <f>SUMIFS(user_list!P:P,user_list!G:G,"&lt;="&amp;A117,user_list!H:H,"&gt;="&amp;A117)</f>
        <v>1.0459259259259259</v>
      </c>
      <c r="C117">
        <f>SUMIFS(user_list!Q:Q,user_list!G:G,"&lt;="&amp;A117,user_list!H:H,"&gt;="&amp;A117)</f>
        <v>2.666666666666667</v>
      </c>
      <c r="D117">
        <f>SUMIFS(user_list!P:P,user_list!G:G,"&lt;="&amp;A117,user_list!H:H,"&gt;="&amp;A117,user_list!J:J,days!G117)+SUMIFS(user_list!P:P,user_list!G:G,"&lt;="&amp;A117,user_list!H:H,"&gt;="&amp;A117,user_list!J:J,days!G117-1)</f>
        <v>0</v>
      </c>
      <c r="E117" s="38">
        <f>COUNTIF(user_list!H:H,A117)</f>
        <v>0</v>
      </c>
      <c r="F117" s="72">
        <f t="shared" si="2"/>
        <v>4</v>
      </c>
      <c r="G117" s="72">
        <f t="shared" si="3"/>
        <v>2015</v>
      </c>
      <c r="L117" s="72"/>
      <c r="M117" s="72"/>
    </row>
    <row r="118" spans="1:13" hidden="1" x14ac:dyDescent="0.3">
      <c r="A118" s="79">
        <v>42121</v>
      </c>
      <c r="B118">
        <f>SUMIFS(user_list!P:P,user_list!G:G,"&lt;="&amp;A118,user_list!H:H,"&gt;="&amp;A118)</f>
        <v>1.0459259259259259</v>
      </c>
      <c r="C118">
        <f>SUMIFS(user_list!Q:Q,user_list!G:G,"&lt;="&amp;A118,user_list!H:H,"&gt;="&amp;A118)</f>
        <v>2.666666666666667</v>
      </c>
      <c r="D118">
        <f>SUMIFS(user_list!P:P,user_list!G:G,"&lt;="&amp;A118,user_list!H:H,"&gt;="&amp;A118,user_list!J:J,days!G118)+SUMIFS(user_list!P:P,user_list!G:G,"&lt;="&amp;A118,user_list!H:H,"&gt;="&amp;A118,user_list!J:J,days!G118-1)</f>
        <v>0</v>
      </c>
      <c r="E118" s="38">
        <f>COUNTIF(user_list!H:H,A118)</f>
        <v>0</v>
      </c>
      <c r="F118" s="72">
        <f t="shared" si="2"/>
        <v>4</v>
      </c>
      <c r="G118" s="72">
        <f t="shared" si="3"/>
        <v>2015</v>
      </c>
      <c r="L118" s="72"/>
      <c r="M118" s="72"/>
    </row>
    <row r="119" spans="1:13" hidden="1" x14ac:dyDescent="0.3">
      <c r="A119" s="79">
        <v>42122</v>
      </c>
      <c r="B119">
        <f>SUMIFS(user_list!P:P,user_list!G:G,"&lt;="&amp;A119,user_list!H:H,"&gt;="&amp;A119)</f>
        <v>1.0459259259259259</v>
      </c>
      <c r="C119">
        <f>SUMIFS(user_list!Q:Q,user_list!G:G,"&lt;="&amp;A119,user_list!H:H,"&gt;="&amp;A119)</f>
        <v>2.666666666666667</v>
      </c>
      <c r="D119">
        <f>SUMIFS(user_list!P:P,user_list!G:G,"&lt;="&amp;A119,user_list!H:H,"&gt;="&amp;A119,user_list!J:J,days!G119)+SUMIFS(user_list!P:P,user_list!G:G,"&lt;="&amp;A119,user_list!H:H,"&gt;="&amp;A119,user_list!J:J,days!G119-1)</f>
        <v>0</v>
      </c>
      <c r="E119" s="38">
        <f>COUNTIF(user_list!H:H,A119)</f>
        <v>0</v>
      </c>
      <c r="F119" s="72">
        <f t="shared" si="2"/>
        <v>4</v>
      </c>
      <c r="G119" s="72">
        <f t="shared" si="3"/>
        <v>2015</v>
      </c>
      <c r="L119" s="72"/>
      <c r="M119" s="72"/>
    </row>
    <row r="120" spans="1:13" hidden="1" x14ac:dyDescent="0.3">
      <c r="A120" s="79">
        <v>42123</v>
      </c>
      <c r="B120">
        <f>SUMIFS(user_list!P:P,user_list!G:G,"&lt;="&amp;A120,user_list!H:H,"&gt;="&amp;A120)</f>
        <v>1.0459259259259259</v>
      </c>
      <c r="C120">
        <f>SUMIFS(user_list!Q:Q,user_list!G:G,"&lt;="&amp;A120,user_list!H:H,"&gt;="&amp;A120)</f>
        <v>2.666666666666667</v>
      </c>
      <c r="D120">
        <f>SUMIFS(user_list!P:P,user_list!G:G,"&lt;="&amp;A120,user_list!H:H,"&gt;="&amp;A120,user_list!J:J,days!G120)+SUMIFS(user_list!P:P,user_list!G:G,"&lt;="&amp;A120,user_list!H:H,"&gt;="&amp;A120,user_list!J:J,days!G120-1)</f>
        <v>0</v>
      </c>
      <c r="E120" s="38">
        <f>COUNTIF(user_list!H:H,A120)</f>
        <v>0</v>
      </c>
      <c r="F120" s="72">
        <f t="shared" si="2"/>
        <v>4</v>
      </c>
      <c r="G120" s="72">
        <f t="shared" si="3"/>
        <v>2015</v>
      </c>
      <c r="L120" s="72"/>
      <c r="M120" s="72"/>
    </row>
    <row r="121" spans="1:13" hidden="1" x14ac:dyDescent="0.3">
      <c r="A121" s="79">
        <v>42124</v>
      </c>
      <c r="B121">
        <f>SUMIFS(user_list!P:P,user_list!G:G,"&lt;="&amp;A121,user_list!H:H,"&gt;="&amp;A121)</f>
        <v>1.0459259259259259</v>
      </c>
      <c r="C121">
        <f>SUMIFS(user_list!Q:Q,user_list!G:G,"&lt;="&amp;A121,user_list!H:H,"&gt;="&amp;A121)</f>
        <v>2.666666666666667</v>
      </c>
      <c r="D121">
        <f>SUMIFS(user_list!P:P,user_list!G:G,"&lt;="&amp;A121,user_list!H:H,"&gt;="&amp;A121,user_list!J:J,days!G121)+SUMIFS(user_list!P:P,user_list!G:G,"&lt;="&amp;A121,user_list!H:H,"&gt;="&amp;A121,user_list!J:J,days!G121-1)</f>
        <v>0</v>
      </c>
      <c r="E121" s="38">
        <f>COUNTIF(user_list!H:H,A121)</f>
        <v>0</v>
      </c>
      <c r="F121" s="72">
        <f t="shared" si="2"/>
        <v>4</v>
      </c>
      <c r="G121" s="72">
        <f t="shared" si="3"/>
        <v>2015</v>
      </c>
      <c r="L121" s="72"/>
      <c r="M121" s="72"/>
    </row>
    <row r="122" spans="1:13" hidden="1" x14ac:dyDescent="0.3">
      <c r="A122" s="79">
        <v>42125</v>
      </c>
      <c r="B122">
        <f>SUMIFS(user_list!P:P,user_list!G:G,"&lt;="&amp;A122,user_list!H:H,"&gt;="&amp;A122)</f>
        <v>1.0459259259259259</v>
      </c>
      <c r="C122">
        <f>SUMIFS(user_list!Q:Q,user_list!G:G,"&lt;="&amp;A122,user_list!H:H,"&gt;="&amp;A122)</f>
        <v>2.666666666666667</v>
      </c>
      <c r="D122">
        <f>SUMIFS(user_list!P:P,user_list!G:G,"&lt;="&amp;A122,user_list!H:H,"&gt;="&amp;A122,user_list!J:J,days!G122)+SUMIFS(user_list!P:P,user_list!G:G,"&lt;="&amp;A122,user_list!H:H,"&gt;="&amp;A122,user_list!J:J,days!G122-1)</f>
        <v>0</v>
      </c>
      <c r="E122" s="38">
        <f>COUNTIF(user_list!H:H,A122)</f>
        <v>0</v>
      </c>
      <c r="F122" s="72">
        <f t="shared" si="2"/>
        <v>5</v>
      </c>
      <c r="G122" s="72">
        <f t="shared" si="3"/>
        <v>2015</v>
      </c>
      <c r="L122" s="72"/>
      <c r="M122" s="72"/>
    </row>
    <row r="123" spans="1:13" hidden="1" x14ac:dyDescent="0.3">
      <c r="A123" s="79">
        <v>42126</v>
      </c>
      <c r="B123">
        <f>SUMIFS(user_list!P:P,user_list!G:G,"&lt;="&amp;A123,user_list!H:H,"&gt;="&amp;A123)</f>
        <v>1.0459259259259259</v>
      </c>
      <c r="C123">
        <f>SUMIFS(user_list!Q:Q,user_list!G:G,"&lt;="&amp;A123,user_list!H:H,"&gt;="&amp;A123)</f>
        <v>2.666666666666667</v>
      </c>
      <c r="D123">
        <f>SUMIFS(user_list!P:P,user_list!G:G,"&lt;="&amp;A123,user_list!H:H,"&gt;="&amp;A123,user_list!J:J,days!G123)+SUMIFS(user_list!P:P,user_list!G:G,"&lt;="&amp;A123,user_list!H:H,"&gt;="&amp;A123,user_list!J:J,days!G123-1)</f>
        <v>0</v>
      </c>
      <c r="E123" s="38">
        <f>COUNTIF(user_list!H:H,A123)</f>
        <v>0</v>
      </c>
      <c r="F123" s="72">
        <f t="shared" si="2"/>
        <v>5</v>
      </c>
      <c r="G123" s="72">
        <f t="shared" si="3"/>
        <v>2015</v>
      </c>
      <c r="L123" s="72"/>
      <c r="M123" s="72"/>
    </row>
    <row r="124" spans="1:13" hidden="1" x14ac:dyDescent="0.3">
      <c r="A124" s="79">
        <v>42127</v>
      </c>
      <c r="B124">
        <f>SUMIFS(user_list!P:P,user_list!G:G,"&lt;="&amp;A124,user_list!H:H,"&gt;="&amp;A124)</f>
        <v>1.0459259259259259</v>
      </c>
      <c r="C124">
        <f>SUMIFS(user_list!Q:Q,user_list!G:G,"&lt;="&amp;A124,user_list!H:H,"&gt;="&amp;A124)</f>
        <v>2.666666666666667</v>
      </c>
      <c r="D124">
        <f>SUMIFS(user_list!P:P,user_list!G:G,"&lt;="&amp;A124,user_list!H:H,"&gt;="&amp;A124,user_list!J:J,days!G124)+SUMIFS(user_list!P:P,user_list!G:G,"&lt;="&amp;A124,user_list!H:H,"&gt;="&amp;A124,user_list!J:J,days!G124-1)</f>
        <v>0</v>
      </c>
      <c r="E124" s="38">
        <f>COUNTIF(user_list!H:H,A124)</f>
        <v>0</v>
      </c>
      <c r="F124" s="72">
        <f t="shared" si="2"/>
        <v>5</v>
      </c>
      <c r="G124" s="72">
        <f t="shared" si="3"/>
        <v>2015</v>
      </c>
      <c r="L124" s="72"/>
      <c r="M124" s="72"/>
    </row>
    <row r="125" spans="1:13" hidden="1" x14ac:dyDescent="0.3">
      <c r="A125" s="79">
        <v>42128</v>
      </c>
      <c r="B125">
        <f>SUMIFS(user_list!P:P,user_list!G:G,"&lt;="&amp;A125,user_list!H:H,"&gt;="&amp;A125)</f>
        <v>1.0459259259259259</v>
      </c>
      <c r="C125">
        <f>SUMIFS(user_list!Q:Q,user_list!G:G,"&lt;="&amp;A125,user_list!H:H,"&gt;="&amp;A125)</f>
        <v>2.666666666666667</v>
      </c>
      <c r="D125">
        <f>SUMIFS(user_list!P:P,user_list!G:G,"&lt;="&amp;A125,user_list!H:H,"&gt;="&amp;A125,user_list!J:J,days!G125)+SUMIFS(user_list!P:P,user_list!G:G,"&lt;="&amp;A125,user_list!H:H,"&gt;="&amp;A125,user_list!J:J,days!G125-1)</f>
        <v>0</v>
      </c>
      <c r="E125" s="38">
        <f>COUNTIF(user_list!H:H,A125)</f>
        <v>0</v>
      </c>
      <c r="F125" s="72">
        <f t="shared" si="2"/>
        <v>5</v>
      </c>
      <c r="G125" s="72">
        <f t="shared" si="3"/>
        <v>2015</v>
      </c>
      <c r="L125" s="72"/>
      <c r="M125" s="72"/>
    </row>
    <row r="126" spans="1:13" hidden="1" x14ac:dyDescent="0.3">
      <c r="A126" s="79">
        <v>42129</v>
      </c>
      <c r="B126">
        <f>SUMIFS(user_list!P:P,user_list!G:G,"&lt;="&amp;A126,user_list!H:H,"&gt;="&amp;A126)</f>
        <v>1.0459259259259259</v>
      </c>
      <c r="C126">
        <f>SUMIFS(user_list!Q:Q,user_list!G:G,"&lt;="&amp;A126,user_list!H:H,"&gt;="&amp;A126)</f>
        <v>2.666666666666667</v>
      </c>
      <c r="D126">
        <f>SUMIFS(user_list!P:P,user_list!G:G,"&lt;="&amp;A126,user_list!H:H,"&gt;="&amp;A126,user_list!J:J,days!G126)+SUMIFS(user_list!P:P,user_list!G:G,"&lt;="&amp;A126,user_list!H:H,"&gt;="&amp;A126,user_list!J:J,days!G126-1)</f>
        <v>0</v>
      </c>
      <c r="E126" s="38">
        <f>COUNTIF(user_list!H:H,A126)</f>
        <v>0</v>
      </c>
      <c r="F126" s="72">
        <f t="shared" si="2"/>
        <v>5</v>
      </c>
      <c r="G126" s="72">
        <f t="shared" si="3"/>
        <v>2015</v>
      </c>
      <c r="L126" s="72"/>
      <c r="M126" s="72"/>
    </row>
    <row r="127" spans="1:13" hidden="1" x14ac:dyDescent="0.3">
      <c r="A127" s="79">
        <v>42130</v>
      </c>
      <c r="B127">
        <f>SUMIFS(user_list!P:P,user_list!G:G,"&lt;="&amp;A127,user_list!H:H,"&gt;="&amp;A127)</f>
        <v>1.0459259259259259</v>
      </c>
      <c r="C127">
        <f>SUMIFS(user_list!Q:Q,user_list!G:G,"&lt;="&amp;A127,user_list!H:H,"&gt;="&amp;A127)</f>
        <v>2.666666666666667</v>
      </c>
      <c r="D127">
        <f>SUMIFS(user_list!P:P,user_list!G:G,"&lt;="&amp;A127,user_list!H:H,"&gt;="&amp;A127,user_list!J:J,days!G127)+SUMIFS(user_list!P:P,user_list!G:G,"&lt;="&amp;A127,user_list!H:H,"&gt;="&amp;A127,user_list!J:J,days!G127-1)</f>
        <v>0</v>
      </c>
      <c r="E127" s="38">
        <f>COUNTIF(user_list!H:H,A127)</f>
        <v>0</v>
      </c>
      <c r="F127" s="72">
        <f t="shared" si="2"/>
        <v>5</v>
      </c>
      <c r="G127" s="72">
        <f t="shared" si="3"/>
        <v>2015</v>
      </c>
      <c r="L127" s="72"/>
      <c r="M127" s="72"/>
    </row>
    <row r="128" spans="1:13" hidden="1" x14ac:dyDescent="0.3">
      <c r="A128" s="79">
        <v>42131</v>
      </c>
      <c r="B128">
        <f>SUMIFS(user_list!P:P,user_list!G:G,"&lt;="&amp;A128,user_list!H:H,"&gt;="&amp;A128)</f>
        <v>1.0459259259259259</v>
      </c>
      <c r="C128">
        <f>SUMIFS(user_list!Q:Q,user_list!G:G,"&lt;="&amp;A128,user_list!H:H,"&gt;="&amp;A128)</f>
        <v>2.666666666666667</v>
      </c>
      <c r="D128">
        <f>SUMIFS(user_list!P:P,user_list!G:G,"&lt;="&amp;A128,user_list!H:H,"&gt;="&amp;A128,user_list!J:J,days!G128)+SUMIFS(user_list!P:P,user_list!G:G,"&lt;="&amp;A128,user_list!H:H,"&gt;="&amp;A128,user_list!J:J,days!G128-1)</f>
        <v>0</v>
      </c>
      <c r="E128" s="38">
        <f>COUNTIF(user_list!H:H,A128)</f>
        <v>0</v>
      </c>
      <c r="F128" s="72">
        <f t="shared" si="2"/>
        <v>5</v>
      </c>
      <c r="G128" s="72">
        <f t="shared" si="3"/>
        <v>2015</v>
      </c>
      <c r="L128" s="72"/>
      <c r="M128" s="72"/>
    </row>
    <row r="129" spans="1:13" hidden="1" x14ac:dyDescent="0.3">
      <c r="A129" s="79">
        <v>42132</v>
      </c>
      <c r="B129">
        <f>SUMIFS(user_list!P:P,user_list!G:G,"&lt;="&amp;A129,user_list!H:H,"&gt;="&amp;A129)</f>
        <v>1.0459259259259259</v>
      </c>
      <c r="C129">
        <f>SUMIFS(user_list!Q:Q,user_list!G:G,"&lt;="&amp;A129,user_list!H:H,"&gt;="&amp;A129)</f>
        <v>2.666666666666667</v>
      </c>
      <c r="D129">
        <f>SUMIFS(user_list!P:P,user_list!G:G,"&lt;="&amp;A129,user_list!H:H,"&gt;="&amp;A129,user_list!J:J,days!G129)+SUMIFS(user_list!P:P,user_list!G:G,"&lt;="&amp;A129,user_list!H:H,"&gt;="&amp;A129,user_list!J:J,days!G129-1)</f>
        <v>0</v>
      </c>
      <c r="E129" s="38">
        <f>COUNTIF(user_list!H:H,A129)</f>
        <v>0</v>
      </c>
      <c r="F129" s="72">
        <f t="shared" si="2"/>
        <v>5</v>
      </c>
      <c r="G129" s="72">
        <f t="shared" si="3"/>
        <v>2015</v>
      </c>
      <c r="L129" s="72"/>
      <c r="M129" s="72"/>
    </row>
    <row r="130" spans="1:13" hidden="1" x14ac:dyDescent="0.3">
      <c r="A130" s="79">
        <v>42133</v>
      </c>
      <c r="B130">
        <f>SUMIFS(user_list!P:P,user_list!G:G,"&lt;="&amp;A130,user_list!H:H,"&gt;="&amp;A130)</f>
        <v>1.0459259259259259</v>
      </c>
      <c r="C130">
        <f>SUMIFS(user_list!Q:Q,user_list!G:G,"&lt;="&amp;A130,user_list!H:H,"&gt;="&amp;A130)</f>
        <v>2.666666666666667</v>
      </c>
      <c r="D130">
        <f>SUMIFS(user_list!P:P,user_list!G:G,"&lt;="&amp;A130,user_list!H:H,"&gt;="&amp;A130,user_list!J:J,days!G130)+SUMIFS(user_list!P:P,user_list!G:G,"&lt;="&amp;A130,user_list!H:H,"&gt;="&amp;A130,user_list!J:J,days!G130-1)</f>
        <v>0</v>
      </c>
      <c r="E130" s="38">
        <f>COUNTIF(user_list!H:H,A130)</f>
        <v>0</v>
      </c>
      <c r="F130" s="72">
        <f t="shared" ref="F130:F193" si="4">MONTH(A130)</f>
        <v>5</v>
      </c>
      <c r="G130" s="72">
        <f t="shared" ref="G130:G193" si="5">YEAR(A130)</f>
        <v>2015</v>
      </c>
      <c r="L130" s="72"/>
      <c r="M130" s="72"/>
    </row>
    <row r="131" spans="1:13" hidden="1" x14ac:dyDescent="0.3">
      <c r="A131" s="79">
        <v>42134</v>
      </c>
      <c r="B131">
        <f>SUMIFS(user_list!P:P,user_list!G:G,"&lt;="&amp;A131,user_list!H:H,"&gt;="&amp;A131)</f>
        <v>1.0459259259259259</v>
      </c>
      <c r="C131">
        <f>SUMIFS(user_list!Q:Q,user_list!G:G,"&lt;="&amp;A131,user_list!H:H,"&gt;="&amp;A131)</f>
        <v>2.666666666666667</v>
      </c>
      <c r="D131">
        <f>SUMIFS(user_list!P:P,user_list!G:G,"&lt;="&amp;A131,user_list!H:H,"&gt;="&amp;A131,user_list!J:J,days!G131)+SUMIFS(user_list!P:P,user_list!G:G,"&lt;="&amp;A131,user_list!H:H,"&gt;="&amp;A131,user_list!J:J,days!G131-1)</f>
        <v>0</v>
      </c>
      <c r="E131" s="38">
        <f>COUNTIF(user_list!H:H,A131)</f>
        <v>0</v>
      </c>
      <c r="F131" s="72">
        <f t="shared" si="4"/>
        <v>5</v>
      </c>
      <c r="G131" s="72">
        <f t="shared" si="5"/>
        <v>2015</v>
      </c>
      <c r="L131" s="72"/>
      <c r="M131" s="72"/>
    </row>
    <row r="132" spans="1:13" hidden="1" x14ac:dyDescent="0.3">
      <c r="A132" s="79">
        <v>42135</v>
      </c>
      <c r="B132">
        <f>SUMIFS(user_list!P:P,user_list!G:G,"&lt;="&amp;A132,user_list!H:H,"&gt;="&amp;A132)</f>
        <v>1.0459259259259259</v>
      </c>
      <c r="C132">
        <f>SUMIFS(user_list!Q:Q,user_list!G:G,"&lt;="&amp;A132,user_list!H:H,"&gt;="&amp;A132)</f>
        <v>2.666666666666667</v>
      </c>
      <c r="D132">
        <f>SUMIFS(user_list!P:P,user_list!G:G,"&lt;="&amp;A132,user_list!H:H,"&gt;="&amp;A132,user_list!J:J,days!G132)+SUMIFS(user_list!P:P,user_list!G:G,"&lt;="&amp;A132,user_list!H:H,"&gt;="&amp;A132,user_list!J:J,days!G132-1)</f>
        <v>0</v>
      </c>
      <c r="E132" s="38">
        <f>COUNTIF(user_list!H:H,A132)</f>
        <v>0</v>
      </c>
      <c r="F132" s="72">
        <f t="shared" si="4"/>
        <v>5</v>
      </c>
      <c r="G132" s="72">
        <f t="shared" si="5"/>
        <v>2015</v>
      </c>
      <c r="L132" s="72"/>
      <c r="M132" s="72"/>
    </row>
    <row r="133" spans="1:13" hidden="1" x14ac:dyDescent="0.3">
      <c r="A133" s="79">
        <v>42136</v>
      </c>
      <c r="B133">
        <f>SUMIFS(user_list!P:P,user_list!G:G,"&lt;="&amp;A133,user_list!H:H,"&gt;="&amp;A133)</f>
        <v>1.0459259259259259</v>
      </c>
      <c r="C133">
        <f>SUMIFS(user_list!Q:Q,user_list!G:G,"&lt;="&amp;A133,user_list!H:H,"&gt;="&amp;A133)</f>
        <v>2.666666666666667</v>
      </c>
      <c r="D133">
        <f>SUMIFS(user_list!P:P,user_list!G:G,"&lt;="&amp;A133,user_list!H:H,"&gt;="&amp;A133,user_list!J:J,days!G133)+SUMIFS(user_list!P:P,user_list!G:G,"&lt;="&amp;A133,user_list!H:H,"&gt;="&amp;A133,user_list!J:J,days!G133-1)</f>
        <v>0</v>
      </c>
      <c r="E133" s="38">
        <f>COUNTIF(user_list!H:H,A133)</f>
        <v>0</v>
      </c>
      <c r="F133" s="72">
        <f t="shared" si="4"/>
        <v>5</v>
      </c>
      <c r="G133" s="72">
        <f t="shared" si="5"/>
        <v>2015</v>
      </c>
      <c r="L133" s="72"/>
      <c r="M133" s="72"/>
    </row>
    <row r="134" spans="1:13" hidden="1" x14ac:dyDescent="0.3">
      <c r="A134" s="79">
        <v>42137</v>
      </c>
      <c r="B134">
        <f>SUMIFS(user_list!P:P,user_list!G:G,"&lt;="&amp;A134,user_list!H:H,"&gt;="&amp;A134)</f>
        <v>1.0459259259259259</v>
      </c>
      <c r="C134">
        <f>SUMIFS(user_list!Q:Q,user_list!G:G,"&lt;="&amp;A134,user_list!H:H,"&gt;="&amp;A134)</f>
        <v>2.666666666666667</v>
      </c>
      <c r="D134">
        <f>SUMIFS(user_list!P:P,user_list!G:G,"&lt;="&amp;A134,user_list!H:H,"&gt;="&amp;A134,user_list!J:J,days!G134)+SUMIFS(user_list!P:P,user_list!G:G,"&lt;="&amp;A134,user_list!H:H,"&gt;="&amp;A134,user_list!J:J,days!G134-1)</f>
        <v>0</v>
      </c>
      <c r="E134" s="38">
        <f>COUNTIF(user_list!H:H,A134)</f>
        <v>0</v>
      </c>
      <c r="F134" s="72">
        <f t="shared" si="4"/>
        <v>5</v>
      </c>
      <c r="G134" s="72">
        <f t="shared" si="5"/>
        <v>2015</v>
      </c>
      <c r="L134" s="72"/>
    </row>
    <row r="135" spans="1:13" hidden="1" x14ac:dyDescent="0.3">
      <c r="A135" s="79">
        <v>42138</v>
      </c>
      <c r="B135">
        <f>SUMIFS(user_list!P:P,user_list!G:G,"&lt;="&amp;A135,user_list!H:H,"&gt;="&amp;A135)</f>
        <v>1.0459259259259259</v>
      </c>
      <c r="C135">
        <f>SUMIFS(user_list!Q:Q,user_list!G:G,"&lt;="&amp;A135,user_list!H:H,"&gt;="&amp;A135)</f>
        <v>2.666666666666667</v>
      </c>
      <c r="D135">
        <f>SUMIFS(user_list!P:P,user_list!G:G,"&lt;="&amp;A135,user_list!H:H,"&gt;="&amp;A135,user_list!J:J,days!G135)+SUMIFS(user_list!P:P,user_list!G:G,"&lt;="&amp;A135,user_list!H:H,"&gt;="&amp;A135,user_list!J:J,days!G135-1)</f>
        <v>0</v>
      </c>
      <c r="E135" s="38">
        <f>COUNTIF(user_list!H:H,A135)</f>
        <v>0</v>
      </c>
      <c r="F135" s="72">
        <f t="shared" si="4"/>
        <v>5</v>
      </c>
      <c r="G135" s="72">
        <f t="shared" si="5"/>
        <v>2015</v>
      </c>
      <c r="L135" s="72"/>
    </row>
    <row r="136" spans="1:13" hidden="1" x14ac:dyDescent="0.3">
      <c r="A136" s="79">
        <v>42139</v>
      </c>
      <c r="B136">
        <f>SUMIFS(user_list!P:P,user_list!G:G,"&lt;="&amp;A136,user_list!H:H,"&gt;="&amp;A136)</f>
        <v>1.0459259259259259</v>
      </c>
      <c r="C136">
        <f>SUMIFS(user_list!Q:Q,user_list!G:G,"&lt;="&amp;A136,user_list!H:H,"&gt;="&amp;A136)</f>
        <v>2.666666666666667</v>
      </c>
      <c r="D136">
        <f>SUMIFS(user_list!P:P,user_list!G:G,"&lt;="&amp;A136,user_list!H:H,"&gt;="&amp;A136,user_list!J:J,days!G136)+SUMIFS(user_list!P:P,user_list!G:G,"&lt;="&amp;A136,user_list!H:H,"&gt;="&amp;A136,user_list!J:J,days!G136-1)</f>
        <v>0</v>
      </c>
      <c r="E136" s="38">
        <f>COUNTIF(user_list!H:H,A136)</f>
        <v>0</v>
      </c>
      <c r="F136" s="72">
        <f t="shared" si="4"/>
        <v>5</v>
      </c>
      <c r="G136" s="72">
        <f t="shared" si="5"/>
        <v>2015</v>
      </c>
      <c r="L136" s="72"/>
    </row>
    <row r="137" spans="1:13" hidden="1" x14ac:dyDescent="0.3">
      <c r="A137" s="79">
        <v>42140</v>
      </c>
      <c r="B137">
        <f>SUMIFS(user_list!P:P,user_list!G:G,"&lt;="&amp;A137,user_list!H:H,"&gt;="&amp;A137)</f>
        <v>1.0459259259259259</v>
      </c>
      <c r="C137">
        <f>SUMIFS(user_list!Q:Q,user_list!G:G,"&lt;="&amp;A137,user_list!H:H,"&gt;="&amp;A137)</f>
        <v>2.666666666666667</v>
      </c>
      <c r="D137">
        <f>SUMIFS(user_list!P:P,user_list!G:G,"&lt;="&amp;A137,user_list!H:H,"&gt;="&amp;A137,user_list!J:J,days!G137)+SUMIFS(user_list!P:P,user_list!G:G,"&lt;="&amp;A137,user_list!H:H,"&gt;="&amp;A137,user_list!J:J,days!G137-1)</f>
        <v>0</v>
      </c>
      <c r="E137" s="38">
        <f>COUNTIF(user_list!H:H,A137)</f>
        <v>0</v>
      </c>
      <c r="F137" s="72">
        <f t="shared" si="4"/>
        <v>5</v>
      </c>
      <c r="G137" s="72">
        <f t="shared" si="5"/>
        <v>2015</v>
      </c>
      <c r="L137" s="72"/>
    </row>
    <row r="138" spans="1:13" hidden="1" x14ac:dyDescent="0.3">
      <c r="A138" s="79">
        <v>42141</v>
      </c>
      <c r="B138">
        <f>SUMIFS(user_list!P:P,user_list!G:G,"&lt;="&amp;A138,user_list!H:H,"&gt;="&amp;A138)</f>
        <v>1.0459259259259259</v>
      </c>
      <c r="C138">
        <f>SUMIFS(user_list!Q:Q,user_list!G:G,"&lt;="&amp;A138,user_list!H:H,"&gt;="&amp;A138)</f>
        <v>2.666666666666667</v>
      </c>
      <c r="D138">
        <f>SUMIFS(user_list!P:P,user_list!G:G,"&lt;="&amp;A138,user_list!H:H,"&gt;="&amp;A138,user_list!J:J,days!G138)+SUMIFS(user_list!P:P,user_list!G:G,"&lt;="&amp;A138,user_list!H:H,"&gt;="&amp;A138,user_list!J:J,days!G138-1)</f>
        <v>0</v>
      </c>
      <c r="E138" s="38">
        <f>COUNTIF(user_list!H:H,A138)</f>
        <v>0</v>
      </c>
      <c r="F138" s="72">
        <f t="shared" si="4"/>
        <v>5</v>
      </c>
      <c r="G138" s="72">
        <f t="shared" si="5"/>
        <v>2015</v>
      </c>
      <c r="L138" s="72"/>
    </row>
    <row r="139" spans="1:13" hidden="1" x14ac:dyDescent="0.3">
      <c r="A139" s="79">
        <v>42142</v>
      </c>
      <c r="B139">
        <f>SUMIFS(user_list!P:P,user_list!G:G,"&lt;="&amp;A139,user_list!H:H,"&gt;="&amp;A139)</f>
        <v>1.0459259259259259</v>
      </c>
      <c r="C139">
        <f>SUMIFS(user_list!Q:Q,user_list!G:G,"&lt;="&amp;A139,user_list!H:H,"&gt;="&amp;A139)</f>
        <v>2.666666666666667</v>
      </c>
      <c r="D139">
        <f>SUMIFS(user_list!P:P,user_list!G:G,"&lt;="&amp;A139,user_list!H:H,"&gt;="&amp;A139,user_list!J:J,days!G139)+SUMIFS(user_list!P:P,user_list!G:G,"&lt;="&amp;A139,user_list!H:H,"&gt;="&amp;A139,user_list!J:J,days!G139-1)</f>
        <v>0</v>
      </c>
      <c r="E139" s="38">
        <f>COUNTIF(user_list!H:H,A139)</f>
        <v>0</v>
      </c>
      <c r="F139" s="72">
        <f t="shared" si="4"/>
        <v>5</v>
      </c>
      <c r="G139" s="72">
        <f t="shared" si="5"/>
        <v>2015</v>
      </c>
      <c r="L139" s="72"/>
    </row>
    <row r="140" spans="1:13" hidden="1" x14ac:dyDescent="0.3">
      <c r="A140" s="79">
        <v>42143</v>
      </c>
      <c r="B140">
        <f>SUMIFS(user_list!P:P,user_list!G:G,"&lt;="&amp;A140,user_list!H:H,"&gt;="&amp;A140)</f>
        <v>1.0459259259259259</v>
      </c>
      <c r="C140">
        <f>SUMIFS(user_list!Q:Q,user_list!G:G,"&lt;="&amp;A140,user_list!H:H,"&gt;="&amp;A140)</f>
        <v>2.666666666666667</v>
      </c>
      <c r="D140">
        <f>SUMIFS(user_list!P:P,user_list!G:G,"&lt;="&amp;A140,user_list!H:H,"&gt;="&amp;A140,user_list!J:J,days!G140)+SUMIFS(user_list!P:P,user_list!G:G,"&lt;="&amp;A140,user_list!H:H,"&gt;="&amp;A140,user_list!J:J,days!G140-1)</f>
        <v>0</v>
      </c>
      <c r="E140" s="38">
        <f>COUNTIF(user_list!H:H,A140)</f>
        <v>0</v>
      </c>
      <c r="F140" s="72">
        <f t="shared" si="4"/>
        <v>5</v>
      </c>
      <c r="G140" s="72">
        <f t="shared" si="5"/>
        <v>2015</v>
      </c>
      <c r="L140" s="72"/>
    </row>
    <row r="141" spans="1:13" hidden="1" x14ac:dyDescent="0.3">
      <c r="A141" s="79">
        <v>42144</v>
      </c>
      <c r="B141">
        <f>SUMIFS(user_list!P:P,user_list!G:G,"&lt;="&amp;A141,user_list!H:H,"&gt;="&amp;A141)</f>
        <v>1.0459259259259259</v>
      </c>
      <c r="C141">
        <f>SUMIFS(user_list!Q:Q,user_list!G:G,"&lt;="&amp;A141,user_list!H:H,"&gt;="&amp;A141)</f>
        <v>2.666666666666667</v>
      </c>
      <c r="D141">
        <f>SUMIFS(user_list!P:P,user_list!G:G,"&lt;="&amp;A141,user_list!H:H,"&gt;="&amp;A141,user_list!J:J,days!G141)+SUMIFS(user_list!P:P,user_list!G:G,"&lt;="&amp;A141,user_list!H:H,"&gt;="&amp;A141,user_list!J:J,days!G141-1)</f>
        <v>0</v>
      </c>
      <c r="E141" s="38">
        <f>COUNTIF(user_list!H:H,A141)</f>
        <v>0</v>
      </c>
      <c r="F141" s="72">
        <f t="shared" si="4"/>
        <v>5</v>
      </c>
      <c r="G141" s="72">
        <f t="shared" si="5"/>
        <v>2015</v>
      </c>
      <c r="L141" s="72"/>
    </row>
    <row r="142" spans="1:13" hidden="1" x14ac:dyDescent="0.3">
      <c r="A142" s="79">
        <v>42145</v>
      </c>
      <c r="B142">
        <f>SUMIFS(user_list!P:P,user_list!G:G,"&lt;="&amp;A142,user_list!H:H,"&gt;="&amp;A142)</f>
        <v>1.0459259259259259</v>
      </c>
      <c r="C142">
        <f>SUMIFS(user_list!Q:Q,user_list!G:G,"&lt;="&amp;A142,user_list!H:H,"&gt;="&amp;A142)</f>
        <v>2.666666666666667</v>
      </c>
      <c r="D142">
        <f>SUMIFS(user_list!P:P,user_list!G:G,"&lt;="&amp;A142,user_list!H:H,"&gt;="&amp;A142,user_list!J:J,days!G142)+SUMIFS(user_list!P:P,user_list!G:G,"&lt;="&amp;A142,user_list!H:H,"&gt;="&amp;A142,user_list!J:J,days!G142-1)</f>
        <v>0</v>
      </c>
      <c r="E142" s="38">
        <f>COUNTIF(user_list!H:H,A142)</f>
        <v>0</v>
      </c>
      <c r="F142" s="72">
        <f t="shared" si="4"/>
        <v>5</v>
      </c>
      <c r="G142" s="72">
        <f t="shared" si="5"/>
        <v>2015</v>
      </c>
      <c r="L142" s="72"/>
    </row>
    <row r="143" spans="1:13" hidden="1" x14ac:dyDescent="0.3">
      <c r="A143" s="79">
        <v>42146</v>
      </c>
      <c r="B143">
        <f>SUMIFS(user_list!P:P,user_list!G:G,"&lt;="&amp;A143,user_list!H:H,"&gt;="&amp;A143)</f>
        <v>1.0459259259259259</v>
      </c>
      <c r="C143">
        <f>SUMIFS(user_list!Q:Q,user_list!G:G,"&lt;="&amp;A143,user_list!H:H,"&gt;="&amp;A143)</f>
        <v>2.666666666666667</v>
      </c>
      <c r="D143">
        <f>SUMIFS(user_list!P:P,user_list!G:G,"&lt;="&amp;A143,user_list!H:H,"&gt;="&amp;A143,user_list!J:J,days!G143)+SUMIFS(user_list!P:P,user_list!G:G,"&lt;="&amp;A143,user_list!H:H,"&gt;="&amp;A143,user_list!J:J,days!G143-1)</f>
        <v>0</v>
      </c>
      <c r="E143" s="38">
        <f>COUNTIF(user_list!H:H,A143)</f>
        <v>0</v>
      </c>
      <c r="F143" s="72">
        <f t="shared" si="4"/>
        <v>5</v>
      </c>
      <c r="G143" s="72">
        <f t="shared" si="5"/>
        <v>2015</v>
      </c>
      <c r="L143" s="72"/>
    </row>
    <row r="144" spans="1:13" hidden="1" x14ac:dyDescent="0.3">
      <c r="A144" s="79">
        <v>42147</v>
      </c>
      <c r="B144">
        <f>SUMIFS(user_list!P:P,user_list!G:G,"&lt;="&amp;A144,user_list!H:H,"&gt;="&amp;A144)</f>
        <v>1.0459259259259259</v>
      </c>
      <c r="C144">
        <f>SUMIFS(user_list!Q:Q,user_list!G:G,"&lt;="&amp;A144,user_list!H:H,"&gt;="&amp;A144)</f>
        <v>2.666666666666667</v>
      </c>
      <c r="D144">
        <f>SUMIFS(user_list!P:P,user_list!G:G,"&lt;="&amp;A144,user_list!H:H,"&gt;="&amp;A144,user_list!J:J,days!G144)+SUMIFS(user_list!P:P,user_list!G:G,"&lt;="&amp;A144,user_list!H:H,"&gt;="&amp;A144,user_list!J:J,days!G144-1)</f>
        <v>0</v>
      </c>
      <c r="E144" s="38">
        <f>COUNTIF(user_list!H:H,A144)</f>
        <v>0</v>
      </c>
      <c r="F144" s="72">
        <f t="shared" si="4"/>
        <v>5</v>
      </c>
      <c r="G144" s="72">
        <f t="shared" si="5"/>
        <v>2015</v>
      </c>
      <c r="L144" s="72"/>
    </row>
    <row r="145" spans="1:16" hidden="1" x14ac:dyDescent="0.3">
      <c r="A145" s="79">
        <v>42148</v>
      </c>
      <c r="B145">
        <f>SUMIFS(user_list!P:P,user_list!G:G,"&lt;="&amp;A145,user_list!H:H,"&gt;="&amp;A145)</f>
        <v>1.0459259259259259</v>
      </c>
      <c r="C145">
        <f>SUMIFS(user_list!Q:Q,user_list!G:G,"&lt;="&amp;A145,user_list!H:H,"&gt;="&amp;A145)</f>
        <v>2.666666666666667</v>
      </c>
      <c r="D145">
        <f>SUMIFS(user_list!P:P,user_list!G:G,"&lt;="&amp;A145,user_list!H:H,"&gt;="&amp;A145,user_list!J:J,days!G145)+SUMIFS(user_list!P:P,user_list!G:G,"&lt;="&amp;A145,user_list!H:H,"&gt;="&amp;A145,user_list!J:J,days!G145-1)</f>
        <v>0</v>
      </c>
      <c r="E145" s="38">
        <f>COUNTIF(user_list!H:H,A145)</f>
        <v>0</v>
      </c>
      <c r="F145" s="72">
        <f t="shared" si="4"/>
        <v>5</v>
      </c>
      <c r="G145" s="72">
        <f t="shared" si="5"/>
        <v>2015</v>
      </c>
      <c r="L145" s="72"/>
      <c r="N145">
        <f>SUMIFS(C:C,G:G,L145,F:F,M145)</f>
        <v>0</v>
      </c>
      <c r="O145">
        <f>SUMIFS(B:B,G:G,L145,F:F,M145)/60</f>
        <v>0</v>
      </c>
      <c r="P145" s="75">
        <f>IF(O145&gt;0,(SUMIFS(D:D,G:G,L145,F:F,M145)/60)/O145,0)</f>
        <v>0</v>
      </c>
    </row>
    <row r="146" spans="1:16" hidden="1" x14ac:dyDescent="0.3">
      <c r="A146" s="79">
        <v>42149</v>
      </c>
      <c r="B146">
        <f>SUMIFS(user_list!P:P,user_list!G:G,"&lt;="&amp;A146,user_list!H:H,"&gt;="&amp;A146)</f>
        <v>1.0459259259259259</v>
      </c>
      <c r="C146">
        <f>SUMIFS(user_list!Q:Q,user_list!G:G,"&lt;="&amp;A146,user_list!H:H,"&gt;="&amp;A146)</f>
        <v>2.666666666666667</v>
      </c>
      <c r="D146">
        <f>SUMIFS(user_list!P:P,user_list!G:G,"&lt;="&amp;A146,user_list!H:H,"&gt;="&amp;A146,user_list!J:J,days!G146)+SUMIFS(user_list!P:P,user_list!G:G,"&lt;="&amp;A146,user_list!H:H,"&gt;="&amp;A146,user_list!J:J,days!G146-1)</f>
        <v>0</v>
      </c>
      <c r="E146" s="38">
        <f>COUNTIF(user_list!H:H,A146)</f>
        <v>0</v>
      </c>
      <c r="F146" s="72">
        <f t="shared" si="4"/>
        <v>5</v>
      </c>
      <c r="G146" s="72">
        <f t="shared" si="5"/>
        <v>2015</v>
      </c>
    </row>
    <row r="147" spans="1:16" hidden="1" x14ac:dyDescent="0.3">
      <c r="A147" s="79">
        <v>42150</v>
      </c>
      <c r="B147">
        <f>SUMIFS(user_list!P:P,user_list!G:G,"&lt;="&amp;A147,user_list!H:H,"&gt;="&amp;A147)</f>
        <v>1.0459259259259259</v>
      </c>
      <c r="C147">
        <f>SUMIFS(user_list!Q:Q,user_list!G:G,"&lt;="&amp;A147,user_list!H:H,"&gt;="&amp;A147)</f>
        <v>2.666666666666667</v>
      </c>
      <c r="D147">
        <f>SUMIFS(user_list!P:P,user_list!G:G,"&lt;="&amp;A147,user_list!H:H,"&gt;="&amp;A147,user_list!J:J,days!G147)+SUMIFS(user_list!P:P,user_list!G:G,"&lt;="&amp;A147,user_list!H:H,"&gt;="&amp;A147,user_list!J:J,days!G147-1)</f>
        <v>0</v>
      </c>
      <c r="E147" s="38">
        <f>COUNTIF(user_list!H:H,A147)</f>
        <v>0</v>
      </c>
      <c r="F147" s="72">
        <f t="shared" si="4"/>
        <v>5</v>
      </c>
      <c r="G147" s="72">
        <f t="shared" si="5"/>
        <v>2015</v>
      </c>
    </row>
    <row r="148" spans="1:16" hidden="1" x14ac:dyDescent="0.3">
      <c r="A148" s="79">
        <v>42151</v>
      </c>
      <c r="B148">
        <f>SUMIFS(user_list!P:P,user_list!G:G,"&lt;="&amp;A148,user_list!H:H,"&gt;="&amp;A148)</f>
        <v>1.0459259259259259</v>
      </c>
      <c r="C148">
        <f>SUMIFS(user_list!Q:Q,user_list!G:G,"&lt;="&amp;A148,user_list!H:H,"&gt;="&amp;A148)</f>
        <v>2.666666666666667</v>
      </c>
      <c r="D148">
        <f>SUMIFS(user_list!P:P,user_list!G:G,"&lt;="&amp;A148,user_list!H:H,"&gt;="&amp;A148,user_list!J:J,days!G148)+SUMIFS(user_list!P:P,user_list!G:G,"&lt;="&amp;A148,user_list!H:H,"&gt;="&amp;A148,user_list!J:J,days!G148-1)</f>
        <v>0</v>
      </c>
      <c r="E148" s="38">
        <f>COUNTIF(user_list!H:H,A148)</f>
        <v>0</v>
      </c>
      <c r="F148" s="72">
        <f t="shared" si="4"/>
        <v>5</v>
      </c>
      <c r="G148" s="72">
        <f t="shared" si="5"/>
        <v>2015</v>
      </c>
    </row>
    <row r="149" spans="1:16" hidden="1" x14ac:dyDescent="0.3">
      <c r="A149" s="79">
        <v>42152</v>
      </c>
      <c r="B149">
        <f>SUMIFS(user_list!P:P,user_list!G:G,"&lt;="&amp;A149,user_list!H:H,"&gt;="&amp;A149)</f>
        <v>1.0459259259259259</v>
      </c>
      <c r="C149">
        <f>SUMIFS(user_list!Q:Q,user_list!G:G,"&lt;="&amp;A149,user_list!H:H,"&gt;="&amp;A149)</f>
        <v>2.666666666666667</v>
      </c>
      <c r="D149">
        <f>SUMIFS(user_list!P:P,user_list!G:G,"&lt;="&amp;A149,user_list!H:H,"&gt;="&amp;A149,user_list!J:J,days!G149)+SUMIFS(user_list!P:P,user_list!G:G,"&lt;="&amp;A149,user_list!H:H,"&gt;="&amp;A149,user_list!J:J,days!G149-1)</f>
        <v>0</v>
      </c>
      <c r="E149" s="38">
        <f>COUNTIF(user_list!H:H,A149)</f>
        <v>0</v>
      </c>
      <c r="F149" s="72">
        <f t="shared" si="4"/>
        <v>5</v>
      </c>
      <c r="G149" s="72">
        <f t="shared" si="5"/>
        <v>2015</v>
      </c>
    </row>
    <row r="150" spans="1:16" hidden="1" x14ac:dyDescent="0.3">
      <c r="A150" s="79">
        <v>42153</v>
      </c>
      <c r="B150">
        <f>SUMIFS(user_list!P:P,user_list!G:G,"&lt;="&amp;A150,user_list!H:H,"&gt;="&amp;A150)</f>
        <v>1.0459259259259259</v>
      </c>
      <c r="C150">
        <f>SUMIFS(user_list!Q:Q,user_list!G:G,"&lt;="&amp;A150,user_list!H:H,"&gt;="&amp;A150)</f>
        <v>2.666666666666667</v>
      </c>
      <c r="D150">
        <f>SUMIFS(user_list!P:P,user_list!G:G,"&lt;="&amp;A150,user_list!H:H,"&gt;="&amp;A150,user_list!J:J,days!G150)+SUMIFS(user_list!P:P,user_list!G:G,"&lt;="&amp;A150,user_list!H:H,"&gt;="&amp;A150,user_list!J:J,days!G150-1)</f>
        <v>0</v>
      </c>
      <c r="E150" s="38">
        <f>COUNTIF(user_list!H:H,A150)</f>
        <v>0</v>
      </c>
      <c r="F150" s="72">
        <f t="shared" si="4"/>
        <v>5</v>
      </c>
      <c r="G150" s="72">
        <f t="shared" si="5"/>
        <v>2015</v>
      </c>
    </row>
    <row r="151" spans="1:16" hidden="1" x14ac:dyDescent="0.3">
      <c r="A151" s="79">
        <v>42154</v>
      </c>
      <c r="B151">
        <f>SUMIFS(user_list!P:P,user_list!G:G,"&lt;="&amp;A151,user_list!H:H,"&gt;="&amp;A151)</f>
        <v>1.0459259259259259</v>
      </c>
      <c r="C151">
        <f>SUMIFS(user_list!Q:Q,user_list!G:G,"&lt;="&amp;A151,user_list!H:H,"&gt;="&amp;A151)</f>
        <v>2.666666666666667</v>
      </c>
      <c r="D151">
        <f>SUMIFS(user_list!P:P,user_list!G:G,"&lt;="&amp;A151,user_list!H:H,"&gt;="&amp;A151,user_list!J:J,days!G151)+SUMIFS(user_list!P:P,user_list!G:G,"&lt;="&amp;A151,user_list!H:H,"&gt;="&amp;A151,user_list!J:J,days!G151-1)</f>
        <v>0</v>
      </c>
      <c r="E151" s="38">
        <f>COUNTIF(user_list!H:H,A151)</f>
        <v>0</v>
      </c>
      <c r="F151" s="72">
        <f t="shared" si="4"/>
        <v>5</v>
      </c>
      <c r="G151" s="72">
        <f t="shared" si="5"/>
        <v>2015</v>
      </c>
    </row>
    <row r="152" spans="1:16" hidden="1" x14ac:dyDescent="0.3">
      <c r="A152" s="79">
        <v>42155</v>
      </c>
      <c r="B152">
        <f>SUMIFS(user_list!P:P,user_list!G:G,"&lt;="&amp;A152,user_list!H:H,"&gt;="&amp;A152)</f>
        <v>1.0459259259259259</v>
      </c>
      <c r="C152">
        <f>SUMIFS(user_list!Q:Q,user_list!G:G,"&lt;="&amp;A152,user_list!H:H,"&gt;="&amp;A152)</f>
        <v>2.666666666666667</v>
      </c>
      <c r="D152">
        <f>SUMIFS(user_list!P:P,user_list!G:G,"&lt;="&amp;A152,user_list!H:H,"&gt;="&amp;A152,user_list!J:J,days!G152)+SUMIFS(user_list!P:P,user_list!G:G,"&lt;="&amp;A152,user_list!H:H,"&gt;="&amp;A152,user_list!J:J,days!G152-1)</f>
        <v>0</v>
      </c>
      <c r="E152" s="38">
        <f>COUNTIF(user_list!H:H,A152)</f>
        <v>0</v>
      </c>
      <c r="F152" s="72">
        <f t="shared" si="4"/>
        <v>5</v>
      </c>
      <c r="G152" s="72">
        <f t="shared" si="5"/>
        <v>2015</v>
      </c>
    </row>
    <row r="153" spans="1:16" hidden="1" x14ac:dyDescent="0.3">
      <c r="A153" s="79">
        <v>42156</v>
      </c>
      <c r="B153">
        <f>SUMIFS(user_list!P:P,user_list!G:G,"&lt;="&amp;A153,user_list!H:H,"&gt;="&amp;A153)</f>
        <v>1.0459259259259259</v>
      </c>
      <c r="C153">
        <f>SUMIFS(user_list!Q:Q,user_list!G:G,"&lt;="&amp;A153,user_list!H:H,"&gt;="&amp;A153)</f>
        <v>2.666666666666667</v>
      </c>
      <c r="D153">
        <f>SUMIFS(user_list!P:P,user_list!G:G,"&lt;="&amp;A153,user_list!H:H,"&gt;="&amp;A153,user_list!J:J,days!G153)+SUMIFS(user_list!P:P,user_list!G:G,"&lt;="&amp;A153,user_list!H:H,"&gt;="&amp;A153,user_list!J:J,days!G153-1)</f>
        <v>0</v>
      </c>
      <c r="E153" s="38">
        <f>COUNTIF(user_list!H:H,A153)</f>
        <v>0</v>
      </c>
      <c r="F153" s="72">
        <f t="shared" si="4"/>
        <v>6</v>
      </c>
      <c r="G153" s="72">
        <f t="shared" si="5"/>
        <v>2015</v>
      </c>
    </row>
    <row r="154" spans="1:16" hidden="1" x14ac:dyDescent="0.3">
      <c r="A154" s="79">
        <v>42157</v>
      </c>
      <c r="B154">
        <f>SUMIFS(user_list!P:P,user_list!G:G,"&lt;="&amp;A154,user_list!H:H,"&gt;="&amp;A154)</f>
        <v>1.0459259259259259</v>
      </c>
      <c r="C154">
        <f>SUMIFS(user_list!Q:Q,user_list!G:G,"&lt;="&amp;A154,user_list!H:H,"&gt;="&amp;A154)</f>
        <v>2.666666666666667</v>
      </c>
      <c r="D154">
        <f>SUMIFS(user_list!P:P,user_list!G:G,"&lt;="&amp;A154,user_list!H:H,"&gt;="&amp;A154,user_list!J:J,days!G154)+SUMIFS(user_list!P:P,user_list!G:G,"&lt;="&amp;A154,user_list!H:H,"&gt;="&amp;A154,user_list!J:J,days!G154-1)</f>
        <v>0</v>
      </c>
      <c r="E154" s="38">
        <f>COUNTIF(user_list!H:H,A154)</f>
        <v>0</v>
      </c>
      <c r="F154" s="72">
        <f t="shared" si="4"/>
        <v>6</v>
      </c>
      <c r="G154" s="72">
        <f t="shared" si="5"/>
        <v>2015</v>
      </c>
    </row>
    <row r="155" spans="1:16" hidden="1" x14ac:dyDescent="0.3">
      <c r="A155" s="79">
        <v>42158</v>
      </c>
      <c r="B155">
        <f>SUMIFS(user_list!P:P,user_list!G:G,"&lt;="&amp;A155,user_list!H:H,"&gt;="&amp;A155)</f>
        <v>1.0459259259259259</v>
      </c>
      <c r="C155">
        <f>SUMIFS(user_list!Q:Q,user_list!G:G,"&lt;="&amp;A155,user_list!H:H,"&gt;="&amp;A155)</f>
        <v>2.666666666666667</v>
      </c>
      <c r="D155">
        <f>SUMIFS(user_list!P:P,user_list!G:G,"&lt;="&amp;A155,user_list!H:H,"&gt;="&amp;A155,user_list!J:J,days!G155)+SUMIFS(user_list!P:P,user_list!G:G,"&lt;="&amp;A155,user_list!H:H,"&gt;="&amp;A155,user_list!J:J,days!G155-1)</f>
        <v>0</v>
      </c>
      <c r="E155" s="38">
        <f>COUNTIF(user_list!H:H,A155)</f>
        <v>0</v>
      </c>
      <c r="F155" s="72">
        <f t="shared" si="4"/>
        <v>6</v>
      </c>
      <c r="G155" s="72">
        <f t="shared" si="5"/>
        <v>2015</v>
      </c>
    </row>
    <row r="156" spans="1:16" hidden="1" x14ac:dyDescent="0.3">
      <c r="A156" s="79">
        <v>42159</v>
      </c>
      <c r="B156">
        <f>SUMIFS(user_list!P:P,user_list!G:G,"&lt;="&amp;A156,user_list!H:H,"&gt;="&amp;A156)</f>
        <v>1.0459259259259259</v>
      </c>
      <c r="C156">
        <f>SUMIFS(user_list!Q:Q,user_list!G:G,"&lt;="&amp;A156,user_list!H:H,"&gt;="&amp;A156)</f>
        <v>2.666666666666667</v>
      </c>
      <c r="D156">
        <f>SUMIFS(user_list!P:P,user_list!G:G,"&lt;="&amp;A156,user_list!H:H,"&gt;="&amp;A156,user_list!J:J,days!G156)+SUMIFS(user_list!P:P,user_list!G:G,"&lt;="&amp;A156,user_list!H:H,"&gt;="&amp;A156,user_list!J:J,days!G156-1)</f>
        <v>0</v>
      </c>
      <c r="E156" s="38">
        <f>COUNTIF(user_list!H:H,A156)</f>
        <v>0</v>
      </c>
      <c r="F156" s="72">
        <f t="shared" si="4"/>
        <v>6</v>
      </c>
      <c r="G156" s="72">
        <f t="shared" si="5"/>
        <v>2015</v>
      </c>
    </row>
    <row r="157" spans="1:16" hidden="1" x14ac:dyDescent="0.3">
      <c r="A157" s="79">
        <v>42160</v>
      </c>
      <c r="B157">
        <f>SUMIFS(user_list!P:P,user_list!G:G,"&lt;="&amp;A157,user_list!H:H,"&gt;="&amp;A157)</f>
        <v>1.0459259259259259</v>
      </c>
      <c r="C157">
        <f>SUMIFS(user_list!Q:Q,user_list!G:G,"&lt;="&amp;A157,user_list!H:H,"&gt;="&amp;A157)</f>
        <v>2.666666666666667</v>
      </c>
      <c r="D157">
        <f>SUMIFS(user_list!P:P,user_list!G:G,"&lt;="&amp;A157,user_list!H:H,"&gt;="&amp;A157,user_list!J:J,days!G157)+SUMIFS(user_list!P:P,user_list!G:G,"&lt;="&amp;A157,user_list!H:H,"&gt;="&amp;A157,user_list!J:J,days!G157-1)</f>
        <v>0</v>
      </c>
      <c r="E157" s="38">
        <f>COUNTIF(user_list!H:H,A157)</f>
        <v>0</v>
      </c>
      <c r="F157" s="72">
        <f t="shared" si="4"/>
        <v>6</v>
      </c>
      <c r="G157" s="72">
        <f t="shared" si="5"/>
        <v>2015</v>
      </c>
    </row>
    <row r="158" spans="1:16" hidden="1" x14ac:dyDescent="0.3">
      <c r="A158" s="79">
        <v>42161</v>
      </c>
      <c r="B158">
        <f>SUMIFS(user_list!P:P,user_list!G:G,"&lt;="&amp;A158,user_list!H:H,"&gt;="&amp;A158)</f>
        <v>1.0459259259259259</v>
      </c>
      <c r="C158">
        <f>SUMIFS(user_list!Q:Q,user_list!G:G,"&lt;="&amp;A158,user_list!H:H,"&gt;="&amp;A158)</f>
        <v>2.666666666666667</v>
      </c>
      <c r="D158">
        <f>SUMIFS(user_list!P:P,user_list!G:G,"&lt;="&amp;A158,user_list!H:H,"&gt;="&amp;A158,user_list!J:J,days!G158)+SUMIFS(user_list!P:P,user_list!G:G,"&lt;="&amp;A158,user_list!H:H,"&gt;="&amp;A158,user_list!J:J,days!G158-1)</f>
        <v>0</v>
      </c>
      <c r="E158" s="38">
        <f>COUNTIF(user_list!H:H,A158)</f>
        <v>0</v>
      </c>
      <c r="F158" s="72">
        <f t="shared" si="4"/>
        <v>6</v>
      </c>
      <c r="G158" s="72">
        <f t="shared" si="5"/>
        <v>2015</v>
      </c>
    </row>
    <row r="159" spans="1:16" hidden="1" x14ac:dyDescent="0.3">
      <c r="A159" s="79">
        <v>42162</v>
      </c>
      <c r="B159">
        <f>SUMIFS(user_list!P:P,user_list!G:G,"&lt;="&amp;A159,user_list!H:H,"&gt;="&amp;A159)</f>
        <v>1.0459259259259259</v>
      </c>
      <c r="C159">
        <f>SUMIFS(user_list!Q:Q,user_list!G:G,"&lt;="&amp;A159,user_list!H:H,"&gt;="&amp;A159)</f>
        <v>2.666666666666667</v>
      </c>
      <c r="D159">
        <f>SUMIFS(user_list!P:P,user_list!G:G,"&lt;="&amp;A159,user_list!H:H,"&gt;="&amp;A159,user_list!J:J,days!G159)+SUMIFS(user_list!P:P,user_list!G:G,"&lt;="&amp;A159,user_list!H:H,"&gt;="&amp;A159,user_list!J:J,days!G159-1)</f>
        <v>0</v>
      </c>
      <c r="E159" s="38">
        <f>COUNTIF(user_list!H:H,A159)</f>
        <v>0</v>
      </c>
      <c r="F159" s="72">
        <f t="shared" si="4"/>
        <v>6</v>
      </c>
      <c r="G159" s="72">
        <f t="shared" si="5"/>
        <v>2015</v>
      </c>
    </row>
    <row r="160" spans="1:16" hidden="1" x14ac:dyDescent="0.3">
      <c r="A160" s="79">
        <v>42163</v>
      </c>
      <c r="B160">
        <f>SUMIFS(user_list!P:P,user_list!G:G,"&lt;="&amp;A160,user_list!H:H,"&gt;="&amp;A160)</f>
        <v>1.0459259259259259</v>
      </c>
      <c r="C160">
        <f>SUMIFS(user_list!Q:Q,user_list!G:G,"&lt;="&amp;A160,user_list!H:H,"&gt;="&amp;A160)</f>
        <v>2.666666666666667</v>
      </c>
      <c r="D160">
        <f>SUMIFS(user_list!P:P,user_list!G:G,"&lt;="&amp;A160,user_list!H:H,"&gt;="&amp;A160,user_list!J:J,days!G160)+SUMIFS(user_list!P:P,user_list!G:G,"&lt;="&amp;A160,user_list!H:H,"&gt;="&amp;A160,user_list!J:J,days!G160-1)</f>
        <v>0</v>
      </c>
      <c r="E160" s="38">
        <f>COUNTIF(user_list!H:H,A160)</f>
        <v>0</v>
      </c>
      <c r="F160" s="72">
        <f t="shared" si="4"/>
        <v>6</v>
      </c>
      <c r="G160" s="72">
        <f t="shared" si="5"/>
        <v>2015</v>
      </c>
    </row>
    <row r="161" spans="1:7" hidden="1" x14ac:dyDescent="0.3">
      <c r="A161" s="79">
        <v>42164</v>
      </c>
      <c r="B161">
        <f>SUMIFS(user_list!P:P,user_list!G:G,"&lt;="&amp;A161,user_list!H:H,"&gt;="&amp;A161)</f>
        <v>1.0459259259259259</v>
      </c>
      <c r="C161">
        <f>SUMIFS(user_list!Q:Q,user_list!G:G,"&lt;="&amp;A161,user_list!H:H,"&gt;="&amp;A161)</f>
        <v>2.666666666666667</v>
      </c>
      <c r="D161">
        <f>SUMIFS(user_list!P:P,user_list!G:G,"&lt;="&amp;A161,user_list!H:H,"&gt;="&amp;A161,user_list!J:J,days!G161)+SUMIFS(user_list!P:P,user_list!G:G,"&lt;="&amp;A161,user_list!H:H,"&gt;="&amp;A161,user_list!J:J,days!G161-1)</f>
        <v>0</v>
      </c>
      <c r="E161" s="38">
        <f>COUNTIF(user_list!H:H,A161)</f>
        <v>0</v>
      </c>
      <c r="F161" s="72">
        <f t="shared" si="4"/>
        <v>6</v>
      </c>
      <c r="G161" s="72">
        <f t="shared" si="5"/>
        <v>2015</v>
      </c>
    </row>
    <row r="162" spans="1:7" hidden="1" x14ac:dyDescent="0.3">
      <c r="A162" s="79">
        <v>42165</v>
      </c>
      <c r="B162">
        <f>SUMIFS(user_list!P:P,user_list!G:G,"&lt;="&amp;A162,user_list!H:H,"&gt;="&amp;A162)</f>
        <v>1.0459259259259259</v>
      </c>
      <c r="C162">
        <f>SUMIFS(user_list!Q:Q,user_list!G:G,"&lt;="&amp;A162,user_list!H:H,"&gt;="&amp;A162)</f>
        <v>2.666666666666667</v>
      </c>
      <c r="D162">
        <f>SUMIFS(user_list!P:P,user_list!G:G,"&lt;="&amp;A162,user_list!H:H,"&gt;="&amp;A162,user_list!J:J,days!G162)+SUMIFS(user_list!P:P,user_list!G:G,"&lt;="&amp;A162,user_list!H:H,"&gt;="&amp;A162,user_list!J:J,days!G162-1)</f>
        <v>0</v>
      </c>
      <c r="E162" s="38">
        <f>COUNTIF(user_list!H:H,A162)</f>
        <v>0</v>
      </c>
      <c r="F162" s="72">
        <f t="shared" si="4"/>
        <v>6</v>
      </c>
      <c r="G162" s="72">
        <f t="shared" si="5"/>
        <v>2015</v>
      </c>
    </row>
    <row r="163" spans="1:7" hidden="1" x14ac:dyDescent="0.3">
      <c r="A163" s="79">
        <v>42166</v>
      </c>
      <c r="B163">
        <f>SUMIFS(user_list!P:P,user_list!G:G,"&lt;="&amp;A163,user_list!H:H,"&gt;="&amp;A163)</f>
        <v>1.0459259259259259</v>
      </c>
      <c r="C163">
        <f>SUMIFS(user_list!Q:Q,user_list!G:G,"&lt;="&amp;A163,user_list!H:H,"&gt;="&amp;A163)</f>
        <v>2.666666666666667</v>
      </c>
      <c r="D163">
        <f>SUMIFS(user_list!P:P,user_list!G:G,"&lt;="&amp;A163,user_list!H:H,"&gt;="&amp;A163,user_list!J:J,days!G163)+SUMIFS(user_list!P:P,user_list!G:G,"&lt;="&amp;A163,user_list!H:H,"&gt;="&amp;A163,user_list!J:J,days!G163-1)</f>
        <v>0</v>
      </c>
      <c r="E163" s="38">
        <f>COUNTIF(user_list!H:H,A163)</f>
        <v>0</v>
      </c>
      <c r="F163" s="72">
        <f t="shared" si="4"/>
        <v>6</v>
      </c>
      <c r="G163" s="72">
        <f t="shared" si="5"/>
        <v>2015</v>
      </c>
    </row>
    <row r="164" spans="1:7" hidden="1" x14ac:dyDescent="0.3">
      <c r="A164" s="79">
        <v>42167</v>
      </c>
      <c r="B164">
        <f>SUMIFS(user_list!P:P,user_list!G:G,"&lt;="&amp;A164,user_list!H:H,"&gt;="&amp;A164)</f>
        <v>1.0459259259259259</v>
      </c>
      <c r="C164">
        <f>SUMIFS(user_list!Q:Q,user_list!G:G,"&lt;="&amp;A164,user_list!H:H,"&gt;="&amp;A164)</f>
        <v>2.666666666666667</v>
      </c>
      <c r="D164">
        <f>SUMIFS(user_list!P:P,user_list!G:G,"&lt;="&amp;A164,user_list!H:H,"&gt;="&amp;A164,user_list!J:J,days!G164)+SUMIFS(user_list!P:P,user_list!G:G,"&lt;="&amp;A164,user_list!H:H,"&gt;="&amp;A164,user_list!J:J,days!G164-1)</f>
        <v>0</v>
      </c>
      <c r="E164" s="38">
        <f>COUNTIF(user_list!H:H,A164)</f>
        <v>0</v>
      </c>
      <c r="F164" s="72">
        <f t="shared" si="4"/>
        <v>6</v>
      </c>
      <c r="G164" s="72">
        <f t="shared" si="5"/>
        <v>2015</v>
      </c>
    </row>
    <row r="165" spans="1:7" hidden="1" x14ac:dyDescent="0.3">
      <c r="A165" s="79">
        <v>42168</v>
      </c>
      <c r="B165">
        <f>SUMIFS(user_list!P:P,user_list!G:G,"&lt;="&amp;A165,user_list!H:H,"&gt;="&amp;A165)</f>
        <v>1.0459259259259259</v>
      </c>
      <c r="C165">
        <f>SUMIFS(user_list!Q:Q,user_list!G:G,"&lt;="&amp;A165,user_list!H:H,"&gt;="&amp;A165)</f>
        <v>2.666666666666667</v>
      </c>
      <c r="D165">
        <f>SUMIFS(user_list!P:P,user_list!G:G,"&lt;="&amp;A165,user_list!H:H,"&gt;="&amp;A165,user_list!J:J,days!G165)+SUMIFS(user_list!P:P,user_list!G:G,"&lt;="&amp;A165,user_list!H:H,"&gt;="&amp;A165,user_list!J:J,days!G165-1)</f>
        <v>0</v>
      </c>
      <c r="E165" s="38">
        <f>COUNTIF(user_list!H:H,A165)</f>
        <v>0</v>
      </c>
      <c r="F165" s="72">
        <f t="shared" si="4"/>
        <v>6</v>
      </c>
      <c r="G165" s="72">
        <f t="shared" si="5"/>
        <v>2015</v>
      </c>
    </row>
    <row r="166" spans="1:7" hidden="1" x14ac:dyDescent="0.3">
      <c r="A166" s="79">
        <v>42169</v>
      </c>
      <c r="B166">
        <f>SUMIFS(user_list!P:P,user_list!G:G,"&lt;="&amp;A166,user_list!H:H,"&gt;="&amp;A166)</f>
        <v>1.0459259259259259</v>
      </c>
      <c r="C166">
        <f>SUMIFS(user_list!Q:Q,user_list!G:G,"&lt;="&amp;A166,user_list!H:H,"&gt;="&amp;A166)</f>
        <v>2.666666666666667</v>
      </c>
      <c r="D166">
        <f>SUMIFS(user_list!P:P,user_list!G:G,"&lt;="&amp;A166,user_list!H:H,"&gt;="&amp;A166,user_list!J:J,days!G166)+SUMIFS(user_list!P:P,user_list!G:G,"&lt;="&amp;A166,user_list!H:H,"&gt;="&amp;A166,user_list!J:J,days!G166-1)</f>
        <v>0</v>
      </c>
      <c r="E166" s="38">
        <f>COUNTIF(user_list!H:H,A166)</f>
        <v>0</v>
      </c>
      <c r="F166" s="72">
        <f t="shared" si="4"/>
        <v>6</v>
      </c>
      <c r="G166" s="72">
        <f t="shared" si="5"/>
        <v>2015</v>
      </c>
    </row>
    <row r="167" spans="1:7" hidden="1" x14ac:dyDescent="0.3">
      <c r="A167" s="79">
        <v>42170</v>
      </c>
      <c r="B167">
        <f>SUMIFS(user_list!P:P,user_list!G:G,"&lt;="&amp;A167,user_list!H:H,"&gt;="&amp;A167)</f>
        <v>1.0459259259259259</v>
      </c>
      <c r="C167">
        <f>SUMIFS(user_list!Q:Q,user_list!G:G,"&lt;="&amp;A167,user_list!H:H,"&gt;="&amp;A167)</f>
        <v>2.666666666666667</v>
      </c>
      <c r="D167">
        <f>SUMIFS(user_list!P:P,user_list!G:G,"&lt;="&amp;A167,user_list!H:H,"&gt;="&amp;A167,user_list!J:J,days!G167)+SUMIFS(user_list!P:P,user_list!G:G,"&lt;="&amp;A167,user_list!H:H,"&gt;="&amp;A167,user_list!J:J,days!G167-1)</f>
        <v>0</v>
      </c>
      <c r="E167" s="38">
        <f>COUNTIF(user_list!H:H,A167)</f>
        <v>0</v>
      </c>
      <c r="F167" s="72">
        <f t="shared" si="4"/>
        <v>6</v>
      </c>
      <c r="G167" s="72">
        <f t="shared" si="5"/>
        <v>2015</v>
      </c>
    </row>
    <row r="168" spans="1:7" hidden="1" x14ac:dyDescent="0.3">
      <c r="A168" s="79">
        <v>42171</v>
      </c>
      <c r="B168">
        <f>SUMIFS(user_list!P:P,user_list!G:G,"&lt;="&amp;A168,user_list!H:H,"&gt;="&amp;A168)</f>
        <v>1.0459259259259259</v>
      </c>
      <c r="C168">
        <f>SUMIFS(user_list!Q:Q,user_list!G:G,"&lt;="&amp;A168,user_list!H:H,"&gt;="&amp;A168)</f>
        <v>2.666666666666667</v>
      </c>
      <c r="D168">
        <f>SUMIFS(user_list!P:P,user_list!G:G,"&lt;="&amp;A168,user_list!H:H,"&gt;="&amp;A168,user_list!J:J,days!G168)+SUMIFS(user_list!P:P,user_list!G:G,"&lt;="&amp;A168,user_list!H:H,"&gt;="&amp;A168,user_list!J:J,days!G168-1)</f>
        <v>0</v>
      </c>
      <c r="E168" s="38">
        <f>COUNTIF(user_list!H:H,A168)</f>
        <v>0</v>
      </c>
      <c r="F168" s="72">
        <f t="shared" si="4"/>
        <v>6</v>
      </c>
      <c r="G168" s="72">
        <f t="shared" si="5"/>
        <v>2015</v>
      </c>
    </row>
    <row r="169" spans="1:7" hidden="1" x14ac:dyDescent="0.3">
      <c r="A169" s="79">
        <v>42172</v>
      </c>
      <c r="B169">
        <f>SUMIFS(user_list!P:P,user_list!G:G,"&lt;="&amp;A169,user_list!H:H,"&gt;="&amp;A169)</f>
        <v>1.0459259259259259</v>
      </c>
      <c r="C169">
        <f>SUMIFS(user_list!Q:Q,user_list!G:G,"&lt;="&amp;A169,user_list!H:H,"&gt;="&amp;A169)</f>
        <v>2.666666666666667</v>
      </c>
      <c r="D169">
        <f>SUMIFS(user_list!P:P,user_list!G:G,"&lt;="&amp;A169,user_list!H:H,"&gt;="&amp;A169,user_list!J:J,days!G169)+SUMIFS(user_list!P:P,user_list!G:G,"&lt;="&amp;A169,user_list!H:H,"&gt;="&amp;A169,user_list!J:J,days!G169-1)</f>
        <v>0</v>
      </c>
      <c r="E169" s="38">
        <f>COUNTIF(user_list!H:H,A169)</f>
        <v>0</v>
      </c>
      <c r="F169" s="72">
        <f t="shared" si="4"/>
        <v>6</v>
      </c>
      <c r="G169" s="72">
        <f t="shared" si="5"/>
        <v>2015</v>
      </c>
    </row>
    <row r="170" spans="1:7" hidden="1" x14ac:dyDescent="0.3">
      <c r="A170" s="79">
        <v>42173</v>
      </c>
      <c r="B170">
        <f>SUMIFS(user_list!P:P,user_list!G:G,"&lt;="&amp;A170,user_list!H:H,"&gt;="&amp;A170)</f>
        <v>1.0459259259259259</v>
      </c>
      <c r="C170">
        <f>SUMIFS(user_list!Q:Q,user_list!G:G,"&lt;="&amp;A170,user_list!H:H,"&gt;="&amp;A170)</f>
        <v>2.666666666666667</v>
      </c>
      <c r="D170">
        <f>SUMIFS(user_list!P:P,user_list!G:G,"&lt;="&amp;A170,user_list!H:H,"&gt;="&amp;A170,user_list!J:J,days!G170)+SUMIFS(user_list!P:P,user_list!G:G,"&lt;="&amp;A170,user_list!H:H,"&gt;="&amp;A170,user_list!J:J,days!G170-1)</f>
        <v>0</v>
      </c>
      <c r="E170" s="38">
        <f>COUNTIF(user_list!H:H,A170)</f>
        <v>0</v>
      </c>
      <c r="F170" s="72">
        <f t="shared" si="4"/>
        <v>6</v>
      </c>
      <c r="G170" s="72">
        <f t="shared" si="5"/>
        <v>2015</v>
      </c>
    </row>
    <row r="171" spans="1:7" hidden="1" x14ac:dyDescent="0.3">
      <c r="A171" s="79">
        <v>42174</v>
      </c>
      <c r="B171">
        <f>SUMIFS(user_list!P:P,user_list!G:G,"&lt;="&amp;A171,user_list!H:H,"&gt;="&amp;A171)</f>
        <v>1.0459259259259259</v>
      </c>
      <c r="C171">
        <f>SUMIFS(user_list!Q:Q,user_list!G:G,"&lt;="&amp;A171,user_list!H:H,"&gt;="&amp;A171)</f>
        <v>2.666666666666667</v>
      </c>
      <c r="D171">
        <f>SUMIFS(user_list!P:P,user_list!G:G,"&lt;="&amp;A171,user_list!H:H,"&gt;="&amp;A171,user_list!J:J,days!G171)+SUMIFS(user_list!P:P,user_list!G:G,"&lt;="&amp;A171,user_list!H:H,"&gt;="&amp;A171,user_list!J:J,days!G171-1)</f>
        <v>0</v>
      </c>
      <c r="E171" s="38">
        <f>COUNTIF(user_list!H:H,A171)</f>
        <v>0</v>
      </c>
      <c r="F171" s="72">
        <f t="shared" si="4"/>
        <v>6</v>
      </c>
      <c r="G171" s="72">
        <f t="shared" si="5"/>
        <v>2015</v>
      </c>
    </row>
    <row r="172" spans="1:7" hidden="1" x14ac:dyDescent="0.3">
      <c r="A172" s="79">
        <v>42175</v>
      </c>
      <c r="B172">
        <f>SUMIFS(user_list!P:P,user_list!G:G,"&lt;="&amp;A172,user_list!H:H,"&gt;="&amp;A172)</f>
        <v>1.0459259259259259</v>
      </c>
      <c r="C172">
        <f>SUMIFS(user_list!Q:Q,user_list!G:G,"&lt;="&amp;A172,user_list!H:H,"&gt;="&amp;A172)</f>
        <v>2.666666666666667</v>
      </c>
      <c r="D172">
        <f>SUMIFS(user_list!P:P,user_list!G:G,"&lt;="&amp;A172,user_list!H:H,"&gt;="&amp;A172,user_list!J:J,days!G172)+SUMIFS(user_list!P:P,user_list!G:G,"&lt;="&amp;A172,user_list!H:H,"&gt;="&amp;A172,user_list!J:J,days!G172-1)</f>
        <v>0</v>
      </c>
      <c r="E172" s="38">
        <f>COUNTIF(user_list!H:H,A172)</f>
        <v>0</v>
      </c>
      <c r="F172" s="72">
        <f t="shared" si="4"/>
        <v>6</v>
      </c>
      <c r="G172" s="72">
        <f t="shared" si="5"/>
        <v>2015</v>
      </c>
    </row>
    <row r="173" spans="1:7" hidden="1" x14ac:dyDescent="0.3">
      <c r="A173" s="79">
        <v>42176</v>
      </c>
      <c r="B173">
        <f>SUMIFS(user_list!P:P,user_list!G:G,"&lt;="&amp;A173,user_list!H:H,"&gt;="&amp;A173)</f>
        <v>1.0459259259259259</v>
      </c>
      <c r="C173">
        <f>SUMIFS(user_list!Q:Q,user_list!G:G,"&lt;="&amp;A173,user_list!H:H,"&gt;="&amp;A173)</f>
        <v>2.666666666666667</v>
      </c>
      <c r="D173">
        <f>SUMIFS(user_list!P:P,user_list!G:G,"&lt;="&amp;A173,user_list!H:H,"&gt;="&amp;A173,user_list!J:J,days!G173)+SUMIFS(user_list!P:P,user_list!G:G,"&lt;="&amp;A173,user_list!H:H,"&gt;="&amp;A173,user_list!J:J,days!G173-1)</f>
        <v>0</v>
      </c>
      <c r="E173" s="38">
        <f>COUNTIF(user_list!H:H,A173)</f>
        <v>0</v>
      </c>
      <c r="F173" s="72">
        <f t="shared" si="4"/>
        <v>6</v>
      </c>
      <c r="G173" s="72">
        <f t="shared" si="5"/>
        <v>2015</v>
      </c>
    </row>
    <row r="174" spans="1:7" hidden="1" x14ac:dyDescent="0.3">
      <c r="A174" s="79">
        <v>42177</v>
      </c>
      <c r="B174">
        <f>SUMIFS(user_list!P:P,user_list!G:G,"&lt;="&amp;A174,user_list!H:H,"&gt;="&amp;A174)</f>
        <v>1.0459259259259259</v>
      </c>
      <c r="C174">
        <f>SUMIFS(user_list!Q:Q,user_list!G:G,"&lt;="&amp;A174,user_list!H:H,"&gt;="&amp;A174)</f>
        <v>2.666666666666667</v>
      </c>
      <c r="D174">
        <f>SUMIFS(user_list!P:P,user_list!G:G,"&lt;="&amp;A174,user_list!H:H,"&gt;="&amp;A174,user_list!J:J,days!G174)+SUMIFS(user_list!P:P,user_list!G:G,"&lt;="&amp;A174,user_list!H:H,"&gt;="&amp;A174,user_list!J:J,days!G174-1)</f>
        <v>0</v>
      </c>
      <c r="E174" s="38">
        <f>COUNTIF(user_list!H:H,A174)</f>
        <v>0</v>
      </c>
      <c r="F174" s="72">
        <f t="shared" si="4"/>
        <v>6</v>
      </c>
      <c r="G174" s="72">
        <f t="shared" si="5"/>
        <v>2015</v>
      </c>
    </row>
    <row r="175" spans="1:7" hidden="1" x14ac:dyDescent="0.3">
      <c r="A175" s="79">
        <v>42178</v>
      </c>
      <c r="B175">
        <f>SUMIFS(user_list!P:P,user_list!G:G,"&lt;="&amp;A175,user_list!H:H,"&gt;="&amp;A175)</f>
        <v>1.0459259259259259</v>
      </c>
      <c r="C175">
        <f>SUMIFS(user_list!Q:Q,user_list!G:G,"&lt;="&amp;A175,user_list!H:H,"&gt;="&amp;A175)</f>
        <v>2.666666666666667</v>
      </c>
      <c r="D175">
        <f>SUMIFS(user_list!P:P,user_list!G:G,"&lt;="&amp;A175,user_list!H:H,"&gt;="&amp;A175,user_list!J:J,days!G175)+SUMIFS(user_list!P:P,user_list!G:G,"&lt;="&amp;A175,user_list!H:H,"&gt;="&amp;A175,user_list!J:J,days!G175-1)</f>
        <v>0</v>
      </c>
      <c r="E175" s="38">
        <f>COUNTIF(user_list!H:H,A175)</f>
        <v>1</v>
      </c>
      <c r="F175" s="72">
        <f t="shared" si="4"/>
        <v>6</v>
      </c>
      <c r="G175" s="72">
        <f t="shared" si="5"/>
        <v>2015</v>
      </c>
    </row>
    <row r="176" spans="1:7" hidden="1" x14ac:dyDescent="0.3">
      <c r="A176" s="79">
        <v>42179</v>
      </c>
      <c r="B176">
        <f>SUMIFS(user_list!P:P,user_list!G:G,"&lt;="&amp;A176,user_list!H:H,"&gt;="&amp;A176)</f>
        <v>0</v>
      </c>
      <c r="C176">
        <f>SUMIFS(user_list!Q:Q,user_list!G:G,"&lt;="&amp;A176,user_list!H:H,"&gt;="&amp;A176)</f>
        <v>0</v>
      </c>
      <c r="D176">
        <f>SUMIFS(user_list!P:P,user_list!G:G,"&lt;="&amp;A176,user_list!H:H,"&gt;="&amp;A176,user_list!J:J,days!G176)+SUMIFS(user_list!P:P,user_list!G:G,"&lt;="&amp;A176,user_list!H:H,"&gt;="&amp;A176,user_list!J:J,days!G176-1)</f>
        <v>0</v>
      </c>
      <c r="E176" s="38">
        <f>COUNTIF(user_list!H:H,A176)</f>
        <v>0</v>
      </c>
      <c r="F176" s="72">
        <f t="shared" si="4"/>
        <v>6</v>
      </c>
      <c r="G176" s="72">
        <f t="shared" si="5"/>
        <v>2015</v>
      </c>
    </row>
    <row r="177" spans="1:7" hidden="1" x14ac:dyDescent="0.3">
      <c r="A177" s="79">
        <v>42180</v>
      </c>
      <c r="B177">
        <f>SUMIFS(user_list!P:P,user_list!G:G,"&lt;="&amp;A177,user_list!H:H,"&gt;="&amp;A177)</f>
        <v>0</v>
      </c>
      <c r="C177">
        <f>SUMIFS(user_list!Q:Q,user_list!G:G,"&lt;="&amp;A177,user_list!H:H,"&gt;="&amp;A177)</f>
        <v>0</v>
      </c>
      <c r="D177">
        <f>SUMIFS(user_list!P:P,user_list!G:G,"&lt;="&amp;A177,user_list!H:H,"&gt;="&amp;A177,user_list!J:J,days!G177)+SUMIFS(user_list!P:P,user_list!G:G,"&lt;="&amp;A177,user_list!H:H,"&gt;="&amp;A177,user_list!J:J,days!G177-1)</f>
        <v>0</v>
      </c>
      <c r="E177" s="38">
        <f>COUNTIF(user_list!H:H,A177)</f>
        <v>0</v>
      </c>
      <c r="F177" s="72">
        <f t="shared" si="4"/>
        <v>6</v>
      </c>
      <c r="G177" s="72">
        <f t="shared" si="5"/>
        <v>2015</v>
      </c>
    </row>
    <row r="178" spans="1:7" hidden="1" x14ac:dyDescent="0.3">
      <c r="A178" s="79">
        <v>42181</v>
      </c>
      <c r="B178">
        <f>SUMIFS(user_list!P:P,user_list!G:G,"&lt;="&amp;A178,user_list!H:H,"&gt;="&amp;A178)</f>
        <v>0</v>
      </c>
      <c r="C178">
        <f>SUMIFS(user_list!Q:Q,user_list!G:G,"&lt;="&amp;A178,user_list!H:H,"&gt;="&amp;A178)</f>
        <v>0</v>
      </c>
      <c r="D178">
        <f>SUMIFS(user_list!P:P,user_list!G:G,"&lt;="&amp;A178,user_list!H:H,"&gt;="&amp;A178,user_list!J:J,days!G178)+SUMIFS(user_list!P:P,user_list!G:G,"&lt;="&amp;A178,user_list!H:H,"&gt;="&amp;A178,user_list!J:J,days!G178-1)</f>
        <v>0</v>
      </c>
      <c r="E178" s="38">
        <f>COUNTIF(user_list!H:H,A178)</f>
        <v>0</v>
      </c>
      <c r="F178" s="72">
        <f t="shared" si="4"/>
        <v>6</v>
      </c>
      <c r="G178" s="72">
        <f t="shared" si="5"/>
        <v>2015</v>
      </c>
    </row>
    <row r="179" spans="1:7" hidden="1" x14ac:dyDescent="0.3">
      <c r="A179" s="79">
        <v>42182</v>
      </c>
      <c r="B179">
        <f>SUMIFS(user_list!P:P,user_list!G:G,"&lt;="&amp;A179,user_list!H:H,"&gt;="&amp;A179)</f>
        <v>0</v>
      </c>
      <c r="C179">
        <f>SUMIFS(user_list!Q:Q,user_list!G:G,"&lt;="&amp;A179,user_list!H:H,"&gt;="&amp;A179)</f>
        <v>0</v>
      </c>
      <c r="D179">
        <f>SUMIFS(user_list!P:P,user_list!G:G,"&lt;="&amp;A179,user_list!H:H,"&gt;="&amp;A179,user_list!J:J,days!G179)+SUMIFS(user_list!P:P,user_list!G:G,"&lt;="&amp;A179,user_list!H:H,"&gt;="&amp;A179,user_list!J:J,days!G179-1)</f>
        <v>0</v>
      </c>
      <c r="E179" s="38">
        <f>COUNTIF(user_list!H:H,A179)</f>
        <v>0</v>
      </c>
      <c r="F179" s="72">
        <f t="shared" si="4"/>
        <v>6</v>
      </c>
      <c r="G179" s="72">
        <f t="shared" si="5"/>
        <v>2015</v>
      </c>
    </row>
    <row r="180" spans="1:7" hidden="1" x14ac:dyDescent="0.3">
      <c r="A180" s="79">
        <v>42183</v>
      </c>
      <c r="B180">
        <f>SUMIFS(user_list!P:P,user_list!G:G,"&lt;="&amp;A180,user_list!H:H,"&gt;="&amp;A180)</f>
        <v>0</v>
      </c>
      <c r="C180">
        <f>SUMIFS(user_list!Q:Q,user_list!G:G,"&lt;="&amp;A180,user_list!H:H,"&gt;="&amp;A180)</f>
        <v>0</v>
      </c>
      <c r="D180">
        <f>SUMIFS(user_list!P:P,user_list!G:G,"&lt;="&amp;A180,user_list!H:H,"&gt;="&amp;A180,user_list!J:J,days!G180)+SUMIFS(user_list!P:P,user_list!G:G,"&lt;="&amp;A180,user_list!H:H,"&gt;="&amp;A180,user_list!J:J,days!G180-1)</f>
        <v>0</v>
      </c>
      <c r="E180" s="38">
        <f>COUNTIF(user_list!H:H,A180)</f>
        <v>0</v>
      </c>
      <c r="F180" s="72">
        <f t="shared" si="4"/>
        <v>6</v>
      </c>
      <c r="G180" s="72">
        <f t="shared" si="5"/>
        <v>2015</v>
      </c>
    </row>
    <row r="181" spans="1:7" hidden="1" x14ac:dyDescent="0.3">
      <c r="A181" s="79">
        <v>42184</v>
      </c>
      <c r="B181">
        <f>SUMIFS(user_list!P:P,user_list!G:G,"&lt;="&amp;A181,user_list!H:H,"&gt;="&amp;A181)</f>
        <v>0</v>
      </c>
      <c r="C181">
        <f>SUMIFS(user_list!Q:Q,user_list!G:G,"&lt;="&amp;A181,user_list!H:H,"&gt;="&amp;A181)</f>
        <v>0</v>
      </c>
      <c r="D181">
        <f>SUMIFS(user_list!P:P,user_list!G:G,"&lt;="&amp;A181,user_list!H:H,"&gt;="&amp;A181,user_list!J:J,days!G181)+SUMIFS(user_list!P:P,user_list!G:G,"&lt;="&amp;A181,user_list!H:H,"&gt;="&amp;A181,user_list!J:J,days!G181-1)</f>
        <v>0</v>
      </c>
      <c r="E181" s="38">
        <f>COUNTIF(user_list!H:H,A181)</f>
        <v>0</v>
      </c>
      <c r="F181" s="72">
        <f t="shared" si="4"/>
        <v>6</v>
      </c>
      <c r="G181" s="72">
        <f t="shared" si="5"/>
        <v>2015</v>
      </c>
    </row>
    <row r="182" spans="1:7" hidden="1" x14ac:dyDescent="0.3">
      <c r="A182" s="79">
        <v>42185</v>
      </c>
      <c r="B182">
        <f>SUMIFS(user_list!P:P,user_list!G:G,"&lt;="&amp;A182,user_list!H:H,"&gt;="&amp;A182)</f>
        <v>0</v>
      </c>
      <c r="C182">
        <f>SUMIFS(user_list!Q:Q,user_list!G:G,"&lt;="&amp;A182,user_list!H:H,"&gt;="&amp;A182)</f>
        <v>0</v>
      </c>
      <c r="D182">
        <f>SUMIFS(user_list!P:P,user_list!G:G,"&lt;="&amp;A182,user_list!H:H,"&gt;="&amp;A182,user_list!J:J,days!G182)+SUMIFS(user_list!P:P,user_list!G:G,"&lt;="&amp;A182,user_list!H:H,"&gt;="&amp;A182,user_list!J:J,days!G182-1)</f>
        <v>0</v>
      </c>
      <c r="E182" s="38">
        <f>COUNTIF(user_list!H:H,A182)</f>
        <v>0</v>
      </c>
      <c r="F182" s="72">
        <f t="shared" si="4"/>
        <v>6</v>
      </c>
      <c r="G182" s="72">
        <f t="shared" si="5"/>
        <v>2015</v>
      </c>
    </row>
    <row r="183" spans="1:7" hidden="1" x14ac:dyDescent="0.3">
      <c r="A183" s="79">
        <v>42186</v>
      </c>
      <c r="B183">
        <f>SUMIFS(user_list!P:P,user_list!G:G,"&lt;="&amp;A183,user_list!H:H,"&gt;="&amp;A183)</f>
        <v>0</v>
      </c>
      <c r="C183">
        <f>SUMIFS(user_list!Q:Q,user_list!G:G,"&lt;="&amp;A183,user_list!H:H,"&gt;="&amp;A183)</f>
        <v>0</v>
      </c>
      <c r="D183">
        <f>SUMIFS(user_list!P:P,user_list!G:G,"&lt;="&amp;A183,user_list!H:H,"&gt;="&amp;A183,user_list!J:J,days!G183)+SUMIFS(user_list!P:P,user_list!G:G,"&lt;="&amp;A183,user_list!H:H,"&gt;="&amp;A183,user_list!J:J,days!G183-1)</f>
        <v>0</v>
      </c>
      <c r="E183" s="38">
        <f>COUNTIF(user_list!H:H,A183)</f>
        <v>0</v>
      </c>
      <c r="F183" s="72">
        <f t="shared" si="4"/>
        <v>7</v>
      </c>
      <c r="G183" s="72">
        <f t="shared" si="5"/>
        <v>2015</v>
      </c>
    </row>
    <row r="184" spans="1:7" hidden="1" x14ac:dyDescent="0.3">
      <c r="A184" s="79">
        <v>42187</v>
      </c>
      <c r="B184">
        <f>SUMIFS(user_list!P:P,user_list!G:G,"&lt;="&amp;A184,user_list!H:H,"&gt;="&amp;A184)</f>
        <v>0</v>
      </c>
      <c r="C184">
        <f>SUMIFS(user_list!Q:Q,user_list!G:G,"&lt;="&amp;A184,user_list!H:H,"&gt;="&amp;A184)</f>
        <v>0</v>
      </c>
      <c r="D184">
        <f>SUMIFS(user_list!P:P,user_list!G:G,"&lt;="&amp;A184,user_list!H:H,"&gt;="&amp;A184,user_list!J:J,days!G184)+SUMIFS(user_list!P:P,user_list!G:G,"&lt;="&amp;A184,user_list!H:H,"&gt;="&amp;A184,user_list!J:J,days!G184-1)</f>
        <v>0</v>
      </c>
      <c r="E184" s="38">
        <f>COUNTIF(user_list!H:H,A184)</f>
        <v>0</v>
      </c>
      <c r="F184" s="72">
        <f t="shared" si="4"/>
        <v>7</v>
      </c>
      <c r="G184" s="72">
        <f t="shared" si="5"/>
        <v>2015</v>
      </c>
    </row>
    <row r="185" spans="1:7" hidden="1" x14ac:dyDescent="0.3">
      <c r="A185" s="79">
        <v>42188</v>
      </c>
      <c r="B185">
        <f>SUMIFS(user_list!P:P,user_list!G:G,"&lt;="&amp;A185,user_list!H:H,"&gt;="&amp;A185)</f>
        <v>0</v>
      </c>
      <c r="C185">
        <f>SUMIFS(user_list!Q:Q,user_list!G:G,"&lt;="&amp;A185,user_list!H:H,"&gt;="&amp;A185)</f>
        <v>0</v>
      </c>
      <c r="D185">
        <f>SUMIFS(user_list!P:P,user_list!G:G,"&lt;="&amp;A185,user_list!H:H,"&gt;="&amp;A185,user_list!J:J,days!G185)+SUMIFS(user_list!P:P,user_list!G:G,"&lt;="&amp;A185,user_list!H:H,"&gt;="&amp;A185,user_list!J:J,days!G185-1)</f>
        <v>0</v>
      </c>
      <c r="E185" s="38">
        <f>COUNTIF(user_list!H:H,A185)</f>
        <v>0</v>
      </c>
      <c r="F185" s="72">
        <f t="shared" si="4"/>
        <v>7</v>
      </c>
      <c r="G185" s="72">
        <f t="shared" si="5"/>
        <v>2015</v>
      </c>
    </row>
    <row r="186" spans="1:7" hidden="1" x14ac:dyDescent="0.3">
      <c r="A186" s="79">
        <v>42189</v>
      </c>
      <c r="B186">
        <f>SUMIFS(user_list!P:P,user_list!G:G,"&lt;="&amp;A186,user_list!H:H,"&gt;="&amp;A186)</f>
        <v>0</v>
      </c>
      <c r="C186">
        <f>SUMIFS(user_list!Q:Q,user_list!G:G,"&lt;="&amp;A186,user_list!H:H,"&gt;="&amp;A186)</f>
        <v>0</v>
      </c>
      <c r="D186">
        <f>SUMIFS(user_list!P:P,user_list!G:G,"&lt;="&amp;A186,user_list!H:H,"&gt;="&amp;A186,user_list!J:J,days!G186)+SUMIFS(user_list!P:P,user_list!G:G,"&lt;="&amp;A186,user_list!H:H,"&gt;="&amp;A186,user_list!J:J,days!G186-1)</f>
        <v>0</v>
      </c>
      <c r="E186" s="38">
        <f>COUNTIF(user_list!H:H,A186)</f>
        <v>0</v>
      </c>
      <c r="F186" s="72">
        <f t="shared" si="4"/>
        <v>7</v>
      </c>
      <c r="G186" s="72">
        <f t="shared" si="5"/>
        <v>2015</v>
      </c>
    </row>
    <row r="187" spans="1:7" hidden="1" x14ac:dyDescent="0.3">
      <c r="A187" s="79">
        <v>42190</v>
      </c>
      <c r="B187">
        <f>SUMIFS(user_list!P:P,user_list!G:G,"&lt;="&amp;A187,user_list!H:H,"&gt;="&amp;A187)</f>
        <v>0</v>
      </c>
      <c r="C187">
        <f>SUMIFS(user_list!Q:Q,user_list!G:G,"&lt;="&amp;A187,user_list!H:H,"&gt;="&amp;A187)</f>
        <v>0</v>
      </c>
      <c r="D187">
        <f>SUMIFS(user_list!P:P,user_list!G:G,"&lt;="&amp;A187,user_list!H:H,"&gt;="&amp;A187,user_list!J:J,days!G187)+SUMIFS(user_list!P:P,user_list!G:G,"&lt;="&amp;A187,user_list!H:H,"&gt;="&amp;A187,user_list!J:J,days!G187-1)</f>
        <v>0</v>
      </c>
      <c r="E187" s="38">
        <f>COUNTIF(user_list!H:H,A187)</f>
        <v>0</v>
      </c>
      <c r="F187" s="72">
        <f t="shared" si="4"/>
        <v>7</v>
      </c>
      <c r="G187" s="72">
        <f t="shared" si="5"/>
        <v>2015</v>
      </c>
    </row>
    <row r="188" spans="1:7" hidden="1" x14ac:dyDescent="0.3">
      <c r="A188" s="79">
        <v>42191</v>
      </c>
      <c r="B188">
        <f>SUMIFS(user_list!P:P,user_list!G:G,"&lt;="&amp;A188,user_list!H:H,"&gt;="&amp;A188)</f>
        <v>0</v>
      </c>
      <c r="C188">
        <f>SUMIFS(user_list!Q:Q,user_list!G:G,"&lt;="&amp;A188,user_list!H:H,"&gt;="&amp;A188)</f>
        <v>0</v>
      </c>
      <c r="D188">
        <f>SUMIFS(user_list!P:P,user_list!G:G,"&lt;="&amp;A188,user_list!H:H,"&gt;="&amp;A188,user_list!J:J,days!G188)+SUMIFS(user_list!P:P,user_list!G:G,"&lt;="&amp;A188,user_list!H:H,"&gt;="&amp;A188,user_list!J:J,days!G188-1)</f>
        <v>0</v>
      </c>
      <c r="E188" s="38">
        <f>COUNTIF(user_list!H:H,A188)</f>
        <v>0</v>
      </c>
      <c r="F188" s="72">
        <f t="shared" si="4"/>
        <v>7</v>
      </c>
      <c r="G188" s="72">
        <f t="shared" si="5"/>
        <v>2015</v>
      </c>
    </row>
    <row r="189" spans="1:7" hidden="1" x14ac:dyDescent="0.3">
      <c r="A189" s="79">
        <v>42192</v>
      </c>
      <c r="B189">
        <f>SUMIFS(user_list!P:P,user_list!G:G,"&lt;="&amp;A189,user_list!H:H,"&gt;="&amp;A189)</f>
        <v>0</v>
      </c>
      <c r="C189">
        <f>SUMIFS(user_list!Q:Q,user_list!G:G,"&lt;="&amp;A189,user_list!H:H,"&gt;="&amp;A189)</f>
        <v>0</v>
      </c>
      <c r="D189">
        <f>SUMIFS(user_list!P:P,user_list!G:G,"&lt;="&amp;A189,user_list!H:H,"&gt;="&amp;A189,user_list!J:J,days!G189)+SUMIFS(user_list!P:P,user_list!G:G,"&lt;="&amp;A189,user_list!H:H,"&gt;="&amp;A189,user_list!J:J,days!G189-1)</f>
        <v>0</v>
      </c>
      <c r="E189" s="38">
        <f>COUNTIF(user_list!H:H,A189)</f>
        <v>0</v>
      </c>
      <c r="F189" s="72">
        <f t="shared" si="4"/>
        <v>7</v>
      </c>
      <c r="G189" s="72">
        <f t="shared" si="5"/>
        <v>2015</v>
      </c>
    </row>
    <row r="190" spans="1:7" hidden="1" x14ac:dyDescent="0.3">
      <c r="A190" s="79">
        <v>42193</v>
      </c>
      <c r="B190">
        <f>SUMIFS(user_list!P:P,user_list!G:G,"&lt;="&amp;A190,user_list!H:H,"&gt;="&amp;A190)</f>
        <v>0</v>
      </c>
      <c r="C190">
        <f>SUMIFS(user_list!Q:Q,user_list!G:G,"&lt;="&amp;A190,user_list!H:H,"&gt;="&amp;A190)</f>
        <v>0</v>
      </c>
      <c r="D190">
        <f>SUMIFS(user_list!P:P,user_list!G:G,"&lt;="&amp;A190,user_list!H:H,"&gt;="&amp;A190,user_list!J:J,days!G190)+SUMIFS(user_list!P:P,user_list!G:G,"&lt;="&amp;A190,user_list!H:H,"&gt;="&amp;A190,user_list!J:J,days!G190-1)</f>
        <v>0</v>
      </c>
      <c r="E190" s="38">
        <f>COUNTIF(user_list!H:H,A190)</f>
        <v>0</v>
      </c>
      <c r="F190" s="72">
        <f t="shared" si="4"/>
        <v>7</v>
      </c>
      <c r="G190" s="72">
        <f t="shared" si="5"/>
        <v>2015</v>
      </c>
    </row>
    <row r="191" spans="1:7" hidden="1" x14ac:dyDescent="0.3">
      <c r="A191" s="79">
        <v>42194</v>
      </c>
      <c r="B191">
        <f>SUMIFS(user_list!P:P,user_list!G:G,"&lt;="&amp;A191,user_list!H:H,"&gt;="&amp;A191)</f>
        <v>0</v>
      </c>
      <c r="C191">
        <f>SUMIFS(user_list!Q:Q,user_list!G:G,"&lt;="&amp;A191,user_list!H:H,"&gt;="&amp;A191)</f>
        <v>0</v>
      </c>
      <c r="D191">
        <f>SUMIFS(user_list!P:P,user_list!G:G,"&lt;="&amp;A191,user_list!H:H,"&gt;="&amp;A191,user_list!J:J,days!G191)+SUMIFS(user_list!P:P,user_list!G:G,"&lt;="&amp;A191,user_list!H:H,"&gt;="&amp;A191,user_list!J:J,days!G191-1)</f>
        <v>0</v>
      </c>
      <c r="E191" s="38">
        <f>COUNTIF(user_list!H:H,A191)</f>
        <v>0</v>
      </c>
      <c r="F191" s="72">
        <f t="shared" si="4"/>
        <v>7</v>
      </c>
      <c r="G191" s="72">
        <f t="shared" si="5"/>
        <v>2015</v>
      </c>
    </row>
    <row r="192" spans="1:7" hidden="1" x14ac:dyDescent="0.3">
      <c r="A192" s="79">
        <v>42195</v>
      </c>
      <c r="B192">
        <f>SUMIFS(user_list!P:P,user_list!G:G,"&lt;="&amp;A192,user_list!H:H,"&gt;="&amp;A192)</f>
        <v>0</v>
      </c>
      <c r="C192">
        <f>SUMIFS(user_list!Q:Q,user_list!G:G,"&lt;="&amp;A192,user_list!H:H,"&gt;="&amp;A192)</f>
        <v>0</v>
      </c>
      <c r="D192">
        <f>SUMIFS(user_list!P:P,user_list!G:G,"&lt;="&amp;A192,user_list!H:H,"&gt;="&amp;A192,user_list!J:J,days!G192)+SUMIFS(user_list!P:P,user_list!G:G,"&lt;="&amp;A192,user_list!H:H,"&gt;="&amp;A192,user_list!J:J,days!G192-1)</f>
        <v>0</v>
      </c>
      <c r="E192" s="38">
        <f>COUNTIF(user_list!H:H,A192)</f>
        <v>0</v>
      </c>
      <c r="F192" s="72">
        <f t="shared" si="4"/>
        <v>7</v>
      </c>
      <c r="G192" s="72">
        <f t="shared" si="5"/>
        <v>2015</v>
      </c>
    </row>
    <row r="193" spans="1:7" hidden="1" x14ac:dyDescent="0.3">
      <c r="A193" s="79">
        <v>42196</v>
      </c>
      <c r="B193">
        <f>SUMIFS(user_list!P:P,user_list!G:G,"&lt;="&amp;A193,user_list!H:H,"&gt;="&amp;A193)</f>
        <v>0</v>
      </c>
      <c r="C193">
        <f>SUMIFS(user_list!Q:Q,user_list!G:G,"&lt;="&amp;A193,user_list!H:H,"&gt;="&amp;A193)</f>
        <v>0</v>
      </c>
      <c r="D193">
        <f>SUMIFS(user_list!P:P,user_list!G:G,"&lt;="&amp;A193,user_list!H:H,"&gt;="&amp;A193,user_list!J:J,days!G193)+SUMIFS(user_list!P:P,user_list!G:G,"&lt;="&amp;A193,user_list!H:H,"&gt;="&amp;A193,user_list!J:J,days!G193-1)</f>
        <v>0</v>
      </c>
      <c r="E193" s="38">
        <f>COUNTIF(user_list!H:H,A193)</f>
        <v>0</v>
      </c>
      <c r="F193" s="72">
        <f t="shared" si="4"/>
        <v>7</v>
      </c>
      <c r="G193" s="72">
        <f t="shared" si="5"/>
        <v>2015</v>
      </c>
    </row>
    <row r="194" spans="1:7" hidden="1" x14ac:dyDescent="0.3">
      <c r="A194" s="79">
        <v>42197</v>
      </c>
      <c r="B194">
        <f>SUMIFS(user_list!P:P,user_list!G:G,"&lt;="&amp;A194,user_list!H:H,"&gt;="&amp;A194)</f>
        <v>0</v>
      </c>
      <c r="C194">
        <f>SUMIFS(user_list!Q:Q,user_list!G:G,"&lt;="&amp;A194,user_list!H:H,"&gt;="&amp;A194)</f>
        <v>0</v>
      </c>
      <c r="D194">
        <f>SUMIFS(user_list!P:P,user_list!G:G,"&lt;="&amp;A194,user_list!H:H,"&gt;="&amp;A194,user_list!J:J,days!G194)+SUMIFS(user_list!P:P,user_list!G:G,"&lt;="&amp;A194,user_list!H:H,"&gt;="&amp;A194,user_list!J:J,days!G194-1)</f>
        <v>0</v>
      </c>
      <c r="E194" s="38">
        <f>COUNTIF(user_list!H:H,A194)</f>
        <v>0</v>
      </c>
      <c r="F194" s="72">
        <f t="shared" ref="F194:F257" si="6">MONTH(A194)</f>
        <v>7</v>
      </c>
      <c r="G194" s="72">
        <f t="shared" ref="G194:G257" si="7">YEAR(A194)</f>
        <v>2015</v>
      </c>
    </row>
    <row r="195" spans="1:7" hidden="1" x14ac:dyDescent="0.3">
      <c r="A195" s="79">
        <v>42198</v>
      </c>
      <c r="B195">
        <f>SUMIFS(user_list!P:P,user_list!G:G,"&lt;="&amp;A195,user_list!H:H,"&gt;="&amp;A195)</f>
        <v>0</v>
      </c>
      <c r="C195">
        <f>SUMIFS(user_list!Q:Q,user_list!G:G,"&lt;="&amp;A195,user_list!H:H,"&gt;="&amp;A195)</f>
        <v>0</v>
      </c>
      <c r="D195">
        <f>SUMIFS(user_list!P:P,user_list!G:G,"&lt;="&amp;A195,user_list!H:H,"&gt;="&amp;A195,user_list!J:J,days!G195)+SUMIFS(user_list!P:P,user_list!G:G,"&lt;="&amp;A195,user_list!H:H,"&gt;="&amp;A195,user_list!J:J,days!G195-1)</f>
        <v>0</v>
      </c>
      <c r="E195" s="38">
        <f>COUNTIF(user_list!H:H,A195)</f>
        <v>0</v>
      </c>
      <c r="F195" s="72">
        <f t="shared" si="6"/>
        <v>7</v>
      </c>
      <c r="G195" s="72">
        <f t="shared" si="7"/>
        <v>2015</v>
      </c>
    </row>
    <row r="196" spans="1:7" hidden="1" x14ac:dyDescent="0.3">
      <c r="A196" s="79">
        <v>42199</v>
      </c>
      <c r="B196">
        <f>SUMIFS(user_list!P:P,user_list!G:G,"&lt;="&amp;A196,user_list!H:H,"&gt;="&amp;A196)</f>
        <v>0</v>
      </c>
      <c r="C196">
        <f>SUMIFS(user_list!Q:Q,user_list!G:G,"&lt;="&amp;A196,user_list!H:H,"&gt;="&amp;A196)</f>
        <v>0</v>
      </c>
      <c r="D196">
        <f>SUMIFS(user_list!P:P,user_list!G:G,"&lt;="&amp;A196,user_list!H:H,"&gt;="&amp;A196,user_list!J:J,days!G196)+SUMIFS(user_list!P:P,user_list!G:G,"&lt;="&amp;A196,user_list!H:H,"&gt;="&amp;A196,user_list!J:J,days!G196-1)</f>
        <v>0</v>
      </c>
      <c r="E196" s="38">
        <f>COUNTIF(user_list!H:H,A196)</f>
        <v>0</v>
      </c>
      <c r="F196" s="72">
        <f t="shared" si="6"/>
        <v>7</v>
      </c>
      <c r="G196" s="72">
        <f t="shared" si="7"/>
        <v>2015</v>
      </c>
    </row>
    <row r="197" spans="1:7" hidden="1" x14ac:dyDescent="0.3">
      <c r="A197" s="79">
        <v>42200</v>
      </c>
      <c r="B197">
        <f>SUMIFS(user_list!P:P,user_list!G:G,"&lt;="&amp;A197,user_list!H:H,"&gt;="&amp;A197)</f>
        <v>0</v>
      </c>
      <c r="C197">
        <f>SUMIFS(user_list!Q:Q,user_list!G:G,"&lt;="&amp;A197,user_list!H:H,"&gt;="&amp;A197)</f>
        <v>0</v>
      </c>
      <c r="D197">
        <f>SUMIFS(user_list!P:P,user_list!G:G,"&lt;="&amp;A197,user_list!H:H,"&gt;="&amp;A197,user_list!J:J,days!G197)+SUMIFS(user_list!P:P,user_list!G:G,"&lt;="&amp;A197,user_list!H:H,"&gt;="&amp;A197,user_list!J:J,days!G197-1)</f>
        <v>0</v>
      </c>
      <c r="E197" s="38">
        <f>COUNTIF(user_list!H:H,A197)</f>
        <v>0</v>
      </c>
      <c r="F197" s="72">
        <f t="shared" si="6"/>
        <v>7</v>
      </c>
      <c r="G197" s="72">
        <f t="shared" si="7"/>
        <v>2015</v>
      </c>
    </row>
    <row r="198" spans="1:7" hidden="1" x14ac:dyDescent="0.3">
      <c r="A198" s="79">
        <v>42201</v>
      </c>
      <c r="B198">
        <f>SUMIFS(user_list!P:P,user_list!G:G,"&lt;="&amp;A198,user_list!H:H,"&gt;="&amp;A198)</f>
        <v>0</v>
      </c>
      <c r="C198">
        <f>SUMIFS(user_list!Q:Q,user_list!G:G,"&lt;="&amp;A198,user_list!H:H,"&gt;="&amp;A198)</f>
        <v>0</v>
      </c>
      <c r="D198">
        <f>SUMIFS(user_list!P:P,user_list!G:G,"&lt;="&amp;A198,user_list!H:H,"&gt;="&amp;A198,user_list!J:J,days!G198)+SUMIFS(user_list!P:P,user_list!G:G,"&lt;="&amp;A198,user_list!H:H,"&gt;="&amp;A198,user_list!J:J,days!G198-1)</f>
        <v>0</v>
      </c>
      <c r="E198" s="38">
        <f>COUNTIF(user_list!H:H,A198)</f>
        <v>0</v>
      </c>
      <c r="F198" s="72">
        <f t="shared" si="6"/>
        <v>7</v>
      </c>
      <c r="G198" s="72">
        <f t="shared" si="7"/>
        <v>2015</v>
      </c>
    </row>
    <row r="199" spans="1:7" hidden="1" x14ac:dyDescent="0.3">
      <c r="A199" s="79">
        <v>42202</v>
      </c>
      <c r="B199">
        <f>SUMIFS(user_list!P:P,user_list!G:G,"&lt;="&amp;A199,user_list!H:H,"&gt;="&amp;A199)</f>
        <v>0</v>
      </c>
      <c r="C199">
        <f>SUMIFS(user_list!Q:Q,user_list!G:G,"&lt;="&amp;A199,user_list!H:H,"&gt;="&amp;A199)</f>
        <v>0</v>
      </c>
      <c r="D199">
        <f>SUMIFS(user_list!P:P,user_list!G:G,"&lt;="&amp;A199,user_list!H:H,"&gt;="&amp;A199,user_list!J:J,days!G199)+SUMIFS(user_list!P:P,user_list!G:G,"&lt;="&amp;A199,user_list!H:H,"&gt;="&amp;A199,user_list!J:J,days!G199-1)</f>
        <v>0</v>
      </c>
      <c r="E199" s="38">
        <f>COUNTIF(user_list!H:H,A199)</f>
        <v>0</v>
      </c>
      <c r="F199" s="72">
        <f t="shared" si="6"/>
        <v>7</v>
      </c>
      <c r="G199" s="72">
        <f t="shared" si="7"/>
        <v>2015</v>
      </c>
    </row>
    <row r="200" spans="1:7" hidden="1" x14ac:dyDescent="0.3">
      <c r="A200" s="79">
        <v>42203</v>
      </c>
      <c r="B200">
        <f>SUMIFS(user_list!P:P,user_list!G:G,"&lt;="&amp;A200,user_list!H:H,"&gt;="&amp;A200)</f>
        <v>0</v>
      </c>
      <c r="C200">
        <f>SUMIFS(user_list!Q:Q,user_list!G:G,"&lt;="&amp;A200,user_list!H:H,"&gt;="&amp;A200)</f>
        <v>0</v>
      </c>
      <c r="D200">
        <f>SUMIFS(user_list!P:P,user_list!G:G,"&lt;="&amp;A200,user_list!H:H,"&gt;="&amp;A200,user_list!J:J,days!G200)+SUMIFS(user_list!P:P,user_list!G:G,"&lt;="&amp;A200,user_list!H:H,"&gt;="&amp;A200,user_list!J:J,days!G200-1)</f>
        <v>0</v>
      </c>
      <c r="E200" s="38">
        <f>COUNTIF(user_list!H:H,A200)</f>
        <v>0</v>
      </c>
      <c r="F200" s="72">
        <f t="shared" si="6"/>
        <v>7</v>
      </c>
      <c r="G200" s="72">
        <f t="shared" si="7"/>
        <v>2015</v>
      </c>
    </row>
    <row r="201" spans="1:7" hidden="1" x14ac:dyDescent="0.3">
      <c r="A201" s="79">
        <v>42204</v>
      </c>
      <c r="B201">
        <f>SUMIFS(user_list!P:P,user_list!G:G,"&lt;="&amp;A201,user_list!H:H,"&gt;="&amp;A201)</f>
        <v>0</v>
      </c>
      <c r="C201">
        <f>SUMIFS(user_list!Q:Q,user_list!G:G,"&lt;="&amp;A201,user_list!H:H,"&gt;="&amp;A201)</f>
        <v>0</v>
      </c>
      <c r="D201">
        <f>SUMIFS(user_list!P:P,user_list!G:G,"&lt;="&amp;A201,user_list!H:H,"&gt;="&amp;A201,user_list!J:J,days!G201)+SUMIFS(user_list!P:P,user_list!G:G,"&lt;="&amp;A201,user_list!H:H,"&gt;="&amp;A201,user_list!J:J,days!G201-1)</f>
        <v>0</v>
      </c>
      <c r="E201" s="38">
        <f>COUNTIF(user_list!H:H,A201)</f>
        <v>0</v>
      </c>
      <c r="F201" s="72">
        <f t="shared" si="6"/>
        <v>7</v>
      </c>
      <c r="G201" s="72">
        <f t="shared" si="7"/>
        <v>2015</v>
      </c>
    </row>
    <row r="202" spans="1:7" hidden="1" x14ac:dyDescent="0.3">
      <c r="A202" s="79">
        <v>42205</v>
      </c>
      <c r="B202">
        <f>SUMIFS(user_list!P:P,user_list!G:G,"&lt;="&amp;A202,user_list!H:H,"&gt;="&amp;A202)</f>
        <v>0</v>
      </c>
      <c r="C202">
        <f>SUMIFS(user_list!Q:Q,user_list!G:G,"&lt;="&amp;A202,user_list!H:H,"&gt;="&amp;A202)</f>
        <v>0</v>
      </c>
      <c r="D202">
        <f>SUMIFS(user_list!P:P,user_list!G:G,"&lt;="&amp;A202,user_list!H:H,"&gt;="&amp;A202,user_list!J:J,days!G202)+SUMIFS(user_list!P:P,user_list!G:G,"&lt;="&amp;A202,user_list!H:H,"&gt;="&amp;A202,user_list!J:J,days!G202-1)</f>
        <v>0</v>
      </c>
      <c r="E202" s="38">
        <f>COUNTIF(user_list!H:H,A202)</f>
        <v>0</v>
      </c>
      <c r="F202" s="72">
        <f t="shared" si="6"/>
        <v>7</v>
      </c>
      <c r="G202" s="72">
        <f t="shared" si="7"/>
        <v>2015</v>
      </c>
    </row>
    <row r="203" spans="1:7" hidden="1" x14ac:dyDescent="0.3">
      <c r="A203" s="79">
        <v>42206</v>
      </c>
      <c r="B203">
        <f>SUMIFS(user_list!P:P,user_list!G:G,"&lt;="&amp;A203,user_list!H:H,"&gt;="&amp;A203)</f>
        <v>0</v>
      </c>
      <c r="C203">
        <f>SUMIFS(user_list!Q:Q,user_list!G:G,"&lt;="&amp;A203,user_list!H:H,"&gt;="&amp;A203)</f>
        <v>0</v>
      </c>
      <c r="D203">
        <f>SUMIFS(user_list!P:P,user_list!G:G,"&lt;="&amp;A203,user_list!H:H,"&gt;="&amp;A203,user_list!J:J,days!G203)+SUMIFS(user_list!P:P,user_list!G:G,"&lt;="&amp;A203,user_list!H:H,"&gt;="&amp;A203,user_list!J:J,days!G203-1)</f>
        <v>0</v>
      </c>
      <c r="E203" s="38">
        <f>COUNTIF(user_list!H:H,A203)</f>
        <v>0</v>
      </c>
      <c r="F203" s="72">
        <f t="shared" si="6"/>
        <v>7</v>
      </c>
      <c r="G203" s="72">
        <f t="shared" si="7"/>
        <v>2015</v>
      </c>
    </row>
    <row r="204" spans="1:7" hidden="1" x14ac:dyDescent="0.3">
      <c r="A204" s="79">
        <v>42207</v>
      </c>
      <c r="B204">
        <f>SUMIFS(user_list!P:P,user_list!G:G,"&lt;="&amp;A204,user_list!H:H,"&gt;="&amp;A204)</f>
        <v>0</v>
      </c>
      <c r="C204">
        <f>SUMIFS(user_list!Q:Q,user_list!G:G,"&lt;="&amp;A204,user_list!H:H,"&gt;="&amp;A204)</f>
        <v>0</v>
      </c>
      <c r="D204">
        <f>SUMIFS(user_list!P:P,user_list!G:G,"&lt;="&amp;A204,user_list!H:H,"&gt;="&amp;A204,user_list!J:J,days!G204)+SUMIFS(user_list!P:P,user_list!G:G,"&lt;="&amp;A204,user_list!H:H,"&gt;="&amp;A204,user_list!J:J,days!G204-1)</f>
        <v>0</v>
      </c>
      <c r="E204" s="38">
        <f>COUNTIF(user_list!H:H,A204)</f>
        <v>0</v>
      </c>
      <c r="F204" s="72">
        <f t="shared" si="6"/>
        <v>7</v>
      </c>
      <c r="G204" s="72">
        <f t="shared" si="7"/>
        <v>2015</v>
      </c>
    </row>
    <row r="205" spans="1:7" hidden="1" x14ac:dyDescent="0.3">
      <c r="A205" s="79">
        <v>42208</v>
      </c>
      <c r="B205">
        <f>SUMIFS(user_list!P:P,user_list!G:G,"&lt;="&amp;A205,user_list!H:H,"&gt;="&amp;A205)</f>
        <v>0</v>
      </c>
      <c r="C205">
        <f>SUMIFS(user_list!Q:Q,user_list!G:G,"&lt;="&amp;A205,user_list!H:H,"&gt;="&amp;A205)</f>
        <v>0</v>
      </c>
      <c r="D205">
        <f>SUMIFS(user_list!P:P,user_list!G:G,"&lt;="&amp;A205,user_list!H:H,"&gt;="&amp;A205,user_list!J:J,days!G205)+SUMIFS(user_list!P:P,user_list!G:G,"&lt;="&amp;A205,user_list!H:H,"&gt;="&amp;A205,user_list!J:J,days!G205-1)</f>
        <v>0</v>
      </c>
      <c r="E205" s="38">
        <f>COUNTIF(user_list!H:H,A205)</f>
        <v>0</v>
      </c>
      <c r="F205" s="72">
        <f t="shared" si="6"/>
        <v>7</v>
      </c>
      <c r="G205" s="72">
        <f t="shared" si="7"/>
        <v>2015</v>
      </c>
    </row>
    <row r="206" spans="1:7" hidden="1" x14ac:dyDescent="0.3">
      <c r="A206" s="79">
        <v>42209</v>
      </c>
      <c r="B206">
        <f>SUMIFS(user_list!P:P,user_list!G:G,"&lt;="&amp;A206,user_list!H:H,"&gt;="&amp;A206)</f>
        <v>0</v>
      </c>
      <c r="C206">
        <f>SUMIFS(user_list!Q:Q,user_list!G:G,"&lt;="&amp;A206,user_list!H:H,"&gt;="&amp;A206)</f>
        <v>0</v>
      </c>
      <c r="D206">
        <f>SUMIFS(user_list!P:P,user_list!G:G,"&lt;="&amp;A206,user_list!H:H,"&gt;="&amp;A206,user_list!J:J,days!G206)+SUMIFS(user_list!P:P,user_list!G:G,"&lt;="&amp;A206,user_list!H:H,"&gt;="&amp;A206,user_list!J:J,days!G206-1)</f>
        <v>0</v>
      </c>
      <c r="E206" s="38">
        <f>COUNTIF(user_list!H:H,A206)</f>
        <v>0</v>
      </c>
      <c r="F206" s="72">
        <f t="shared" si="6"/>
        <v>7</v>
      </c>
      <c r="G206" s="72">
        <f t="shared" si="7"/>
        <v>2015</v>
      </c>
    </row>
    <row r="207" spans="1:7" hidden="1" x14ac:dyDescent="0.3">
      <c r="A207" s="79">
        <v>42210</v>
      </c>
      <c r="B207">
        <f>SUMIFS(user_list!P:P,user_list!G:G,"&lt;="&amp;A207,user_list!H:H,"&gt;="&amp;A207)</f>
        <v>0</v>
      </c>
      <c r="C207">
        <f>SUMIFS(user_list!Q:Q,user_list!G:G,"&lt;="&amp;A207,user_list!H:H,"&gt;="&amp;A207)</f>
        <v>0</v>
      </c>
      <c r="D207">
        <f>SUMIFS(user_list!P:P,user_list!G:G,"&lt;="&amp;A207,user_list!H:H,"&gt;="&amp;A207,user_list!J:J,days!G207)+SUMIFS(user_list!P:P,user_list!G:G,"&lt;="&amp;A207,user_list!H:H,"&gt;="&amp;A207,user_list!J:J,days!G207-1)</f>
        <v>0</v>
      </c>
      <c r="E207" s="38">
        <f>COUNTIF(user_list!H:H,A207)</f>
        <v>0</v>
      </c>
      <c r="F207" s="72">
        <f t="shared" si="6"/>
        <v>7</v>
      </c>
      <c r="G207" s="72">
        <f t="shared" si="7"/>
        <v>2015</v>
      </c>
    </row>
    <row r="208" spans="1:7" hidden="1" x14ac:dyDescent="0.3">
      <c r="A208" s="79">
        <v>42211</v>
      </c>
      <c r="B208">
        <f>SUMIFS(user_list!P:P,user_list!G:G,"&lt;="&amp;A208,user_list!H:H,"&gt;="&amp;A208)</f>
        <v>0</v>
      </c>
      <c r="C208">
        <f>SUMIFS(user_list!Q:Q,user_list!G:G,"&lt;="&amp;A208,user_list!H:H,"&gt;="&amp;A208)</f>
        <v>0</v>
      </c>
      <c r="D208">
        <f>SUMIFS(user_list!P:P,user_list!G:G,"&lt;="&amp;A208,user_list!H:H,"&gt;="&amp;A208,user_list!J:J,days!G208)+SUMIFS(user_list!P:P,user_list!G:G,"&lt;="&amp;A208,user_list!H:H,"&gt;="&amp;A208,user_list!J:J,days!G208-1)</f>
        <v>0</v>
      </c>
      <c r="E208" s="38">
        <f>COUNTIF(user_list!H:H,A208)</f>
        <v>0</v>
      </c>
      <c r="F208" s="72">
        <f t="shared" si="6"/>
        <v>7</v>
      </c>
      <c r="G208" s="72">
        <f t="shared" si="7"/>
        <v>2015</v>
      </c>
    </row>
    <row r="209" spans="1:7" hidden="1" x14ac:dyDescent="0.3">
      <c r="A209" s="79">
        <v>42212</v>
      </c>
      <c r="B209">
        <f>SUMIFS(user_list!P:P,user_list!G:G,"&lt;="&amp;A209,user_list!H:H,"&gt;="&amp;A209)</f>
        <v>0</v>
      </c>
      <c r="C209">
        <f>SUMIFS(user_list!Q:Q,user_list!G:G,"&lt;="&amp;A209,user_list!H:H,"&gt;="&amp;A209)</f>
        <v>0</v>
      </c>
      <c r="D209">
        <f>SUMIFS(user_list!P:P,user_list!G:G,"&lt;="&amp;A209,user_list!H:H,"&gt;="&amp;A209,user_list!J:J,days!G209)+SUMIFS(user_list!P:P,user_list!G:G,"&lt;="&amp;A209,user_list!H:H,"&gt;="&amp;A209,user_list!J:J,days!G209-1)</f>
        <v>0</v>
      </c>
      <c r="E209" s="38">
        <f>COUNTIF(user_list!H:H,A209)</f>
        <v>0</v>
      </c>
      <c r="F209" s="72">
        <f t="shared" si="6"/>
        <v>7</v>
      </c>
      <c r="G209" s="72">
        <f t="shared" si="7"/>
        <v>2015</v>
      </c>
    </row>
    <row r="210" spans="1:7" hidden="1" x14ac:dyDescent="0.3">
      <c r="A210" s="79">
        <v>42213</v>
      </c>
      <c r="B210">
        <f>SUMIFS(user_list!P:P,user_list!G:G,"&lt;="&amp;A210,user_list!H:H,"&gt;="&amp;A210)</f>
        <v>0</v>
      </c>
      <c r="C210">
        <f>SUMIFS(user_list!Q:Q,user_list!G:G,"&lt;="&amp;A210,user_list!H:H,"&gt;="&amp;A210)</f>
        <v>0</v>
      </c>
      <c r="D210">
        <f>SUMIFS(user_list!P:P,user_list!G:G,"&lt;="&amp;A210,user_list!H:H,"&gt;="&amp;A210,user_list!J:J,days!G210)+SUMIFS(user_list!P:P,user_list!G:G,"&lt;="&amp;A210,user_list!H:H,"&gt;="&amp;A210,user_list!J:J,days!G210-1)</f>
        <v>0</v>
      </c>
      <c r="E210" s="38">
        <f>COUNTIF(user_list!H:H,A210)</f>
        <v>0</v>
      </c>
      <c r="F210" s="72">
        <f t="shared" si="6"/>
        <v>7</v>
      </c>
      <c r="G210" s="72">
        <f t="shared" si="7"/>
        <v>2015</v>
      </c>
    </row>
    <row r="211" spans="1:7" hidden="1" x14ac:dyDescent="0.3">
      <c r="A211" s="79">
        <v>42214</v>
      </c>
      <c r="B211">
        <f>SUMIFS(user_list!P:P,user_list!G:G,"&lt;="&amp;A211,user_list!H:H,"&gt;="&amp;A211)</f>
        <v>0</v>
      </c>
      <c r="C211">
        <f>SUMIFS(user_list!Q:Q,user_list!G:G,"&lt;="&amp;A211,user_list!H:H,"&gt;="&amp;A211)</f>
        <v>0</v>
      </c>
      <c r="D211">
        <f>SUMIFS(user_list!P:P,user_list!G:G,"&lt;="&amp;A211,user_list!H:H,"&gt;="&amp;A211,user_list!J:J,days!G211)+SUMIFS(user_list!P:P,user_list!G:G,"&lt;="&amp;A211,user_list!H:H,"&gt;="&amp;A211,user_list!J:J,days!G211-1)</f>
        <v>0</v>
      </c>
      <c r="E211" s="38">
        <f>COUNTIF(user_list!H:H,A211)</f>
        <v>0</v>
      </c>
      <c r="F211" s="72">
        <f t="shared" si="6"/>
        <v>7</v>
      </c>
      <c r="G211" s="72">
        <f t="shared" si="7"/>
        <v>2015</v>
      </c>
    </row>
    <row r="212" spans="1:7" hidden="1" x14ac:dyDescent="0.3">
      <c r="A212" s="79">
        <v>42215</v>
      </c>
      <c r="B212">
        <f>SUMIFS(user_list!P:P,user_list!G:G,"&lt;="&amp;A212,user_list!H:H,"&gt;="&amp;A212)</f>
        <v>0</v>
      </c>
      <c r="C212">
        <f>SUMIFS(user_list!Q:Q,user_list!G:G,"&lt;="&amp;A212,user_list!H:H,"&gt;="&amp;A212)</f>
        <v>0</v>
      </c>
      <c r="D212">
        <f>SUMIFS(user_list!P:P,user_list!G:G,"&lt;="&amp;A212,user_list!H:H,"&gt;="&amp;A212,user_list!J:J,days!G212)+SUMIFS(user_list!P:P,user_list!G:G,"&lt;="&amp;A212,user_list!H:H,"&gt;="&amp;A212,user_list!J:J,days!G212-1)</f>
        <v>0</v>
      </c>
      <c r="E212" s="38">
        <f>COUNTIF(user_list!H:H,A212)</f>
        <v>0</v>
      </c>
      <c r="F212" s="72">
        <f t="shared" si="6"/>
        <v>7</v>
      </c>
      <c r="G212" s="72">
        <f t="shared" si="7"/>
        <v>2015</v>
      </c>
    </row>
    <row r="213" spans="1:7" hidden="1" x14ac:dyDescent="0.3">
      <c r="A213" s="79">
        <v>42216</v>
      </c>
      <c r="B213">
        <f>SUMIFS(user_list!P:P,user_list!G:G,"&lt;="&amp;A213,user_list!H:H,"&gt;="&amp;A213)</f>
        <v>0</v>
      </c>
      <c r="C213">
        <f>SUMIFS(user_list!Q:Q,user_list!G:G,"&lt;="&amp;A213,user_list!H:H,"&gt;="&amp;A213)</f>
        <v>0</v>
      </c>
      <c r="D213">
        <f>SUMIFS(user_list!P:P,user_list!G:G,"&lt;="&amp;A213,user_list!H:H,"&gt;="&amp;A213,user_list!J:J,days!G213)+SUMIFS(user_list!P:P,user_list!G:G,"&lt;="&amp;A213,user_list!H:H,"&gt;="&amp;A213,user_list!J:J,days!G213-1)</f>
        <v>0</v>
      </c>
      <c r="E213" s="38">
        <f>COUNTIF(user_list!H:H,A213)</f>
        <v>0</v>
      </c>
      <c r="F213" s="72">
        <f t="shared" si="6"/>
        <v>7</v>
      </c>
      <c r="G213" s="72">
        <f t="shared" si="7"/>
        <v>2015</v>
      </c>
    </row>
    <row r="214" spans="1:7" hidden="1" x14ac:dyDescent="0.3">
      <c r="A214" s="79">
        <v>42217</v>
      </c>
      <c r="B214">
        <f>SUMIFS(user_list!P:P,user_list!G:G,"&lt;="&amp;A214,user_list!H:H,"&gt;="&amp;A214)</f>
        <v>0</v>
      </c>
      <c r="C214">
        <f>SUMIFS(user_list!Q:Q,user_list!G:G,"&lt;="&amp;A214,user_list!H:H,"&gt;="&amp;A214)</f>
        <v>0</v>
      </c>
      <c r="D214">
        <f>SUMIFS(user_list!P:P,user_list!G:G,"&lt;="&amp;A214,user_list!H:H,"&gt;="&amp;A214,user_list!J:J,days!G214)+SUMIFS(user_list!P:P,user_list!G:G,"&lt;="&amp;A214,user_list!H:H,"&gt;="&amp;A214,user_list!J:J,days!G214-1)</f>
        <v>0</v>
      </c>
      <c r="E214" s="38">
        <f>COUNTIF(user_list!H:H,A214)</f>
        <v>0</v>
      </c>
      <c r="F214" s="72">
        <f t="shared" si="6"/>
        <v>8</v>
      </c>
      <c r="G214" s="72">
        <f t="shared" si="7"/>
        <v>2015</v>
      </c>
    </row>
    <row r="215" spans="1:7" hidden="1" x14ac:dyDescent="0.3">
      <c r="A215" s="79">
        <v>42218</v>
      </c>
      <c r="B215">
        <f>SUMIFS(user_list!P:P,user_list!G:G,"&lt;="&amp;A215,user_list!H:H,"&gt;="&amp;A215)</f>
        <v>0</v>
      </c>
      <c r="C215">
        <f>SUMIFS(user_list!Q:Q,user_list!G:G,"&lt;="&amp;A215,user_list!H:H,"&gt;="&amp;A215)</f>
        <v>0</v>
      </c>
      <c r="D215">
        <f>SUMIFS(user_list!P:P,user_list!G:G,"&lt;="&amp;A215,user_list!H:H,"&gt;="&amp;A215,user_list!J:J,days!G215)+SUMIFS(user_list!P:P,user_list!G:G,"&lt;="&amp;A215,user_list!H:H,"&gt;="&amp;A215,user_list!J:J,days!G215-1)</f>
        <v>0</v>
      </c>
      <c r="E215" s="38">
        <f>COUNTIF(user_list!H:H,A215)</f>
        <v>0</v>
      </c>
      <c r="F215" s="72">
        <f t="shared" si="6"/>
        <v>8</v>
      </c>
      <c r="G215" s="72">
        <f t="shared" si="7"/>
        <v>2015</v>
      </c>
    </row>
    <row r="216" spans="1:7" hidden="1" x14ac:dyDescent="0.3">
      <c r="A216" s="79">
        <v>42219</v>
      </c>
      <c r="B216">
        <f>SUMIFS(user_list!P:P,user_list!G:G,"&lt;="&amp;A216,user_list!H:H,"&gt;="&amp;A216)</f>
        <v>0</v>
      </c>
      <c r="C216">
        <f>SUMIFS(user_list!Q:Q,user_list!G:G,"&lt;="&amp;A216,user_list!H:H,"&gt;="&amp;A216)</f>
        <v>0</v>
      </c>
      <c r="D216">
        <f>SUMIFS(user_list!P:P,user_list!G:G,"&lt;="&amp;A216,user_list!H:H,"&gt;="&amp;A216,user_list!J:J,days!G216)+SUMIFS(user_list!P:P,user_list!G:G,"&lt;="&amp;A216,user_list!H:H,"&gt;="&amp;A216,user_list!J:J,days!G216-1)</f>
        <v>0</v>
      </c>
      <c r="E216" s="38">
        <f>COUNTIF(user_list!H:H,A216)</f>
        <v>0</v>
      </c>
      <c r="F216" s="72">
        <f t="shared" si="6"/>
        <v>8</v>
      </c>
      <c r="G216" s="72">
        <f t="shared" si="7"/>
        <v>2015</v>
      </c>
    </row>
    <row r="217" spans="1:7" hidden="1" x14ac:dyDescent="0.3">
      <c r="A217" s="79">
        <v>42220</v>
      </c>
      <c r="B217">
        <f>SUMIFS(user_list!P:P,user_list!G:G,"&lt;="&amp;A217,user_list!H:H,"&gt;="&amp;A217)</f>
        <v>0</v>
      </c>
      <c r="C217">
        <f>SUMIFS(user_list!Q:Q,user_list!G:G,"&lt;="&amp;A217,user_list!H:H,"&gt;="&amp;A217)</f>
        <v>0</v>
      </c>
      <c r="D217">
        <f>SUMIFS(user_list!P:P,user_list!G:G,"&lt;="&amp;A217,user_list!H:H,"&gt;="&amp;A217,user_list!J:J,days!G217)+SUMIFS(user_list!P:P,user_list!G:G,"&lt;="&amp;A217,user_list!H:H,"&gt;="&amp;A217,user_list!J:J,days!G217-1)</f>
        <v>0</v>
      </c>
      <c r="E217" s="38">
        <f>COUNTIF(user_list!H:H,A217)</f>
        <v>0</v>
      </c>
      <c r="F217" s="72">
        <f t="shared" si="6"/>
        <v>8</v>
      </c>
      <c r="G217" s="72">
        <f t="shared" si="7"/>
        <v>2015</v>
      </c>
    </row>
    <row r="218" spans="1:7" hidden="1" x14ac:dyDescent="0.3">
      <c r="A218" s="79">
        <v>42221</v>
      </c>
      <c r="B218">
        <f>SUMIFS(user_list!P:P,user_list!G:G,"&lt;="&amp;A218,user_list!H:H,"&gt;="&amp;A218)</f>
        <v>0</v>
      </c>
      <c r="C218">
        <f>SUMIFS(user_list!Q:Q,user_list!G:G,"&lt;="&amp;A218,user_list!H:H,"&gt;="&amp;A218)</f>
        <v>0</v>
      </c>
      <c r="D218">
        <f>SUMIFS(user_list!P:P,user_list!G:G,"&lt;="&amp;A218,user_list!H:H,"&gt;="&amp;A218,user_list!J:J,days!G218)+SUMIFS(user_list!P:P,user_list!G:G,"&lt;="&amp;A218,user_list!H:H,"&gt;="&amp;A218,user_list!J:J,days!G218-1)</f>
        <v>0</v>
      </c>
      <c r="E218" s="38">
        <f>COUNTIF(user_list!H:H,A218)</f>
        <v>0</v>
      </c>
      <c r="F218" s="72">
        <f t="shared" si="6"/>
        <v>8</v>
      </c>
      <c r="G218" s="72">
        <f t="shared" si="7"/>
        <v>2015</v>
      </c>
    </row>
    <row r="219" spans="1:7" hidden="1" x14ac:dyDescent="0.3">
      <c r="A219" s="79">
        <v>42222</v>
      </c>
      <c r="B219">
        <f>SUMIFS(user_list!P:P,user_list!G:G,"&lt;="&amp;A219,user_list!H:H,"&gt;="&amp;A219)</f>
        <v>0</v>
      </c>
      <c r="C219">
        <f>SUMIFS(user_list!Q:Q,user_list!G:G,"&lt;="&amp;A219,user_list!H:H,"&gt;="&amp;A219)</f>
        <v>0</v>
      </c>
      <c r="D219">
        <f>SUMIFS(user_list!P:P,user_list!G:G,"&lt;="&amp;A219,user_list!H:H,"&gt;="&amp;A219,user_list!J:J,days!G219)+SUMIFS(user_list!P:P,user_list!G:G,"&lt;="&amp;A219,user_list!H:H,"&gt;="&amp;A219,user_list!J:J,days!G219-1)</f>
        <v>0</v>
      </c>
      <c r="E219" s="38">
        <f>COUNTIF(user_list!H:H,A219)</f>
        <v>0</v>
      </c>
      <c r="F219" s="72">
        <f t="shared" si="6"/>
        <v>8</v>
      </c>
      <c r="G219" s="72">
        <f t="shared" si="7"/>
        <v>2015</v>
      </c>
    </row>
    <row r="220" spans="1:7" hidden="1" x14ac:dyDescent="0.3">
      <c r="A220" s="79">
        <v>42223</v>
      </c>
      <c r="B220">
        <f>SUMIFS(user_list!P:P,user_list!G:G,"&lt;="&amp;A220,user_list!H:H,"&gt;="&amp;A220)</f>
        <v>0</v>
      </c>
      <c r="C220">
        <f>SUMIFS(user_list!Q:Q,user_list!G:G,"&lt;="&amp;A220,user_list!H:H,"&gt;="&amp;A220)</f>
        <v>0</v>
      </c>
      <c r="D220">
        <f>SUMIFS(user_list!P:P,user_list!G:G,"&lt;="&amp;A220,user_list!H:H,"&gt;="&amp;A220,user_list!J:J,days!G220)+SUMIFS(user_list!P:P,user_list!G:G,"&lt;="&amp;A220,user_list!H:H,"&gt;="&amp;A220,user_list!J:J,days!G220-1)</f>
        <v>0</v>
      </c>
      <c r="E220" s="38">
        <f>COUNTIF(user_list!H:H,A220)</f>
        <v>0</v>
      </c>
      <c r="F220" s="72">
        <f t="shared" si="6"/>
        <v>8</v>
      </c>
      <c r="G220" s="72">
        <f t="shared" si="7"/>
        <v>2015</v>
      </c>
    </row>
    <row r="221" spans="1:7" hidden="1" x14ac:dyDescent="0.3">
      <c r="A221" s="79">
        <v>42224</v>
      </c>
      <c r="B221">
        <f>SUMIFS(user_list!P:P,user_list!G:G,"&lt;="&amp;A221,user_list!H:H,"&gt;="&amp;A221)</f>
        <v>0</v>
      </c>
      <c r="C221">
        <f>SUMIFS(user_list!Q:Q,user_list!G:G,"&lt;="&amp;A221,user_list!H:H,"&gt;="&amp;A221)</f>
        <v>0</v>
      </c>
      <c r="D221">
        <f>SUMIFS(user_list!P:P,user_list!G:G,"&lt;="&amp;A221,user_list!H:H,"&gt;="&amp;A221,user_list!J:J,days!G221)+SUMIFS(user_list!P:P,user_list!G:G,"&lt;="&amp;A221,user_list!H:H,"&gt;="&amp;A221,user_list!J:J,days!G221-1)</f>
        <v>0</v>
      </c>
      <c r="E221" s="38">
        <f>COUNTIF(user_list!H:H,A221)</f>
        <v>0</v>
      </c>
      <c r="F221" s="72">
        <f t="shared" si="6"/>
        <v>8</v>
      </c>
      <c r="G221" s="72">
        <f t="shared" si="7"/>
        <v>2015</v>
      </c>
    </row>
    <row r="222" spans="1:7" hidden="1" x14ac:dyDescent="0.3">
      <c r="A222" s="79">
        <v>42225</v>
      </c>
      <c r="B222">
        <f>SUMIFS(user_list!P:P,user_list!G:G,"&lt;="&amp;A222,user_list!H:H,"&gt;="&amp;A222)</f>
        <v>0</v>
      </c>
      <c r="C222">
        <f>SUMIFS(user_list!Q:Q,user_list!G:G,"&lt;="&amp;A222,user_list!H:H,"&gt;="&amp;A222)</f>
        <v>0</v>
      </c>
      <c r="D222">
        <f>SUMIFS(user_list!P:P,user_list!G:G,"&lt;="&amp;A222,user_list!H:H,"&gt;="&amp;A222,user_list!J:J,days!G222)+SUMIFS(user_list!P:P,user_list!G:G,"&lt;="&amp;A222,user_list!H:H,"&gt;="&amp;A222,user_list!J:J,days!G222-1)</f>
        <v>0</v>
      </c>
      <c r="E222" s="38">
        <f>COUNTIF(user_list!H:H,A222)</f>
        <v>0</v>
      </c>
      <c r="F222" s="72">
        <f t="shared" si="6"/>
        <v>8</v>
      </c>
      <c r="G222" s="72">
        <f t="shared" si="7"/>
        <v>2015</v>
      </c>
    </row>
    <row r="223" spans="1:7" hidden="1" x14ac:dyDescent="0.3">
      <c r="A223" s="79">
        <v>42226</v>
      </c>
      <c r="B223">
        <f>SUMIFS(user_list!P:P,user_list!G:G,"&lt;="&amp;A223,user_list!H:H,"&gt;="&amp;A223)</f>
        <v>0</v>
      </c>
      <c r="C223">
        <f>SUMIFS(user_list!Q:Q,user_list!G:G,"&lt;="&amp;A223,user_list!H:H,"&gt;="&amp;A223)</f>
        <v>0</v>
      </c>
      <c r="D223">
        <f>SUMIFS(user_list!P:P,user_list!G:G,"&lt;="&amp;A223,user_list!H:H,"&gt;="&amp;A223,user_list!J:J,days!G223)+SUMIFS(user_list!P:P,user_list!G:G,"&lt;="&amp;A223,user_list!H:H,"&gt;="&amp;A223,user_list!J:J,days!G223-1)</f>
        <v>0</v>
      </c>
      <c r="E223" s="38">
        <f>COUNTIF(user_list!H:H,A223)</f>
        <v>0</v>
      </c>
      <c r="F223" s="72">
        <f t="shared" si="6"/>
        <v>8</v>
      </c>
      <c r="G223" s="72">
        <f t="shared" si="7"/>
        <v>2015</v>
      </c>
    </row>
    <row r="224" spans="1:7" hidden="1" x14ac:dyDescent="0.3">
      <c r="A224" s="79">
        <v>42227</v>
      </c>
      <c r="B224">
        <f>SUMIFS(user_list!P:P,user_list!G:G,"&lt;="&amp;A224,user_list!H:H,"&gt;="&amp;A224)</f>
        <v>0</v>
      </c>
      <c r="C224">
        <f>SUMIFS(user_list!Q:Q,user_list!G:G,"&lt;="&amp;A224,user_list!H:H,"&gt;="&amp;A224)</f>
        <v>0</v>
      </c>
      <c r="D224">
        <f>SUMIFS(user_list!P:P,user_list!G:G,"&lt;="&amp;A224,user_list!H:H,"&gt;="&amp;A224,user_list!J:J,days!G224)+SUMIFS(user_list!P:P,user_list!G:G,"&lt;="&amp;A224,user_list!H:H,"&gt;="&amp;A224,user_list!J:J,days!G224-1)</f>
        <v>0</v>
      </c>
      <c r="E224" s="38">
        <f>COUNTIF(user_list!H:H,A224)</f>
        <v>0</v>
      </c>
      <c r="F224" s="72">
        <f t="shared" si="6"/>
        <v>8</v>
      </c>
      <c r="G224" s="72">
        <f t="shared" si="7"/>
        <v>2015</v>
      </c>
    </row>
    <row r="225" spans="1:7" hidden="1" x14ac:dyDescent="0.3">
      <c r="A225" s="79">
        <v>42228</v>
      </c>
      <c r="B225">
        <f>SUMIFS(user_list!P:P,user_list!G:G,"&lt;="&amp;A225,user_list!H:H,"&gt;="&amp;A225)</f>
        <v>0</v>
      </c>
      <c r="C225">
        <f>SUMIFS(user_list!Q:Q,user_list!G:G,"&lt;="&amp;A225,user_list!H:H,"&gt;="&amp;A225)</f>
        <v>0</v>
      </c>
      <c r="D225">
        <f>SUMIFS(user_list!P:P,user_list!G:G,"&lt;="&amp;A225,user_list!H:H,"&gt;="&amp;A225,user_list!J:J,days!G225)+SUMIFS(user_list!P:P,user_list!G:G,"&lt;="&amp;A225,user_list!H:H,"&gt;="&amp;A225,user_list!J:J,days!G225-1)</f>
        <v>0</v>
      </c>
      <c r="E225" s="38">
        <f>COUNTIF(user_list!H:H,A225)</f>
        <v>0</v>
      </c>
      <c r="F225" s="72">
        <f t="shared" si="6"/>
        <v>8</v>
      </c>
      <c r="G225" s="72">
        <f t="shared" si="7"/>
        <v>2015</v>
      </c>
    </row>
    <row r="226" spans="1:7" hidden="1" x14ac:dyDescent="0.3">
      <c r="A226" s="79">
        <v>42229</v>
      </c>
      <c r="B226">
        <f>SUMIFS(user_list!P:P,user_list!G:G,"&lt;="&amp;A226,user_list!H:H,"&gt;="&amp;A226)</f>
        <v>0</v>
      </c>
      <c r="C226">
        <f>SUMIFS(user_list!Q:Q,user_list!G:G,"&lt;="&amp;A226,user_list!H:H,"&gt;="&amp;A226)</f>
        <v>0</v>
      </c>
      <c r="D226">
        <f>SUMIFS(user_list!P:P,user_list!G:G,"&lt;="&amp;A226,user_list!H:H,"&gt;="&amp;A226,user_list!J:J,days!G226)+SUMIFS(user_list!P:P,user_list!G:G,"&lt;="&amp;A226,user_list!H:H,"&gt;="&amp;A226,user_list!J:J,days!G226-1)</f>
        <v>0</v>
      </c>
      <c r="E226" s="38">
        <f>COUNTIF(user_list!H:H,A226)</f>
        <v>0</v>
      </c>
      <c r="F226" s="72">
        <f t="shared" si="6"/>
        <v>8</v>
      </c>
      <c r="G226" s="72">
        <f t="shared" si="7"/>
        <v>2015</v>
      </c>
    </row>
    <row r="227" spans="1:7" hidden="1" x14ac:dyDescent="0.3">
      <c r="A227" s="79">
        <v>42230</v>
      </c>
      <c r="B227">
        <f>SUMIFS(user_list!P:P,user_list!G:G,"&lt;="&amp;A227,user_list!H:H,"&gt;="&amp;A227)</f>
        <v>0</v>
      </c>
      <c r="C227">
        <f>SUMIFS(user_list!Q:Q,user_list!G:G,"&lt;="&amp;A227,user_list!H:H,"&gt;="&amp;A227)</f>
        <v>0</v>
      </c>
      <c r="D227">
        <f>SUMIFS(user_list!P:P,user_list!G:G,"&lt;="&amp;A227,user_list!H:H,"&gt;="&amp;A227,user_list!J:J,days!G227)+SUMIFS(user_list!P:P,user_list!G:G,"&lt;="&amp;A227,user_list!H:H,"&gt;="&amp;A227,user_list!J:J,days!G227-1)</f>
        <v>0</v>
      </c>
      <c r="E227" s="38">
        <f>COUNTIF(user_list!H:H,A227)</f>
        <v>0</v>
      </c>
      <c r="F227" s="72">
        <f t="shared" si="6"/>
        <v>8</v>
      </c>
      <c r="G227" s="72">
        <f t="shared" si="7"/>
        <v>2015</v>
      </c>
    </row>
    <row r="228" spans="1:7" hidden="1" x14ac:dyDescent="0.3">
      <c r="A228" s="79">
        <v>42231</v>
      </c>
      <c r="B228">
        <f>SUMIFS(user_list!P:P,user_list!G:G,"&lt;="&amp;A228,user_list!H:H,"&gt;="&amp;A228)</f>
        <v>0</v>
      </c>
      <c r="C228">
        <f>SUMIFS(user_list!Q:Q,user_list!G:G,"&lt;="&amp;A228,user_list!H:H,"&gt;="&amp;A228)</f>
        <v>0</v>
      </c>
      <c r="D228">
        <f>SUMIFS(user_list!P:P,user_list!G:G,"&lt;="&amp;A228,user_list!H:H,"&gt;="&amp;A228,user_list!J:J,days!G228)+SUMIFS(user_list!P:P,user_list!G:G,"&lt;="&amp;A228,user_list!H:H,"&gt;="&amp;A228,user_list!J:J,days!G228-1)</f>
        <v>0</v>
      </c>
      <c r="E228" s="38">
        <f>COUNTIF(user_list!H:H,A228)</f>
        <v>0</v>
      </c>
      <c r="F228" s="72">
        <f t="shared" si="6"/>
        <v>8</v>
      </c>
      <c r="G228" s="72">
        <f t="shared" si="7"/>
        <v>2015</v>
      </c>
    </row>
    <row r="229" spans="1:7" hidden="1" x14ac:dyDescent="0.3">
      <c r="A229" s="79">
        <v>42232</v>
      </c>
      <c r="B229">
        <f>SUMIFS(user_list!P:P,user_list!G:G,"&lt;="&amp;A229,user_list!H:H,"&gt;="&amp;A229)</f>
        <v>0</v>
      </c>
      <c r="C229">
        <f>SUMIFS(user_list!Q:Q,user_list!G:G,"&lt;="&amp;A229,user_list!H:H,"&gt;="&amp;A229)</f>
        <v>0</v>
      </c>
      <c r="D229">
        <f>SUMIFS(user_list!P:P,user_list!G:G,"&lt;="&amp;A229,user_list!H:H,"&gt;="&amp;A229,user_list!J:J,days!G229)+SUMIFS(user_list!P:P,user_list!G:G,"&lt;="&amp;A229,user_list!H:H,"&gt;="&amp;A229,user_list!J:J,days!G229-1)</f>
        <v>0</v>
      </c>
      <c r="E229" s="38">
        <f>COUNTIF(user_list!H:H,A229)</f>
        <v>0</v>
      </c>
      <c r="F229" s="72">
        <f t="shared" si="6"/>
        <v>8</v>
      </c>
      <c r="G229" s="72">
        <f t="shared" si="7"/>
        <v>2015</v>
      </c>
    </row>
    <row r="230" spans="1:7" hidden="1" x14ac:dyDescent="0.3">
      <c r="A230" s="79">
        <v>42233</v>
      </c>
      <c r="B230">
        <f>SUMIFS(user_list!P:P,user_list!G:G,"&lt;="&amp;A230,user_list!H:H,"&gt;="&amp;A230)</f>
        <v>0</v>
      </c>
      <c r="C230">
        <f>SUMIFS(user_list!Q:Q,user_list!G:G,"&lt;="&amp;A230,user_list!H:H,"&gt;="&amp;A230)</f>
        <v>0</v>
      </c>
      <c r="D230">
        <f>SUMIFS(user_list!P:P,user_list!G:G,"&lt;="&amp;A230,user_list!H:H,"&gt;="&amp;A230,user_list!J:J,days!G230)+SUMIFS(user_list!P:P,user_list!G:G,"&lt;="&amp;A230,user_list!H:H,"&gt;="&amp;A230,user_list!J:J,days!G230-1)</f>
        <v>0</v>
      </c>
      <c r="E230" s="38">
        <f>COUNTIF(user_list!H:H,A230)</f>
        <v>0</v>
      </c>
      <c r="F230" s="72">
        <f t="shared" si="6"/>
        <v>8</v>
      </c>
      <c r="G230" s="72">
        <f t="shared" si="7"/>
        <v>2015</v>
      </c>
    </row>
    <row r="231" spans="1:7" hidden="1" x14ac:dyDescent="0.3">
      <c r="A231" s="79">
        <v>42234</v>
      </c>
      <c r="B231">
        <f>SUMIFS(user_list!P:P,user_list!G:G,"&lt;="&amp;A231,user_list!H:H,"&gt;="&amp;A231)</f>
        <v>0</v>
      </c>
      <c r="C231">
        <f>SUMIFS(user_list!Q:Q,user_list!G:G,"&lt;="&amp;A231,user_list!H:H,"&gt;="&amp;A231)</f>
        <v>0</v>
      </c>
      <c r="D231">
        <f>SUMIFS(user_list!P:P,user_list!G:G,"&lt;="&amp;A231,user_list!H:H,"&gt;="&amp;A231,user_list!J:J,days!G231)+SUMIFS(user_list!P:P,user_list!G:G,"&lt;="&amp;A231,user_list!H:H,"&gt;="&amp;A231,user_list!J:J,days!G231-1)</f>
        <v>0</v>
      </c>
      <c r="E231" s="38">
        <f>COUNTIF(user_list!H:H,A231)</f>
        <v>0</v>
      </c>
      <c r="F231" s="72">
        <f t="shared" si="6"/>
        <v>8</v>
      </c>
      <c r="G231" s="72">
        <f t="shared" si="7"/>
        <v>2015</v>
      </c>
    </row>
    <row r="232" spans="1:7" hidden="1" x14ac:dyDescent="0.3">
      <c r="A232" s="79">
        <v>42235</v>
      </c>
      <c r="B232">
        <f>SUMIFS(user_list!P:P,user_list!G:G,"&lt;="&amp;A232,user_list!H:H,"&gt;="&amp;A232)</f>
        <v>0</v>
      </c>
      <c r="C232">
        <f>SUMIFS(user_list!Q:Q,user_list!G:G,"&lt;="&amp;A232,user_list!H:H,"&gt;="&amp;A232)</f>
        <v>0</v>
      </c>
      <c r="D232">
        <f>SUMIFS(user_list!P:P,user_list!G:G,"&lt;="&amp;A232,user_list!H:H,"&gt;="&amp;A232,user_list!J:J,days!G232)+SUMIFS(user_list!P:P,user_list!G:G,"&lt;="&amp;A232,user_list!H:H,"&gt;="&amp;A232,user_list!J:J,days!G232-1)</f>
        <v>0</v>
      </c>
      <c r="E232" s="38">
        <f>COUNTIF(user_list!H:H,A232)</f>
        <v>0</v>
      </c>
      <c r="F232" s="72">
        <f t="shared" si="6"/>
        <v>8</v>
      </c>
      <c r="G232" s="72">
        <f t="shared" si="7"/>
        <v>2015</v>
      </c>
    </row>
    <row r="233" spans="1:7" hidden="1" x14ac:dyDescent="0.3">
      <c r="A233" s="79">
        <v>42236</v>
      </c>
      <c r="B233">
        <f>SUMIFS(user_list!P:P,user_list!G:G,"&lt;="&amp;A233,user_list!H:H,"&gt;="&amp;A233)</f>
        <v>0</v>
      </c>
      <c r="C233">
        <f>SUMIFS(user_list!Q:Q,user_list!G:G,"&lt;="&amp;A233,user_list!H:H,"&gt;="&amp;A233)</f>
        <v>0</v>
      </c>
      <c r="D233">
        <f>SUMIFS(user_list!P:P,user_list!G:G,"&lt;="&amp;A233,user_list!H:H,"&gt;="&amp;A233,user_list!J:J,days!G233)+SUMIFS(user_list!P:P,user_list!G:G,"&lt;="&amp;A233,user_list!H:H,"&gt;="&amp;A233,user_list!J:J,days!G233-1)</f>
        <v>0</v>
      </c>
      <c r="E233" s="38">
        <f>COUNTIF(user_list!H:H,A233)</f>
        <v>0</v>
      </c>
      <c r="F233" s="72">
        <f t="shared" si="6"/>
        <v>8</v>
      </c>
      <c r="G233" s="72">
        <f t="shared" si="7"/>
        <v>2015</v>
      </c>
    </row>
    <row r="234" spans="1:7" hidden="1" x14ac:dyDescent="0.3">
      <c r="A234" s="79">
        <v>42237</v>
      </c>
      <c r="B234">
        <f>SUMIFS(user_list!P:P,user_list!G:G,"&lt;="&amp;A234,user_list!H:H,"&gt;="&amp;A234)</f>
        <v>0</v>
      </c>
      <c r="C234">
        <f>SUMIFS(user_list!Q:Q,user_list!G:G,"&lt;="&amp;A234,user_list!H:H,"&gt;="&amp;A234)</f>
        <v>0</v>
      </c>
      <c r="D234">
        <f>SUMIFS(user_list!P:P,user_list!G:G,"&lt;="&amp;A234,user_list!H:H,"&gt;="&amp;A234,user_list!J:J,days!G234)+SUMIFS(user_list!P:P,user_list!G:G,"&lt;="&amp;A234,user_list!H:H,"&gt;="&amp;A234,user_list!J:J,days!G234-1)</f>
        <v>0</v>
      </c>
      <c r="E234" s="38">
        <f>COUNTIF(user_list!H:H,A234)</f>
        <v>0</v>
      </c>
      <c r="F234" s="72">
        <f t="shared" si="6"/>
        <v>8</v>
      </c>
      <c r="G234" s="72">
        <f t="shared" si="7"/>
        <v>2015</v>
      </c>
    </row>
    <row r="235" spans="1:7" hidden="1" x14ac:dyDescent="0.3">
      <c r="A235" s="79">
        <v>42238</v>
      </c>
      <c r="B235">
        <f>SUMIFS(user_list!P:P,user_list!G:G,"&lt;="&amp;A235,user_list!H:H,"&gt;="&amp;A235)</f>
        <v>0</v>
      </c>
      <c r="C235">
        <f>SUMIFS(user_list!Q:Q,user_list!G:G,"&lt;="&amp;A235,user_list!H:H,"&gt;="&amp;A235)</f>
        <v>0</v>
      </c>
      <c r="D235">
        <f>SUMIFS(user_list!P:P,user_list!G:G,"&lt;="&amp;A235,user_list!H:H,"&gt;="&amp;A235,user_list!J:J,days!G235)+SUMIFS(user_list!P:P,user_list!G:G,"&lt;="&amp;A235,user_list!H:H,"&gt;="&amp;A235,user_list!J:J,days!G235-1)</f>
        <v>0</v>
      </c>
      <c r="E235" s="38">
        <f>COUNTIF(user_list!H:H,A235)</f>
        <v>0</v>
      </c>
      <c r="F235" s="72">
        <f t="shared" si="6"/>
        <v>8</v>
      </c>
      <c r="G235" s="72">
        <f t="shared" si="7"/>
        <v>2015</v>
      </c>
    </row>
    <row r="236" spans="1:7" hidden="1" x14ac:dyDescent="0.3">
      <c r="A236" s="79">
        <v>42239</v>
      </c>
      <c r="B236">
        <f>SUMIFS(user_list!P:P,user_list!G:G,"&lt;="&amp;A236,user_list!H:H,"&gt;="&amp;A236)</f>
        <v>0</v>
      </c>
      <c r="C236">
        <f>SUMIFS(user_list!Q:Q,user_list!G:G,"&lt;="&amp;A236,user_list!H:H,"&gt;="&amp;A236)</f>
        <v>0</v>
      </c>
      <c r="D236">
        <f>SUMIFS(user_list!P:P,user_list!G:G,"&lt;="&amp;A236,user_list!H:H,"&gt;="&amp;A236,user_list!J:J,days!G236)+SUMIFS(user_list!P:P,user_list!G:G,"&lt;="&amp;A236,user_list!H:H,"&gt;="&amp;A236,user_list!J:J,days!G236-1)</f>
        <v>0</v>
      </c>
      <c r="E236" s="38">
        <f>COUNTIF(user_list!H:H,A236)</f>
        <v>0</v>
      </c>
      <c r="F236" s="72">
        <f t="shared" si="6"/>
        <v>8</v>
      </c>
      <c r="G236" s="72">
        <f t="shared" si="7"/>
        <v>2015</v>
      </c>
    </row>
    <row r="237" spans="1:7" hidden="1" x14ac:dyDescent="0.3">
      <c r="A237" s="79">
        <v>42240</v>
      </c>
      <c r="B237">
        <f>SUMIFS(user_list!P:P,user_list!G:G,"&lt;="&amp;A237,user_list!H:H,"&gt;="&amp;A237)</f>
        <v>0</v>
      </c>
      <c r="C237">
        <f>SUMIFS(user_list!Q:Q,user_list!G:G,"&lt;="&amp;A237,user_list!H:H,"&gt;="&amp;A237)</f>
        <v>0</v>
      </c>
      <c r="D237">
        <f>SUMIFS(user_list!P:P,user_list!G:G,"&lt;="&amp;A237,user_list!H:H,"&gt;="&amp;A237,user_list!J:J,days!G237)+SUMIFS(user_list!P:P,user_list!G:G,"&lt;="&amp;A237,user_list!H:H,"&gt;="&amp;A237,user_list!J:J,days!G237-1)</f>
        <v>0</v>
      </c>
      <c r="E237" s="38">
        <f>COUNTIF(user_list!H:H,A237)</f>
        <v>0</v>
      </c>
      <c r="F237" s="72">
        <f t="shared" si="6"/>
        <v>8</v>
      </c>
      <c r="G237" s="72">
        <f t="shared" si="7"/>
        <v>2015</v>
      </c>
    </row>
    <row r="238" spans="1:7" hidden="1" x14ac:dyDescent="0.3">
      <c r="A238" s="79">
        <v>42241</v>
      </c>
      <c r="B238">
        <f>SUMIFS(user_list!P:P,user_list!G:G,"&lt;="&amp;A238,user_list!H:H,"&gt;="&amp;A238)</f>
        <v>0</v>
      </c>
      <c r="C238">
        <f>SUMIFS(user_list!Q:Q,user_list!G:G,"&lt;="&amp;A238,user_list!H:H,"&gt;="&amp;A238)</f>
        <v>0</v>
      </c>
      <c r="D238">
        <f>SUMIFS(user_list!P:P,user_list!G:G,"&lt;="&amp;A238,user_list!H:H,"&gt;="&amp;A238,user_list!J:J,days!G238)+SUMIFS(user_list!P:P,user_list!G:G,"&lt;="&amp;A238,user_list!H:H,"&gt;="&amp;A238,user_list!J:J,days!G238-1)</f>
        <v>0</v>
      </c>
      <c r="E238" s="38">
        <f>COUNTIF(user_list!H:H,A238)</f>
        <v>0</v>
      </c>
      <c r="F238" s="72">
        <f t="shared" si="6"/>
        <v>8</v>
      </c>
      <c r="G238" s="72">
        <f t="shared" si="7"/>
        <v>2015</v>
      </c>
    </row>
    <row r="239" spans="1:7" hidden="1" x14ac:dyDescent="0.3">
      <c r="A239" s="79">
        <v>42242</v>
      </c>
      <c r="B239">
        <f>SUMIFS(user_list!P:P,user_list!G:G,"&lt;="&amp;A239,user_list!H:H,"&gt;="&amp;A239)</f>
        <v>0</v>
      </c>
      <c r="C239">
        <f>SUMIFS(user_list!Q:Q,user_list!G:G,"&lt;="&amp;A239,user_list!H:H,"&gt;="&amp;A239)</f>
        <v>0</v>
      </c>
      <c r="D239">
        <f>SUMIFS(user_list!P:P,user_list!G:G,"&lt;="&amp;A239,user_list!H:H,"&gt;="&amp;A239,user_list!J:J,days!G239)+SUMIFS(user_list!P:P,user_list!G:G,"&lt;="&amp;A239,user_list!H:H,"&gt;="&amp;A239,user_list!J:J,days!G239-1)</f>
        <v>0</v>
      </c>
      <c r="E239" s="38">
        <f>COUNTIF(user_list!H:H,A239)</f>
        <v>0</v>
      </c>
      <c r="F239" s="72">
        <f t="shared" si="6"/>
        <v>8</v>
      </c>
      <c r="G239" s="72">
        <f t="shared" si="7"/>
        <v>2015</v>
      </c>
    </row>
    <row r="240" spans="1:7" hidden="1" x14ac:dyDescent="0.3">
      <c r="A240" s="79">
        <v>42243</v>
      </c>
      <c r="B240">
        <f>SUMIFS(user_list!P:P,user_list!G:G,"&lt;="&amp;A240,user_list!H:H,"&gt;="&amp;A240)</f>
        <v>0</v>
      </c>
      <c r="C240">
        <f>SUMIFS(user_list!Q:Q,user_list!G:G,"&lt;="&amp;A240,user_list!H:H,"&gt;="&amp;A240)</f>
        <v>0</v>
      </c>
      <c r="D240">
        <f>SUMIFS(user_list!P:P,user_list!G:G,"&lt;="&amp;A240,user_list!H:H,"&gt;="&amp;A240,user_list!J:J,days!G240)+SUMIFS(user_list!P:P,user_list!G:G,"&lt;="&amp;A240,user_list!H:H,"&gt;="&amp;A240,user_list!J:J,days!G240-1)</f>
        <v>0</v>
      </c>
      <c r="E240" s="38">
        <f>COUNTIF(user_list!H:H,A240)</f>
        <v>0</v>
      </c>
      <c r="F240" s="72">
        <f t="shared" si="6"/>
        <v>8</v>
      </c>
      <c r="G240" s="72">
        <f t="shared" si="7"/>
        <v>2015</v>
      </c>
    </row>
    <row r="241" spans="1:7" hidden="1" x14ac:dyDescent="0.3">
      <c r="A241" s="79">
        <v>42244</v>
      </c>
      <c r="B241">
        <f>SUMIFS(user_list!P:P,user_list!G:G,"&lt;="&amp;A241,user_list!H:H,"&gt;="&amp;A241)</f>
        <v>0</v>
      </c>
      <c r="C241">
        <f>SUMIFS(user_list!Q:Q,user_list!G:G,"&lt;="&amp;A241,user_list!H:H,"&gt;="&amp;A241)</f>
        <v>0</v>
      </c>
      <c r="D241">
        <f>SUMIFS(user_list!P:P,user_list!G:G,"&lt;="&amp;A241,user_list!H:H,"&gt;="&amp;A241,user_list!J:J,days!G241)+SUMIFS(user_list!P:P,user_list!G:G,"&lt;="&amp;A241,user_list!H:H,"&gt;="&amp;A241,user_list!J:J,days!G241-1)</f>
        <v>0</v>
      </c>
      <c r="E241" s="38">
        <f>COUNTIF(user_list!H:H,A241)</f>
        <v>0</v>
      </c>
      <c r="F241" s="72">
        <f t="shared" si="6"/>
        <v>8</v>
      </c>
      <c r="G241" s="72">
        <f t="shared" si="7"/>
        <v>2015</v>
      </c>
    </row>
    <row r="242" spans="1:7" hidden="1" x14ac:dyDescent="0.3">
      <c r="A242" s="79">
        <v>42245</v>
      </c>
      <c r="B242">
        <f>SUMIFS(user_list!P:P,user_list!G:G,"&lt;="&amp;A242,user_list!H:H,"&gt;="&amp;A242)</f>
        <v>0</v>
      </c>
      <c r="C242">
        <f>SUMIFS(user_list!Q:Q,user_list!G:G,"&lt;="&amp;A242,user_list!H:H,"&gt;="&amp;A242)</f>
        <v>0</v>
      </c>
      <c r="D242">
        <f>SUMIFS(user_list!P:P,user_list!G:G,"&lt;="&amp;A242,user_list!H:H,"&gt;="&amp;A242,user_list!J:J,days!G242)+SUMIFS(user_list!P:P,user_list!G:G,"&lt;="&amp;A242,user_list!H:H,"&gt;="&amp;A242,user_list!J:J,days!G242-1)</f>
        <v>0</v>
      </c>
      <c r="E242" s="38">
        <f>COUNTIF(user_list!H:H,A242)</f>
        <v>0</v>
      </c>
      <c r="F242" s="72">
        <f t="shared" si="6"/>
        <v>8</v>
      </c>
      <c r="G242" s="72">
        <f t="shared" si="7"/>
        <v>2015</v>
      </c>
    </row>
    <row r="243" spans="1:7" hidden="1" x14ac:dyDescent="0.3">
      <c r="A243" s="79">
        <v>42246</v>
      </c>
      <c r="B243">
        <f>SUMIFS(user_list!P:P,user_list!G:G,"&lt;="&amp;A243,user_list!H:H,"&gt;="&amp;A243)</f>
        <v>0</v>
      </c>
      <c r="C243">
        <f>SUMIFS(user_list!Q:Q,user_list!G:G,"&lt;="&amp;A243,user_list!H:H,"&gt;="&amp;A243)</f>
        <v>0</v>
      </c>
      <c r="D243">
        <f>SUMIFS(user_list!P:P,user_list!G:G,"&lt;="&amp;A243,user_list!H:H,"&gt;="&amp;A243,user_list!J:J,days!G243)+SUMIFS(user_list!P:P,user_list!G:G,"&lt;="&amp;A243,user_list!H:H,"&gt;="&amp;A243,user_list!J:J,days!G243-1)</f>
        <v>0</v>
      </c>
      <c r="E243" s="38">
        <f>COUNTIF(user_list!H:H,A243)</f>
        <v>0</v>
      </c>
      <c r="F243" s="72">
        <f t="shared" si="6"/>
        <v>8</v>
      </c>
      <c r="G243" s="72">
        <f t="shared" si="7"/>
        <v>2015</v>
      </c>
    </row>
    <row r="244" spans="1:7" hidden="1" x14ac:dyDescent="0.3">
      <c r="A244" s="79">
        <v>42247</v>
      </c>
      <c r="B244">
        <f>SUMIFS(user_list!P:P,user_list!G:G,"&lt;="&amp;A244,user_list!H:H,"&gt;="&amp;A244)</f>
        <v>0</v>
      </c>
      <c r="C244">
        <f>SUMIFS(user_list!Q:Q,user_list!G:G,"&lt;="&amp;A244,user_list!H:H,"&gt;="&amp;A244)</f>
        <v>0</v>
      </c>
      <c r="D244">
        <f>SUMIFS(user_list!P:P,user_list!G:G,"&lt;="&amp;A244,user_list!H:H,"&gt;="&amp;A244,user_list!J:J,days!G244)+SUMIFS(user_list!P:P,user_list!G:G,"&lt;="&amp;A244,user_list!H:H,"&gt;="&amp;A244,user_list!J:J,days!G244-1)</f>
        <v>0</v>
      </c>
      <c r="E244" s="38">
        <f>COUNTIF(user_list!H:H,A244)</f>
        <v>0</v>
      </c>
      <c r="F244" s="72">
        <f t="shared" si="6"/>
        <v>8</v>
      </c>
      <c r="G244" s="72">
        <f t="shared" si="7"/>
        <v>2015</v>
      </c>
    </row>
    <row r="245" spans="1:7" hidden="1" x14ac:dyDescent="0.3">
      <c r="A245" s="79">
        <v>42248</v>
      </c>
      <c r="B245">
        <f>SUMIFS(user_list!P:P,user_list!G:G,"&lt;="&amp;A245,user_list!H:H,"&gt;="&amp;A245)</f>
        <v>0.7589648928788274</v>
      </c>
      <c r="C245">
        <f>SUMIFS(user_list!Q:Q,user_list!G:G,"&lt;="&amp;A245,user_list!H:H,"&gt;="&amp;A245)</f>
        <v>1.8924668227946921</v>
      </c>
      <c r="D245">
        <f>SUMIFS(user_list!P:P,user_list!G:G,"&lt;="&amp;A245,user_list!H:H,"&gt;="&amp;A245,user_list!J:J,days!G245)+SUMIFS(user_list!P:P,user_list!G:G,"&lt;="&amp;A245,user_list!H:H,"&gt;="&amp;A245,user_list!J:J,days!G245-1)</f>
        <v>0</v>
      </c>
      <c r="E245" s="38">
        <f>COUNTIF(user_list!H:H,A245)</f>
        <v>0</v>
      </c>
      <c r="F245" s="72">
        <f t="shared" si="6"/>
        <v>9</v>
      </c>
      <c r="G245" s="72">
        <f t="shared" si="7"/>
        <v>2015</v>
      </c>
    </row>
    <row r="246" spans="1:7" hidden="1" x14ac:dyDescent="0.3">
      <c r="A246" s="79">
        <v>42249</v>
      </c>
      <c r="B246">
        <f>SUMIFS(user_list!P:P,user_list!G:G,"&lt;="&amp;A246,user_list!H:H,"&gt;="&amp;A246)</f>
        <v>0.7589648928788274</v>
      </c>
      <c r="C246">
        <f>SUMIFS(user_list!Q:Q,user_list!G:G,"&lt;="&amp;A246,user_list!H:H,"&gt;="&amp;A246)</f>
        <v>1.8924668227946921</v>
      </c>
      <c r="D246">
        <f>SUMIFS(user_list!P:P,user_list!G:G,"&lt;="&amp;A246,user_list!H:H,"&gt;="&amp;A246,user_list!J:J,days!G246)+SUMIFS(user_list!P:P,user_list!G:G,"&lt;="&amp;A246,user_list!H:H,"&gt;="&amp;A246,user_list!J:J,days!G246-1)</f>
        <v>0</v>
      </c>
      <c r="E246" s="38">
        <f>COUNTIF(user_list!H:H,A246)</f>
        <v>0</v>
      </c>
      <c r="F246" s="72">
        <f t="shared" si="6"/>
        <v>9</v>
      </c>
      <c r="G246" s="72">
        <f t="shared" si="7"/>
        <v>2015</v>
      </c>
    </row>
    <row r="247" spans="1:7" hidden="1" x14ac:dyDescent="0.3">
      <c r="A247" s="79">
        <v>42250</v>
      </c>
      <c r="B247">
        <f>SUMIFS(user_list!P:P,user_list!G:G,"&lt;="&amp;A247,user_list!H:H,"&gt;="&amp;A247)</f>
        <v>0.7589648928788274</v>
      </c>
      <c r="C247">
        <f>SUMIFS(user_list!Q:Q,user_list!G:G,"&lt;="&amp;A247,user_list!H:H,"&gt;="&amp;A247)</f>
        <v>1.8924668227946921</v>
      </c>
      <c r="D247">
        <f>SUMIFS(user_list!P:P,user_list!G:G,"&lt;="&amp;A247,user_list!H:H,"&gt;="&amp;A247,user_list!J:J,days!G247)+SUMIFS(user_list!P:P,user_list!G:G,"&lt;="&amp;A247,user_list!H:H,"&gt;="&amp;A247,user_list!J:J,days!G247-1)</f>
        <v>0</v>
      </c>
      <c r="E247" s="38">
        <f>COUNTIF(user_list!H:H,A247)</f>
        <v>0</v>
      </c>
      <c r="F247" s="72">
        <f t="shared" si="6"/>
        <v>9</v>
      </c>
      <c r="G247" s="72">
        <f t="shared" si="7"/>
        <v>2015</v>
      </c>
    </row>
    <row r="248" spans="1:7" hidden="1" x14ac:dyDescent="0.3">
      <c r="A248" s="79">
        <v>42251</v>
      </c>
      <c r="B248">
        <f>SUMIFS(user_list!P:P,user_list!G:G,"&lt;="&amp;A248,user_list!H:H,"&gt;="&amp;A248)</f>
        <v>0.7589648928788274</v>
      </c>
      <c r="C248">
        <f>SUMIFS(user_list!Q:Q,user_list!G:G,"&lt;="&amp;A248,user_list!H:H,"&gt;="&amp;A248)</f>
        <v>1.8924668227946921</v>
      </c>
      <c r="D248">
        <f>SUMIFS(user_list!P:P,user_list!G:G,"&lt;="&amp;A248,user_list!H:H,"&gt;="&amp;A248,user_list!J:J,days!G248)+SUMIFS(user_list!P:P,user_list!G:G,"&lt;="&amp;A248,user_list!H:H,"&gt;="&amp;A248,user_list!J:J,days!G248-1)</f>
        <v>0</v>
      </c>
      <c r="E248" s="38">
        <f>COUNTIF(user_list!H:H,A248)</f>
        <v>0</v>
      </c>
      <c r="F248" s="72">
        <f t="shared" si="6"/>
        <v>9</v>
      </c>
      <c r="G248" s="72">
        <f t="shared" si="7"/>
        <v>2015</v>
      </c>
    </row>
    <row r="249" spans="1:7" hidden="1" x14ac:dyDescent="0.3">
      <c r="A249" s="79">
        <v>42252</v>
      </c>
      <c r="B249">
        <f>SUMIFS(user_list!P:P,user_list!G:G,"&lt;="&amp;A249,user_list!H:H,"&gt;="&amp;A249)</f>
        <v>0.7589648928788274</v>
      </c>
      <c r="C249">
        <f>SUMIFS(user_list!Q:Q,user_list!G:G,"&lt;="&amp;A249,user_list!H:H,"&gt;="&amp;A249)</f>
        <v>1.8924668227946921</v>
      </c>
      <c r="D249">
        <f>SUMIFS(user_list!P:P,user_list!G:G,"&lt;="&amp;A249,user_list!H:H,"&gt;="&amp;A249,user_list!J:J,days!G249)+SUMIFS(user_list!P:P,user_list!G:G,"&lt;="&amp;A249,user_list!H:H,"&gt;="&amp;A249,user_list!J:J,days!G249-1)</f>
        <v>0</v>
      </c>
      <c r="E249" s="38">
        <f>COUNTIF(user_list!H:H,A249)</f>
        <v>0</v>
      </c>
      <c r="F249" s="72">
        <f t="shared" si="6"/>
        <v>9</v>
      </c>
      <c r="G249" s="72">
        <f t="shared" si="7"/>
        <v>2015</v>
      </c>
    </row>
    <row r="250" spans="1:7" hidden="1" x14ac:dyDescent="0.3">
      <c r="A250" s="79">
        <v>42253</v>
      </c>
      <c r="B250">
        <f>SUMIFS(user_list!P:P,user_list!G:G,"&lt;="&amp;A250,user_list!H:H,"&gt;="&amp;A250)</f>
        <v>0.7589648928788274</v>
      </c>
      <c r="C250">
        <f>SUMIFS(user_list!Q:Q,user_list!G:G,"&lt;="&amp;A250,user_list!H:H,"&gt;="&amp;A250)</f>
        <v>1.8924668227946921</v>
      </c>
      <c r="D250">
        <f>SUMIFS(user_list!P:P,user_list!G:G,"&lt;="&amp;A250,user_list!H:H,"&gt;="&amp;A250,user_list!J:J,days!G250)+SUMIFS(user_list!P:P,user_list!G:G,"&lt;="&amp;A250,user_list!H:H,"&gt;="&amp;A250,user_list!J:J,days!G250-1)</f>
        <v>0</v>
      </c>
      <c r="E250" s="38">
        <f>COUNTIF(user_list!H:H,A250)</f>
        <v>0</v>
      </c>
      <c r="F250" s="72">
        <f t="shared" si="6"/>
        <v>9</v>
      </c>
      <c r="G250" s="72">
        <f t="shared" si="7"/>
        <v>2015</v>
      </c>
    </row>
    <row r="251" spans="1:7" hidden="1" x14ac:dyDescent="0.3">
      <c r="A251" s="79">
        <v>42254</v>
      </c>
      <c r="B251">
        <f>SUMIFS(user_list!P:P,user_list!G:G,"&lt;="&amp;A251,user_list!H:H,"&gt;="&amp;A251)</f>
        <v>0.7589648928788274</v>
      </c>
      <c r="C251">
        <f>SUMIFS(user_list!Q:Q,user_list!G:G,"&lt;="&amp;A251,user_list!H:H,"&gt;="&amp;A251)</f>
        <v>1.8924668227946921</v>
      </c>
      <c r="D251">
        <f>SUMIFS(user_list!P:P,user_list!G:G,"&lt;="&amp;A251,user_list!H:H,"&gt;="&amp;A251,user_list!J:J,days!G251)+SUMIFS(user_list!P:P,user_list!G:G,"&lt;="&amp;A251,user_list!H:H,"&gt;="&amp;A251,user_list!J:J,days!G251-1)</f>
        <v>0</v>
      </c>
      <c r="E251" s="38">
        <f>COUNTIF(user_list!H:H,A251)</f>
        <v>0</v>
      </c>
      <c r="F251" s="72">
        <f t="shared" si="6"/>
        <v>9</v>
      </c>
      <c r="G251" s="72">
        <f t="shared" si="7"/>
        <v>2015</v>
      </c>
    </row>
    <row r="252" spans="1:7" hidden="1" x14ac:dyDescent="0.3">
      <c r="A252" s="79">
        <v>42255</v>
      </c>
      <c r="B252">
        <f>SUMIFS(user_list!P:P,user_list!G:G,"&lt;="&amp;A252,user_list!H:H,"&gt;="&amp;A252)</f>
        <v>0.7589648928788274</v>
      </c>
      <c r="C252">
        <f>SUMIFS(user_list!Q:Q,user_list!G:G,"&lt;="&amp;A252,user_list!H:H,"&gt;="&amp;A252)</f>
        <v>1.8924668227946921</v>
      </c>
      <c r="D252">
        <f>SUMIFS(user_list!P:P,user_list!G:G,"&lt;="&amp;A252,user_list!H:H,"&gt;="&amp;A252,user_list!J:J,days!G252)+SUMIFS(user_list!P:P,user_list!G:G,"&lt;="&amp;A252,user_list!H:H,"&gt;="&amp;A252,user_list!J:J,days!G252-1)</f>
        <v>0</v>
      </c>
      <c r="E252" s="38">
        <f>COUNTIF(user_list!H:H,A252)</f>
        <v>0</v>
      </c>
      <c r="F252" s="72">
        <f t="shared" si="6"/>
        <v>9</v>
      </c>
      <c r="G252" s="72">
        <f t="shared" si="7"/>
        <v>2015</v>
      </c>
    </row>
    <row r="253" spans="1:7" hidden="1" x14ac:dyDescent="0.3">
      <c r="A253" s="79">
        <v>42256</v>
      </c>
      <c r="B253">
        <f>SUMIFS(user_list!P:P,user_list!G:G,"&lt;="&amp;A253,user_list!H:H,"&gt;="&amp;A253)</f>
        <v>0.7589648928788274</v>
      </c>
      <c r="C253">
        <f>SUMIFS(user_list!Q:Q,user_list!G:G,"&lt;="&amp;A253,user_list!H:H,"&gt;="&amp;A253)</f>
        <v>1.8924668227946921</v>
      </c>
      <c r="D253">
        <f>SUMIFS(user_list!P:P,user_list!G:G,"&lt;="&amp;A253,user_list!H:H,"&gt;="&amp;A253,user_list!J:J,days!G253)+SUMIFS(user_list!P:P,user_list!G:G,"&lt;="&amp;A253,user_list!H:H,"&gt;="&amp;A253,user_list!J:J,days!G253-1)</f>
        <v>0</v>
      </c>
      <c r="E253" s="38">
        <f>COUNTIF(user_list!H:H,A253)</f>
        <v>0</v>
      </c>
      <c r="F253" s="72">
        <f t="shared" si="6"/>
        <v>9</v>
      </c>
      <c r="G253" s="72">
        <f t="shared" si="7"/>
        <v>2015</v>
      </c>
    </row>
    <row r="254" spans="1:7" hidden="1" x14ac:dyDescent="0.3">
      <c r="A254" s="79">
        <v>42257</v>
      </c>
      <c r="B254">
        <f>SUMIFS(user_list!P:P,user_list!G:G,"&lt;="&amp;A254,user_list!H:H,"&gt;="&amp;A254)</f>
        <v>0.7589648928788274</v>
      </c>
      <c r="C254">
        <f>SUMIFS(user_list!Q:Q,user_list!G:G,"&lt;="&amp;A254,user_list!H:H,"&gt;="&amp;A254)</f>
        <v>1.8924668227946921</v>
      </c>
      <c r="D254">
        <f>SUMIFS(user_list!P:P,user_list!G:G,"&lt;="&amp;A254,user_list!H:H,"&gt;="&amp;A254,user_list!J:J,days!G254)+SUMIFS(user_list!P:P,user_list!G:G,"&lt;="&amp;A254,user_list!H:H,"&gt;="&amp;A254,user_list!J:J,days!G254-1)</f>
        <v>0</v>
      </c>
      <c r="E254" s="38">
        <f>COUNTIF(user_list!H:H,A254)</f>
        <v>0</v>
      </c>
      <c r="F254" s="72">
        <f t="shared" si="6"/>
        <v>9</v>
      </c>
      <c r="G254" s="72">
        <f t="shared" si="7"/>
        <v>2015</v>
      </c>
    </row>
    <row r="255" spans="1:7" hidden="1" x14ac:dyDescent="0.3">
      <c r="A255" s="79">
        <v>42258</v>
      </c>
      <c r="B255">
        <f>SUMIFS(user_list!P:P,user_list!G:G,"&lt;="&amp;A255,user_list!H:H,"&gt;="&amp;A255)</f>
        <v>0.7589648928788274</v>
      </c>
      <c r="C255">
        <f>SUMIFS(user_list!Q:Q,user_list!G:G,"&lt;="&amp;A255,user_list!H:H,"&gt;="&amp;A255)</f>
        <v>1.8924668227946921</v>
      </c>
      <c r="D255">
        <f>SUMIFS(user_list!P:P,user_list!G:G,"&lt;="&amp;A255,user_list!H:H,"&gt;="&amp;A255,user_list!J:J,days!G255)+SUMIFS(user_list!P:P,user_list!G:G,"&lt;="&amp;A255,user_list!H:H,"&gt;="&amp;A255,user_list!J:J,days!G255-1)</f>
        <v>0</v>
      </c>
      <c r="E255" s="38">
        <f>COUNTIF(user_list!H:H,A255)</f>
        <v>0</v>
      </c>
      <c r="F255" s="72">
        <f t="shared" si="6"/>
        <v>9</v>
      </c>
      <c r="G255" s="72">
        <f t="shared" si="7"/>
        <v>2015</v>
      </c>
    </row>
    <row r="256" spans="1:7" hidden="1" x14ac:dyDescent="0.3">
      <c r="A256" s="79">
        <v>42259</v>
      </c>
      <c r="B256">
        <f>SUMIFS(user_list!P:P,user_list!G:G,"&lt;="&amp;A256,user_list!H:H,"&gt;="&amp;A256)</f>
        <v>0.7589648928788274</v>
      </c>
      <c r="C256">
        <f>SUMIFS(user_list!Q:Q,user_list!G:G,"&lt;="&amp;A256,user_list!H:H,"&gt;="&amp;A256)</f>
        <v>1.8924668227946921</v>
      </c>
      <c r="D256">
        <f>SUMIFS(user_list!P:P,user_list!G:G,"&lt;="&amp;A256,user_list!H:H,"&gt;="&amp;A256,user_list!J:J,days!G256)+SUMIFS(user_list!P:P,user_list!G:G,"&lt;="&amp;A256,user_list!H:H,"&gt;="&amp;A256,user_list!J:J,days!G256-1)</f>
        <v>0</v>
      </c>
      <c r="E256" s="38">
        <f>COUNTIF(user_list!H:H,A256)</f>
        <v>0</v>
      </c>
      <c r="F256" s="72">
        <f t="shared" si="6"/>
        <v>9</v>
      </c>
      <c r="G256" s="72">
        <f t="shared" si="7"/>
        <v>2015</v>
      </c>
    </row>
    <row r="257" spans="1:7" hidden="1" x14ac:dyDescent="0.3">
      <c r="A257" s="79">
        <v>42260</v>
      </c>
      <c r="B257">
        <f>SUMIFS(user_list!P:P,user_list!G:G,"&lt;="&amp;A257,user_list!H:H,"&gt;="&amp;A257)</f>
        <v>0.7589648928788274</v>
      </c>
      <c r="C257">
        <f>SUMIFS(user_list!Q:Q,user_list!G:G,"&lt;="&amp;A257,user_list!H:H,"&gt;="&amp;A257)</f>
        <v>1.8924668227946921</v>
      </c>
      <c r="D257">
        <f>SUMIFS(user_list!P:P,user_list!G:G,"&lt;="&amp;A257,user_list!H:H,"&gt;="&amp;A257,user_list!J:J,days!G257)+SUMIFS(user_list!P:P,user_list!G:G,"&lt;="&amp;A257,user_list!H:H,"&gt;="&amp;A257,user_list!J:J,days!G257-1)</f>
        <v>0</v>
      </c>
      <c r="E257" s="38">
        <f>COUNTIF(user_list!H:H,A257)</f>
        <v>0</v>
      </c>
      <c r="F257" s="72">
        <f t="shared" si="6"/>
        <v>9</v>
      </c>
      <c r="G257" s="72">
        <f t="shared" si="7"/>
        <v>2015</v>
      </c>
    </row>
    <row r="258" spans="1:7" hidden="1" x14ac:dyDescent="0.3">
      <c r="A258" s="79">
        <v>42261</v>
      </c>
      <c r="B258">
        <f>SUMIFS(user_list!P:P,user_list!G:G,"&lt;="&amp;A258,user_list!H:H,"&gt;="&amp;A258)</f>
        <v>0.7589648928788274</v>
      </c>
      <c r="C258">
        <f>SUMIFS(user_list!Q:Q,user_list!G:G,"&lt;="&amp;A258,user_list!H:H,"&gt;="&amp;A258)</f>
        <v>1.8924668227946921</v>
      </c>
      <c r="D258">
        <f>SUMIFS(user_list!P:P,user_list!G:G,"&lt;="&amp;A258,user_list!H:H,"&gt;="&amp;A258,user_list!J:J,days!G258)+SUMIFS(user_list!P:P,user_list!G:G,"&lt;="&amp;A258,user_list!H:H,"&gt;="&amp;A258,user_list!J:J,days!G258-1)</f>
        <v>0</v>
      </c>
      <c r="E258" s="38">
        <f>COUNTIF(user_list!H:H,A258)</f>
        <v>0</v>
      </c>
      <c r="F258" s="72">
        <f t="shared" ref="F258:F321" si="8">MONTH(A258)</f>
        <v>9</v>
      </c>
      <c r="G258" s="72">
        <f t="shared" ref="G258:G321" si="9">YEAR(A258)</f>
        <v>2015</v>
      </c>
    </row>
    <row r="259" spans="1:7" hidden="1" x14ac:dyDescent="0.3">
      <c r="A259" s="79">
        <v>42262</v>
      </c>
      <c r="B259">
        <f>SUMIFS(user_list!P:P,user_list!G:G,"&lt;="&amp;A259,user_list!H:H,"&gt;="&amp;A259)</f>
        <v>0.7589648928788274</v>
      </c>
      <c r="C259">
        <f>SUMIFS(user_list!Q:Q,user_list!G:G,"&lt;="&amp;A259,user_list!H:H,"&gt;="&amp;A259)</f>
        <v>1.8924668227946921</v>
      </c>
      <c r="D259">
        <f>SUMIFS(user_list!P:P,user_list!G:G,"&lt;="&amp;A259,user_list!H:H,"&gt;="&amp;A259,user_list!J:J,days!G259)+SUMIFS(user_list!P:P,user_list!G:G,"&lt;="&amp;A259,user_list!H:H,"&gt;="&amp;A259,user_list!J:J,days!G259-1)</f>
        <v>0</v>
      </c>
      <c r="E259" s="38">
        <f>COUNTIF(user_list!H:H,A259)</f>
        <v>0</v>
      </c>
      <c r="F259" s="72">
        <f t="shared" si="8"/>
        <v>9</v>
      </c>
      <c r="G259" s="72">
        <f t="shared" si="9"/>
        <v>2015</v>
      </c>
    </row>
    <row r="260" spans="1:7" hidden="1" x14ac:dyDescent="0.3">
      <c r="A260" s="79">
        <v>42263</v>
      </c>
      <c r="B260">
        <f>SUMIFS(user_list!P:P,user_list!G:G,"&lt;="&amp;A260,user_list!H:H,"&gt;="&amp;A260)</f>
        <v>0.7589648928788274</v>
      </c>
      <c r="C260">
        <f>SUMIFS(user_list!Q:Q,user_list!G:G,"&lt;="&amp;A260,user_list!H:H,"&gt;="&amp;A260)</f>
        <v>1.8924668227946921</v>
      </c>
      <c r="D260">
        <f>SUMIFS(user_list!P:P,user_list!G:G,"&lt;="&amp;A260,user_list!H:H,"&gt;="&amp;A260,user_list!J:J,days!G260)+SUMIFS(user_list!P:P,user_list!G:G,"&lt;="&amp;A260,user_list!H:H,"&gt;="&amp;A260,user_list!J:J,days!G260-1)</f>
        <v>0</v>
      </c>
      <c r="E260" s="38">
        <f>COUNTIF(user_list!H:H,A260)</f>
        <v>0</v>
      </c>
      <c r="F260" s="72">
        <f t="shared" si="8"/>
        <v>9</v>
      </c>
      <c r="G260" s="72">
        <f t="shared" si="9"/>
        <v>2015</v>
      </c>
    </row>
    <row r="261" spans="1:7" hidden="1" x14ac:dyDescent="0.3">
      <c r="A261" s="79">
        <v>42264</v>
      </c>
      <c r="B261">
        <f>SUMIFS(user_list!P:P,user_list!G:G,"&lt;="&amp;A261,user_list!H:H,"&gt;="&amp;A261)</f>
        <v>0.7589648928788274</v>
      </c>
      <c r="C261">
        <f>SUMIFS(user_list!Q:Q,user_list!G:G,"&lt;="&amp;A261,user_list!H:H,"&gt;="&amp;A261)</f>
        <v>1.8924668227946921</v>
      </c>
      <c r="D261">
        <f>SUMIFS(user_list!P:P,user_list!G:G,"&lt;="&amp;A261,user_list!H:H,"&gt;="&amp;A261,user_list!J:J,days!G261)+SUMIFS(user_list!P:P,user_list!G:G,"&lt;="&amp;A261,user_list!H:H,"&gt;="&amp;A261,user_list!J:J,days!G261-1)</f>
        <v>0</v>
      </c>
      <c r="E261" s="38">
        <f>COUNTIF(user_list!H:H,A261)</f>
        <v>0</v>
      </c>
      <c r="F261" s="72">
        <f t="shared" si="8"/>
        <v>9</v>
      </c>
      <c r="G261" s="72">
        <f t="shared" si="9"/>
        <v>2015</v>
      </c>
    </row>
    <row r="262" spans="1:7" hidden="1" x14ac:dyDescent="0.3">
      <c r="A262" s="79">
        <v>42265</v>
      </c>
      <c r="B262">
        <f>SUMIFS(user_list!P:P,user_list!G:G,"&lt;="&amp;A262,user_list!H:H,"&gt;="&amp;A262)</f>
        <v>0.7589648928788274</v>
      </c>
      <c r="C262">
        <f>SUMIFS(user_list!Q:Q,user_list!G:G,"&lt;="&amp;A262,user_list!H:H,"&gt;="&amp;A262)</f>
        <v>1.8924668227946921</v>
      </c>
      <c r="D262">
        <f>SUMIFS(user_list!P:P,user_list!G:G,"&lt;="&amp;A262,user_list!H:H,"&gt;="&amp;A262,user_list!J:J,days!G262)+SUMIFS(user_list!P:P,user_list!G:G,"&lt;="&amp;A262,user_list!H:H,"&gt;="&amp;A262,user_list!J:J,days!G262-1)</f>
        <v>0</v>
      </c>
      <c r="E262" s="38">
        <f>COUNTIF(user_list!H:H,A262)</f>
        <v>0</v>
      </c>
      <c r="F262" s="72">
        <f t="shared" si="8"/>
        <v>9</v>
      </c>
      <c r="G262" s="72">
        <f t="shared" si="9"/>
        <v>2015</v>
      </c>
    </row>
    <row r="263" spans="1:7" hidden="1" x14ac:dyDescent="0.3">
      <c r="A263" s="79">
        <v>42266</v>
      </c>
      <c r="B263">
        <f>SUMIFS(user_list!P:P,user_list!G:G,"&lt;="&amp;A263,user_list!H:H,"&gt;="&amp;A263)</f>
        <v>0.7589648928788274</v>
      </c>
      <c r="C263">
        <f>SUMIFS(user_list!Q:Q,user_list!G:G,"&lt;="&amp;A263,user_list!H:H,"&gt;="&amp;A263)</f>
        <v>1.8924668227946921</v>
      </c>
      <c r="D263">
        <f>SUMIFS(user_list!P:P,user_list!G:G,"&lt;="&amp;A263,user_list!H:H,"&gt;="&amp;A263,user_list!J:J,days!G263)+SUMIFS(user_list!P:P,user_list!G:G,"&lt;="&amp;A263,user_list!H:H,"&gt;="&amp;A263,user_list!J:J,days!G263-1)</f>
        <v>0</v>
      </c>
      <c r="E263" s="38">
        <f>COUNTIF(user_list!H:H,A263)</f>
        <v>0</v>
      </c>
      <c r="F263" s="72">
        <f t="shared" si="8"/>
        <v>9</v>
      </c>
      <c r="G263" s="72">
        <f t="shared" si="9"/>
        <v>2015</v>
      </c>
    </row>
    <row r="264" spans="1:7" hidden="1" x14ac:dyDescent="0.3">
      <c r="A264" s="79">
        <v>42267</v>
      </c>
      <c r="B264">
        <f>SUMIFS(user_list!P:P,user_list!G:G,"&lt;="&amp;A264,user_list!H:H,"&gt;="&amp;A264)</f>
        <v>0.7589648928788274</v>
      </c>
      <c r="C264">
        <f>SUMIFS(user_list!Q:Q,user_list!G:G,"&lt;="&amp;A264,user_list!H:H,"&gt;="&amp;A264)</f>
        <v>1.8924668227946921</v>
      </c>
      <c r="D264">
        <f>SUMIFS(user_list!P:P,user_list!G:G,"&lt;="&amp;A264,user_list!H:H,"&gt;="&amp;A264,user_list!J:J,days!G264)+SUMIFS(user_list!P:P,user_list!G:G,"&lt;="&amp;A264,user_list!H:H,"&gt;="&amp;A264,user_list!J:J,days!G264-1)</f>
        <v>0</v>
      </c>
      <c r="E264" s="38">
        <f>COUNTIF(user_list!H:H,A264)</f>
        <v>0</v>
      </c>
      <c r="F264" s="72">
        <f t="shared" si="8"/>
        <v>9</v>
      </c>
      <c r="G264" s="72">
        <f t="shared" si="9"/>
        <v>2015</v>
      </c>
    </row>
    <row r="265" spans="1:7" hidden="1" x14ac:dyDescent="0.3">
      <c r="A265" s="79">
        <v>42268</v>
      </c>
      <c r="B265">
        <f>SUMIFS(user_list!P:P,user_list!G:G,"&lt;="&amp;A265,user_list!H:H,"&gt;="&amp;A265)</f>
        <v>0.7589648928788274</v>
      </c>
      <c r="C265">
        <f>SUMIFS(user_list!Q:Q,user_list!G:G,"&lt;="&amp;A265,user_list!H:H,"&gt;="&amp;A265)</f>
        <v>1.8924668227946921</v>
      </c>
      <c r="D265">
        <f>SUMIFS(user_list!P:P,user_list!G:G,"&lt;="&amp;A265,user_list!H:H,"&gt;="&amp;A265,user_list!J:J,days!G265)+SUMIFS(user_list!P:P,user_list!G:G,"&lt;="&amp;A265,user_list!H:H,"&gt;="&amp;A265,user_list!J:J,days!G265-1)</f>
        <v>0</v>
      </c>
      <c r="E265" s="38">
        <f>COUNTIF(user_list!H:H,A265)</f>
        <v>0</v>
      </c>
      <c r="F265" s="72">
        <f t="shared" si="8"/>
        <v>9</v>
      </c>
      <c r="G265" s="72">
        <f t="shared" si="9"/>
        <v>2015</v>
      </c>
    </row>
    <row r="266" spans="1:7" hidden="1" x14ac:dyDescent="0.3">
      <c r="A266" s="79">
        <v>42269</v>
      </c>
      <c r="B266">
        <f>SUMIFS(user_list!P:P,user_list!G:G,"&lt;="&amp;A266,user_list!H:H,"&gt;="&amp;A266)</f>
        <v>0.7589648928788274</v>
      </c>
      <c r="C266">
        <f>SUMIFS(user_list!Q:Q,user_list!G:G,"&lt;="&amp;A266,user_list!H:H,"&gt;="&amp;A266)</f>
        <v>1.8924668227946921</v>
      </c>
      <c r="D266">
        <f>SUMIFS(user_list!P:P,user_list!G:G,"&lt;="&amp;A266,user_list!H:H,"&gt;="&amp;A266,user_list!J:J,days!G266)+SUMIFS(user_list!P:P,user_list!G:G,"&lt;="&amp;A266,user_list!H:H,"&gt;="&amp;A266,user_list!J:J,days!G266-1)</f>
        <v>0</v>
      </c>
      <c r="E266" s="38">
        <f>COUNTIF(user_list!H:H,A266)</f>
        <v>0</v>
      </c>
      <c r="F266" s="72">
        <f t="shared" si="8"/>
        <v>9</v>
      </c>
      <c r="G266" s="72">
        <f t="shared" si="9"/>
        <v>2015</v>
      </c>
    </row>
    <row r="267" spans="1:7" hidden="1" x14ac:dyDescent="0.3">
      <c r="A267" s="79">
        <v>42270</v>
      </c>
      <c r="B267">
        <f>SUMIFS(user_list!P:P,user_list!G:G,"&lt;="&amp;A267,user_list!H:H,"&gt;="&amp;A267)</f>
        <v>0.7589648928788274</v>
      </c>
      <c r="C267">
        <f>SUMIFS(user_list!Q:Q,user_list!G:G,"&lt;="&amp;A267,user_list!H:H,"&gt;="&amp;A267)</f>
        <v>1.8924668227946921</v>
      </c>
      <c r="D267">
        <f>SUMIFS(user_list!P:P,user_list!G:G,"&lt;="&amp;A267,user_list!H:H,"&gt;="&amp;A267,user_list!J:J,days!G267)+SUMIFS(user_list!P:P,user_list!G:G,"&lt;="&amp;A267,user_list!H:H,"&gt;="&amp;A267,user_list!J:J,days!G267-1)</f>
        <v>0</v>
      </c>
      <c r="E267" s="38">
        <f>COUNTIF(user_list!H:H,A267)</f>
        <v>0</v>
      </c>
      <c r="F267" s="72">
        <f t="shared" si="8"/>
        <v>9</v>
      </c>
      <c r="G267" s="72">
        <f t="shared" si="9"/>
        <v>2015</v>
      </c>
    </row>
    <row r="268" spans="1:7" hidden="1" x14ac:dyDescent="0.3">
      <c r="A268" s="79">
        <v>42271</v>
      </c>
      <c r="B268">
        <f>SUMIFS(user_list!P:P,user_list!G:G,"&lt;="&amp;A268,user_list!H:H,"&gt;="&amp;A268)</f>
        <v>0.7589648928788274</v>
      </c>
      <c r="C268">
        <f>SUMIFS(user_list!Q:Q,user_list!G:G,"&lt;="&amp;A268,user_list!H:H,"&gt;="&amp;A268)</f>
        <v>1.8924668227946921</v>
      </c>
      <c r="D268">
        <f>SUMIFS(user_list!P:P,user_list!G:G,"&lt;="&amp;A268,user_list!H:H,"&gt;="&amp;A268,user_list!J:J,days!G268)+SUMIFS(user_list!P:P,user_list!G:G,"&lt;="&amp;A268,user_list!H:H,"&gt;="&amp;A268,user_list!J:J,days!G268-1)</f>
        <v>0</v>
      </c>
      <c r="E268" s="38">
        <f>COUNTIF(user_list!H:H,A268)</f>
        <v>0</v>
      </c>
      <c r="F268" s="72">
        <f t="shared" si="8"/>
        <v>9</v>
      </c>
      <c r="G268" s="72">
        <f t="shared" si="9"/>
        <v>2015</v>
      </c>
    </row>
    <row r="269" spans="1:7" hidden="1" x14ac:dyDescent="0.3">
      <c r="A269" s="79">
        <v>42272</v>
      </c>
      <c r="B269">
        <f>SUMIFS(user_list!P:P,user_list!G:G,"&lt;="&amp;A269,user_list!H:H,"&gt;="&amp;A269)</f>
        <v>0.7589648928788274</v>
      </c>
      <c r="C269">
        <f>SUMIFS(user_list!Q:Q,user_list!G:G,"&lt;="&amp;A269,user_list!H:H,"&gt;="&amp;A269)</f>
        <v>1.8924668227946921</v>
      </c>
      <c r="D269">
        <f>SUMIFS(user_list!P:P,user_list!G:G,"&lt;="&amp;A269,user_list!H:H,"&gt;="&amp;A269,user_list!J:J,days!G269)+SUMIFS(user_list!P:P,user_list!G:G,"&lt;="&amp;A269,user_list!H:H,"&gt;="&amp;A269,user_list!J:J,days!G269-1)</f>
        <v>0</v>
      </c>
      <c r="E269" s="38">
        <f>COUNTIF(user_list!H:H,A269)</f>
        <v>0</v>
      </c>
      <c r="F269" s="72">
        <f t="shared" si="8"/>
        <v>9</v>
      </c>
      <c r="G269" s="72">
        <f t="shared" si="9"/>
        <v>2015</v>
      </c>
    </row>
    <row r="270" spans="1:7" hidden="1" x14ac:dyDescent="0.3">
      <c r="A270" s="79">
        <v>42273</v>
      </c>
      <c r="B270">
        <f>SUMIFS(user_list!P:P,user_list!G:G,"&lt;="&amp;A270,user_list!H:H,"&gt;="&amp;A270)</f>
        <v>0.7589648928788274</v>
      </c>
      <c r="C270">
        <f>SUMIFS(user_list!Q:Q,user_list!G:G,"&lt;="&amp;A270,user_list!H:H,"&gt;="&amp;A270)</f>
        <v>1.8924668227946921</v>
      </c>
      <c r="D270">
        <f>SUMIFS(user_list!P:P,user_list!G:G,"&lt;="&amp;A270,user_list!H:H,"&gt;="&amp;A270,user_list!J:J,days!G270)+SUMIFS(user_list!P:P,user_list!G:G,"&lt;="&amp;A270,user_list!H:H,"&gt;="&amp;A270,user_list!J:J,days!G270-1)</f>
        <v>0</v>
      </c>
      <c r="E270" s="38">
        <f>COUNTIF(user_list!H:H,A270)</f>
        <v>0</v>
      </c>
      <c r="F270" s="72">
        <f t="shared" si="8"/>
        <v>9</v>
      </c>
      <c r="G270" s="72">
        <f t="shared" si="9"/>
        <v>2015</v>
      </c>
    </row>
    <row r="271" spans="1:7" hidden="1" x14ac:dyDescent="0.3">
      <c r="A271" s="79">
        <v>42274</v>
      </c>
      <c r="B271">
        <f>SUMIFS(user_list!P:P,user_list!G:G,"&lt;="&amp;A271,user_list!H:H,"&gt;="&amp;A271)</f>
        <v>0.7589648928788274</v>
      </c>
      <c r="C271">
        <f>SUMIFS(user_list!Q:Q,user_list!G:G,"&lt;="&amp;A271,user_list!H:H,"&gt;="&amp;A271)</f>
        <v>1.8924668227946921</v>
      </c>
      <c r="D271">
        <f>SUMIFS(user_list!P:P,user_list!G:G,"&lt;="&amp;A271,user_list!H:H,"&gt;="&amp;A271,user_list!J:J,days!G271)+SUMIFS(user_list!P:P,user_list!G:G,"&lt;="&amp;A271,user_list!H:H,"&gt;="&amp;A271,user_list!J:J,days!G271-1)</f>
        <v>0</v>
      </c>
      <c r="E271" s="38">
        <f>COUNTIF(user_list!H:H,A271)</f>
        <v>0</v>
      </c>
      <c r="F271" s="72">
        <f t="shared" si="8"/>
        <v>9</v>
      </c>
      <c r="G271" s="72">
        <f t="shared" si="9"/>
        <v>2015</v>
      </c>
    </row>
    <row r="272" spans="1:7" hidden="1" x14ac:dyDescent="0.3">
      <c r="A272" s="79">
        <v>42275</v>
      </c>
      <c r="B272">
        <f>SUMIFS(user_list!P:P,user_list!G:G,"&lt;="&amp;A272,user_list!H:H,"&gt;="&amp;A272)</f>
        <v>0.7589648928788274</v>
      </c>
      <c r="C272">
        <f>SUMIFS(user_list!Q:Q,user_list!G:G,"&lt;="&amp;A272,user_list!H:H,"&gt;="&amp;A272)</f>
        <v>1.8924668227946921</v>
      </c>
      <c r="D272">
        <f>SUMIFS(user_list!P:P,user_list!G:G,"&lt;="&amp;A272,user_list!H:H,"&gt;="&amp;A272,user_list!J:J,days!G272)+SUMIFS(user_list!P:P,user_list!G:G,"&lt;="&amp;A272,user_list!H:H,"&gt;="&amp;A272,user_list!J:J,days!G272-1)</f>
        <v>0</v>
      </c>
      <c r="E272" s="38">
        <f>COUNTIF(user_list!H:H,A272)</f>
        <v>0</v>
      </c>
      <c r="F272" s="72">
        <f t="shared" si="8"/>
        <v>9</v>
      </c>
      <c r="G272" s="72">
        <f t="shared" si="9"/>
        <v>2015</v>
      </c>
    </row>
    <row r="273" spans="1:7" hidden="1" x14ac:dyDescent="0.3">
      <c r="A273" s="79">
        <v>42276</v>
      </c>
      <c r="B273">
        <f>SUMIFS(user_list!P:P,user_list!G:G,"&lt;="&amp;A273,user_list!H:H,"&gt;="&amp;A273)</f>
        <v>0.7589648928788274</v>
      </c>
      <c r="C273">
        <f>SUMIFS(user_list!Q:Q,user_list!G:G,"&lt;="&amp;A273,user_list!H:H,"&gt;="&amp;A273)</f>
        <v>1.8924668227946921</v>
      </c>
      <c r="D273">
        <f>SUMIFS(user_list!P:P,user_list!G:G,"&lt;="&amp;A273,user_list!H:H,"&gt;="&amp;A273,user_list!J:J,days!G273)+SUMIFS(user_list!P:P,user_list!G:G,"&lt;="&amp;A273,user_list!H:H,"&gt;="&amp;A273,user_list!J:J,days!G273-1)</f>
        <v>0</v>
      </c>
      <c r="E273" s="38">
        <f>COUNTIF(user_list!H:H,A273)</f>
        <v>0</v>
      </c>
      <c r="F273" s="72">
        <f t="shared" si="8"/>
        <v>9</v>
      </c>
      <c r="G273" s="72">
        <f t="shared" si="9"/>
        <v>2015</v>
      </c>
    </row>
    <row r="274" spans="1:7" hidden="1" x14ac:dyDescent="0.3">
      <c r="A274" s="79">
        <v>42277</v>
      </c>
      <c r="B274">
        <f>SUMIFS(user_list!P:P,user_list!G:G,"&lt;="&amp;A274,user_list!H:H,"&gt;="&amp;A274)</f>
        <v>0.7589648928788274</v>
      </c>
      <c r="C274">
        <f>SUMIFS(user_list!Q:Q,user_list!G:G,"&lt;="&amp;A274,user_list!H:H,"&gt;="&amp;A274)</f>
        <v>1.8924668227946921</v>
      </c>
      <c r="D274">
        <f>SUMIFS(user_list!P:P,user_list!G:G,"&lt;="&amp;A274,user_list!H:H,"&gt;="&amp;A274,user_list!J:J,days!G274)+SUMIFS(user_list!P:P,user_list!G:G,"&lt;="&amp;A274,user_list!H:H,"&gt;="&amp;A274,user_list!J:J,days!G274-1)</f>
        <v>0</v>
      </c>
      <c r="E274" s="38">
        <f>COUNTIF(user_list!H:H,A274)</f>
        <v>0</v>
      </c>
      <c r="F274" s="72">
        <f t="shared" si="8"/>
        <v>9</v>
      </c>
      <c r="G274" s="72">
        <f t="shared" si="9"/>
        <v>2015</v>
      </c>
    </row>
    <row r="275" spans="1:7" hidden="1" x14ac:dyDescent="0.3">
      <c r="A275" s="79">
        <v>42278</v>
      </c>
      <c r="B275">
        <f>SUMIFS(user_list!P:P,user_list!G:G,"&lt;="&amp;A275,user_list!H:H,"&gt;="&amp;A275)</f>
        <v>0.7589648928788274</v>
      </c>
      <c r="C275">
        <f>SUMIFS(user_list!Q:Q,user_list!G:G,"&lt;="&amp;A275,user_list!H:H,"&gt;="&amp;A275)</f>
        <v>1.8924668227946921</v>
      </c>
      <c r="D275">
        <f>SUMIFS(user_list!P:P,user_list!G:G,"&lt;="&amp;A275,user_list!H:H,"&gt;="&amp;A275,user_list!J:J,days!G275)+SUMIFS(user_list!P:P,user_list!G:G,"&lt;="&amp;A275,user_list!H:H,"&gt;="&amp;A275,user_list!J:J,days!G275-1)</f>
        <v>0</v>
      </c>
      <c r="E275" s="38">
        <f>COUNTIF(user_list!H:H,A275)</f>
        <v>0</v>
      </c>
      <c r="F275" s="72">
        <f t="shared" si="8"/>
        <v>10</v>
      </c>
      <c r="G275" s="72">
        <f t="shared" si="9"/>
        <v>2015</v>
      </c>
    </row>
    <row r="276" spans="1:7" hidden="1" x14ac:dyDescent="0.3">
      <c r="A276" s="79">
        <v>42279</v>
      </c>
      <c r="B276">
        <f>SUMIFS(user_list!P:P,user_list!G:G,"&lt;="&amp;A276,user_list!H:H,"&gt;="&amp;A276)</f>
        <v>0.7589648928788274</v>
      </c>
      <c r="C276">
        <f>SUMIFS(user_list!Q:Q,user_list!G:G,"&lt;="&amp;A276,user_list!H:H,"&gt;="&amp;A276)</f>
        <v>1.8924668227946921</v>
      </c>
      <c r="D276">
        <f>SUMIFS(user_list!P:P,user_list!G:G,"&lt;="&amp;A276,user_list!H:H,"&gt;="&amp;A276,user_list!J:J,days!G276)+SUMIFS(user_list!P:P,user_list!G:G,"&lt;="&amp;A276,user_list!H:H,"&gt;="&amp;A276,user_list!J:J,days!G276-1)</f>
        <v>0</v>
      </c>
      <c r="E276" s="38">
        <f>COUNTIF(user_list!H:H,A276)</f>
        <v>0</v>
      </c>
      <c r="F276" s="72">
        <f t="shared" si="8"/>
        <v>10</v>
      </c>
      <c r="G276" s="72">
        <f t="shared" si="9"/>
        <v>2015</v>
      </c>
    </row>
    <row r="277" spans="1:7" hidden="1" x14ac:dyDescent="0.3">
      <c r="A277" s="79">
        <v>42280</v>
      </c>
      <c r="B277">
        <f>SUMIFS(user_list!P:P,user_list!G:G,"&lt;="&amp;A277,user_list!H:H,"&gt;="&amp;A277)</f>
        <v>0.7589648928788274</v>
      </c>
      <c r="C277">
        <f>SUMIFS(user_list!Q:Q,user_list!G:G,"&lt;="&amp;A277,user_list!H:H,"&gt;="&amp;A277)</f>
        <v>1.8924668227946921</v>
      </c>
      <c r="D277">
        <f>SUMIFS(user_list!P:P,user_list!G:G,"&lt;="&amp;A277,user_list!H:H,"&gt;="&amp;A277,user_list!J:J,days!G277)+SUMIFS(user_list!P:P,user_list!G:G,"&lt;="&amp;A277,user_list!H:H,"&gt;="&amp;A277,user_list!J:J,days!G277-1)</f>
        <v>0</v>
      </c>
      <c r="E277" s="38">
        <f>COUNTIF(user_list!H:H,A277)</f>
        <v>0</v>
      </c>
      <c r="F277" s="72">
        <f t="shared" si="8"/>
        <v>10</v>
      </c>
      <c r="G277" s="72">
        <f t="shared" si="9"/>
        <v>2015</v>
      </c>
    </row>
    <row r="278" spans="1:7" hidden="1" x14ac:dyDescent="0.3">
      <c r="A278" s="79">
        <v>42281</v>
      </c>
      <c r="B278">
        <f>SUMIFS(user_list!P:P,user_list!G:G,"&lt;="&amp;A278,user_list!H:H,"&gt;="&amp;A278)</f>
        <v>0.7589648928788274</v>
      </c>
      <c r="C278">
        <f>SUMIFS(user_list!Q:Q,user_list!G:G,"&lt;="&amp;A278,user_list!H:H,"&gt;="&amp;A278)</f>
        <v>1.8924668227946921</v>
      </c>
      <c r="D278">
        <f>SUMIFS(user_list!P:P,user_list!G:G,"&lt;="&amp;A278,user_list!H:H,"&gt;="&amp;A278,user_list!J:J,days!G278)+SUMIFS(user_list!P:P,user_list!G:G,"&lt;="&amp;A278,user_list!H:H,"&gt;="&amp;A278,user_list!J:J,days!G278-1)</f>
        <v>0</v>
      </c>
      <c r="E278" s="38">
        <f>COUNTIF(user_list!H:H,A278)</f>
        <v>0</v>
      </c>
      <c r="F278" s="72">
        <f t="shared" si="8"/>
        <v>10</v>
      </c>
      <c r="G278" s="72">
        <f t="shared" si="9"/>
        <v>2015</v>
      </c>
    </row>
    <row r="279" spans="1:7" hidden="1" x14ac:dyDescent="0.3">
      <c r="A279" s="79">
        <v>42282</v>
      </c>
      <c r="B279">
        <f>SUMIFS(user_list!P:P,user_list!G:G,"&lt;="&amp;A279,user_list!H:H,"&gt;="&amp;A279)</f>
        <v>0.7589648928788274</v>
      </c>
      <c r="C279">
        <f>SUMIFS(user_list!Q:Q,user_list!G:G,"&lt;="&amp;A279,user_list!H:H,"&gt;="&amp;A279)</f>
        <v>1.8924668227946921</v>
      </c>
      <c r="D279">
        <f>SUMIFS(user_list!P:P,user_list!G:G,"&lt;="&amp;A279,user_list!H:H,"&gt;="&amp;A279,user_list!J:J,days!G279)+SUMIFS(user_list!P:P,user_list!G:G,"&lt;="&amp;A279,user_list!H:H,"&gt;="&amp;A279,user_list!J:J,days!G279-1)</f>
        <v>0</v>
      </c>
      <c r="E279" s="38">
        <f>COUNTIF(user_list!H:H,A279)</f>
        <v>0</v>
      </c>
      <c r="F279" s="72">
        <f t="shared" si="8"/>
        <v>10</v>
      </c>
      <c r="G279" s="72">
        <f t="shared" si="9"/>
        <v>2015</v>
      </c>
    </row>
    <row r="280" spans="1:7" hidden="1" x14ac:dyDescent="0.3">
      <c r="A280" s="79">
        <v>42283</v>
      </c>
      <c r="B280">
        <f>SUMIFS(user_list!P:P,user_list!G:G,"&lt;="&amp;A280,user_list!H:H,"&gt;="&amp;A280)</f>
        <v>0.7589648928788274</v>
      </c>
      <c r="C280">
        <f>SUMIFS(user_list!Q:Q,user_list!G:G,"&lt;="&amp;A280,user_list!H:H,"&gt;="&amp;A280)</f>
        <v>1.8924668227946921</v>
      </c>
      <c r="D280">
        <f>SUMIFS(user_list!P:P,user_list!G:G,"&lt;="&amp;A280,user_list!H:H,"&gt;="&amp;A280,user_list!J:J,days!G280)+SUMIFS(user_list!P:P,user_list!G:G,"&lt;="&amp;A280,user_list!H:H,"&gt;="&amp;A280,user_list!J:J,days!G280-1)</f>
        <v>0</v>
      </c>
      <c r="E280" s="38">
        <f>COUNTIF(user_list!H:H,A280)</f>
        <v>0</v>
      </c>
      <c r="F280" s="72">
        <f t="shared" si="8"/>
        <v>10</v>
      </c>
      <c r="G280" s="72">
        <f t="shared" si="9"/>
        <v>2015</v>
      </c>
    </row>
    <row r="281" spans="1:7" hidden="1" x14ac:dyDescent="0.3">
      <c r="A281" s="79">
        <v>42284</v>
      </c>
      <c r="B281">
        <f>SUMIFS(user_list!P:P,user_list!G:G,"&lt;="&amp;A281,user_list!H:H,"&gt;="&amp;A281)</f>
        <v>0.7589648928788274</v>
      </c>
      <c r="C281">
        <f>SUMIFS(user_list!Q:Q,user_list!G:G,"&lt;="&amp;A281,user_list!H:H,"&gt;="&amp;A281)</f>
        <v>1.8924668227946921</v>
      </c>
      <c r="D281">
        <f>SUMIFS(user_list!P:P,user_list!G:G,"&lt;="&amp;A281,user_list!H:H,"&gt;="&amp;A281,user_list!J:J,days!G281)+SUMIFS(user_list!P:P,user_list!G:G,"&lt;="&amp;A281,user_list!H:H,"&gt;="&amp;A281,user_list!J:J,days!G281-1)</f>
        <v>0</v>
      </c>
      <c r="E281" s="38">
        <f>COUNTIF(user_list!H:H,A281)</f>
        <v>0</v>
      </c>
      <c r="F281" s="72">
        <f t="shared" si="8"/>
        <v>10</v>
      </c>
      <c r="G281" s="72">
        <f t="shared" si="9"/>
        <v>2015</v>
      </c>
    </row>
    <row r="282" spans="1:7" hidden="1" x14ac:dyDescent="0.3">
      <c r="A282" s="79">
        <v>42285</v>
      </c>
      <c r="B282">
        <f>SUMIFS(user_list!P:P,user_list!G:G,"&lt;="&amp;A282,user_list!H:H,"&gt;="&amp;A282)</f>
        <v>0.7589648928788274</v>
      </c>
      <c r="C282">
        <f>SUMIFS(user_list!Q:Q,user_list!G:G,"&lt;="&amp;A282,user_list!H:H,"&gt;="&amp;A282)</f>
        <v>1.8924668227946921</v>
      </c>
      <c r="D282">
        <f>SUMIFS(user_list!P:P,user_list!G:G,"&lt;="&amp;A282,user_list!H:H,"&gt;="&amp;A282,user_list!J:J,days!G282)+SUMIFS(user_list!P:P,user_list!G:G,"&lt;="&amp;A282,user_list!H:H,"&gt;="&amp;A282,user_list!J:J,days!G282-1)</f>
        <v>0</v>
      </c>
      <c r="E282" s="38">
        <f>COUNTIF(user_list!H:H,A282)</f>
        <v>0</v>
      </c>
      <c r="F282" s="72">
        <f t="shared" si="8"/>
        <v>10</v>
      </c>
      <c r="G282" s="72">
        <f t="shared" si="9"/>
        <v>2015</v>
      </c>
    </row>
    <row r="283" spans="1:7" hidden="1" x14ac:dyDescent="0.3">
      <c r="A283" s="79">
        <v>42286</v>
      </c>
      <c r="B283">
        <f>SUMIFS(user_list!P:P,user_list!G:G,"&lt;="&amp;A283,user_list!H:H,"&gt;="&amp;A283)</f>
        <v>0.7589648928788274</v>
      </c>
      <c r="C283">
        <f>SUMIFS(user_list!Q:Q,user_list!G:G,"&lt;="&amp;A283,user_list!H:H,"&gt;="&amp;A283)</f>
        <v>1.8924668227946921</v>
      </c>
      <c r="D283">
        <f>SUMIFS(user_list!P:P,user_list!G:G,"&lt;="&amp;A283,user_list!H:H,"&gt;="&amp;A283,user_list!J:J,days!G283)+SUMIFS(user_list!P:P,user_list!G:G,"&lt;="&amp;A283,user_list!H:H,"&gt;="&amp;A283,user_list!J:J,days!G283-1)</f>
        <v>0</v>
      </c>
      <c r="E283" s="38">
        <f>COUNTIF(user_list!H:H,A283)</f>
        <v>0</v>
      </c>
      <c r="F283" s="72">
        <f t="shared" si="8"/>
        <v>10</v>
      </c>
      <c r="G283" s="72">
        <f t="shared" si="9"/>
        <v>2015</v>
      </c>
    </row>
    <row r="284" spans="1:7" hidden="1" x14ac:dyDescent="0.3">
      <c r="A284" s="79">
        <v>42287</v>
      </c>
      <c r="B284">
        <f>SUMIFS(user_list!P:P,user_list!G:G,"&lt;="&amp;A284,user_list!H:H,"&gt;="&amp;A284)</f>
        <v>0.7589648928788274</v>
      </c>
      <c r="C284">
        <f>SUMIFS(user_list!Q:Q,user_list!G:G,"&lt;="&amp;A284,user_list!H:H,"&gt;="&amp;A284)</f>
        <v>1.8924668227946921</v>
      </c>
      <c r="D284">
        <f>SUMIFS(user_list!P:P,user_list!G:G,"&lt;="&amp;A284,user_list!H:H,"&gt;="&amp;A284,user_list!J:J,days!G284)+SUMIFS(user_list!P:P,user_list!G:G,"&lt;="&amp;A284,user_list!H:H,"&gt;="&amp;A284,user_list!J:J,days!G284-1)</f>
        <v>0</v>
      </c>
      <c r="E284" s="38">
        <f>COUNTIF(user_list!H:H,A284)</f>
        <v>0</v>
      </c>
      <c r="F284" s="72">
        <f t="shared" si="8"/>
        <v>10</v>
      </c>
      <c r="G284" s="72">
        <f t="shared" si="9"/>
        <v>2015</v>
      </c>
    </row>
    <row r="285" spans="1:7" hidden="1" x14ac:dyDescent="0.3">
      <c r="A285" s="79">
        <v>42288</v>
      </c>
      <c r="B285">
        <f>SUMIFS(user_list!P:P,user_list!G:G,"&lt;="&amp;A285,user_list!H:H,"&gt;="&amp;A285)</f>
        <v>0.7589648928788274</v>
      </c>
      <c r="C285">
        <f>SUMIFS(user_list!Q:Q,user_list!G:G,"&lt;="&amp;A285,user_list!H:H,"&gt;="&amp;A285)</f>
        <v>1.8924668227946921</v>
      </c>
      <c r="D285">
        <f>SUMIFS(user_list!P:P,user_list!G:G,"&lt;="&amp;A285,user_list!H:H,"&gt;="&amp;A285,user_list!J:J,days!G285)+SUMIFS(user_list!P:P,user_list!G:G,"&lt;="&amp;A285,user_list!H:H,"&gt;="&amp;A285,user_list!J:J,days!G285-1)</f>
        <v>0</v>
      </c>
      <c r="E285" s="38">
        <f>COUNTIF(user_list!H:H,A285)</f>
        <v>0</v>
      </c>
      <c r="F285" s="72">
        <f t="shared" si="8"/>
        <v>10</v>
      </c>
      <c r="G285" s="72">
        <f t="shared" si="9"/>
        <v>2015</v>
      </c>
    </row>
    <row r="286" spans="1:7" hidden="1" x14ac:dyDescent="0.3">
      <c r="A286" s="79">
        <v>42289</v>
      </c>
      <c r="B286">
        <f>SUMIFS(user_list!P:P,user_list!G:G,"&lt;="&amp;A286,user_list!H:H,"&gt;="&amp;A286)</f>
        <v>0.7589648928788274</v>
      </c>
      <c r="C286">
        <f>SUMIFS(user_list!Q:Q,user_list!G:G,"&lt;="&amp;A286,user_list!H:H,"&gt;="&amp;A286)</f>
        <v>1.8924668227946921</v>
      </c>
      <c r="D286">
        <f>SUMIFS(user_list!P:P,user_list!G:G,"&lt;="&amp;A286,user_list!H:H,"&gt;="&amp;A286,user_list!J:J,days!G286)+SUMIFS(user_list!P:P,user_list!G:G,"&lt;="&amp;A286,user_list!H:H,"&gt;="&amp;A286,user_list!J:J,days!G286-1)</f>
        <v>0</v>
      </c>
      <c r="E286" s="38">
        <f>COUNTIF(user_list!H:H,A286)</f>
        <v>0</v>
      </c>
      <c r="F286" s="72">
        <f t="shared" si="8"/>
        <v>10</v>
      </c>
      <c r="G286" s="72">
        <f t="shared" si="9"/>
        <v>2015</v>
      </c>
    </row>
    <row r="287" spans="1:7" hidden="1" x14ac:dyDescent="0.3">
      <c r="A287" s="79">
        <v>42290</v>
      </c>
      <c r="B287">
        <f>SUMIFS(user_list!P:P,user_list!G:G,"&lt;="&amp;A287,user_list!H:H,"&gt;="&amp;A287)</f>
        <v>0.7589648928788274</v>
      </c>
      <c r="C287">
        <f>SUMIFS(user_list!Q:Q,user_list!G:G,"&lt;="&amp;A287,user_list!H:H,"&gt;="&amp;A287)</f>
        <v>1.8924668227946921</v>
      </c>
      <c r="D287">
        <f>SUMIFS(user_list!P:P,user_list!G:G,"&lt;="&amp;A287,user_list!H:H,"&gt;="&amp;A287,user_list!J:J,days!G287)+SUMIFS(user_list!P:P,user_list!G:G,"&lt;="&amp;A287,user_list!H:H,"&gt;="&amp;A287,user_list!J:J,days!G287-1)</f>
        <v>0</v>
      </c>
      <c r="E287" s="38">
        <f>COUNTIF(user_list!H:H,A287)</f>
        <v>0</v>
      </c>
      <c r="F287" s="72">
        <f t="shared" si="8"/>
        <v>10</v>
      </c>
      <c r="G287" s="72">
        <f t="shared" si="9"/>
        <v>2015</v>
      </c>
    </row>
    <row r="288" spans="1:7" hidden="1" x14ac:dyDescent="0.3">
      <c r="A288" s="79">
        <v>42291</v>
      </c>
      <c r="B288">
        <f>SUMIFS(user_list!P:P,user_list!G:G,"&lt;="&amp;A288,user_list!H:H,"&gt;="&amp;A288)</f>
        <v>0.7589648928788274</v>
      </c>
      <c r="C288">
        <f>SUMIFS(user_list!Q:Q,user_list!G:G,"&lt;="&amp;A288,user_list!H:H,"&gt;="&amp;A288)</f>
        <v>1.8924668227946921</v>
      </c>
      <c r="D288">
        <f>SUMIFS(user_list!P:P,user_list!G:G,"&lt;="&amp;A288,user_list!H:H,"&gt;="&amp;A288,user_list!J:J,days!G288)+SUMIFS(user_list!P:P,user_list!G:G,"&lt;="&amp;A288,user_list!H:H,"&gt;="&amp;A288,user_list!J:J,days!G288-1)</f>
        <v>0</v>
      </c>
      <c r="E288" s="38">
        <f>COUNTIF(user_list!H:H,A288)</f>
        <v>0</v>
      </c>
      <c r="F288" s="72">
        <f t="shared" si="8"/>
        <v>10</v>
      </c>
      <c r="G288" s="72">
        <f t="shared" si="9"/>
        <v>2015</v>
      </c>
    </row>
    <row r="289" spans="1:7" hidden="1" x14ac:dyDescent="0.3">
      <c r="A289" s="79">
        <v>42292</v>
      </c>
      <c r="B289">
        <f>SUMIFS(user_list!P:P,user_list!G:G,"&lt;="&amp;A289,user_list!H:H,"&gt;="&amp;A289)</f>
        <v>0.7589648928788274</v>
      </c>
      <c r="C289">
        <f>SUMIFS(user_list!Q:Q,user_list!G:G,"&lt;="&amp;A289,user_list!H:H,"&gt;="&amp;A289)</f>
        <v>1.8924668227946921</v>
      </c>
      <c r="D289">
        <f>SUMIFS(user_list!P:P,user_list!G:G,"&lt;="&amp;A289,user_list!H:H,"&gt;="&amp;A289,user_list!J:J,days!G289)+SUMIFS(user_list!P:P,user_list!G:G,"&lt;="&amp;A289,user_list!H:H,"&gt;="&amp;A289,user_list!J:J,days!G289-1)</f>
        <v>0</v>
      </c>
      <c r="E289" s="38">
        <f>COUNTIF(user_list!H:H,A289)</f>
        <v>0</v>
      </c>
      <c r="F289" s="72">
        <f t="shared" si="8"/>
        <v>10</v>
      </c>
      <c r="G289" s="72">
        <f t="shared" si="9"/>
        <v>2015</v>
      </c>
    </row>
    <row r="290" spans="1:7" hidden="1" x14ac:dyDescent="0.3">
      <c r="A290" s="79">
        <v>42293</v>
      </c>
      <c r="B290">
        <f>SUMIFS(user_list!P:P,user_list!G:G,"&lt;="&amp;A290,user_list!H:H,"&gt;="&amp;A290)</f>
        <v>0.7589648928788274</v>
      </c>
      <c r="C290">
        <f>SUMIFS(user_list!Q:Q,user_list!G:G,"&lt;="&amp;A290,user_list!H:H,"&gt;="&amp;A290)</f>
        <v>1.8924668227946921</v>
      </c>
      <c r="D290">
        <f>SUMIFS(user_list!P:P,user_list!G:G,"&lt;="&amp;A290,user_list!H:H,"&gt;="&amp;A290,user_list!J:J,days!G290)+SUMIFS(user_list!P:P,user_list!G:G,"&lt;="&amp;A290,user_list!H:H,"&gt;="&amp;A290,user_list!J:J,days!G290-1)</f>
        <v>0</v>
      </c>
      <c r="E290" s="38">
        <f>COUNTIF(user_list!H:H,A290)</f>
        <v>0</v>
      </c>
      <c r="F290" s="72">
        <f t="shared" si="8"/>
        <v>10</v>
      </c>
      <c r="G290" s="72">
        <f t="shared" si="9"/>
        <v>2015</v>
      </c>
    </row>
    <row r="291" spans="1:7" hidden="1" x14ac:dyDescent="0.3">
      <c r="A291" s="79">
        <v>42294</v>
      </c>
      <c r="B291">
        <f>SUMIFS(user_list!P:P,user_list!G:G,"&lt;="&amp;A291,user_list!H:H,"&gt;="&amp;A291)</f>
        <v>0.7589648928788274</v>
      </c>
      <c r="C291">
        <f>SUMIFS(user_list!Q:Q,user_list!G:G,"&lt;="&amp;A291,user_list!H:H,"&gt;="&amp;A291)</f>
        <v>1.8924668227946921</v>
      </c>
      <c r="D291">
        <f>SUMIFS(user_list!P:P,user_list!G:G,"&lt;="&amp;A291,user_list!H:H,"&gt;="&amp;A291,user_list!J:J,days!G291)+SUMIFS(user_list!P:P,user_list!G:G,"&lt;="&amp;A291,user_list!H:H,"&gt;="&amp;A291,user_list!J:J,days!G291-1)</f>
        <v>0</v>
      </c>
      <c r="E291" s="38">
        <f>COUNTIF(user_list!H:H,A291)</f>
        <v>0</v>
      </c>
      <c r="F291" s="72">
        <f t="shared" si="8"/>
        <v>10</v>
      </c>
      <c r="G291" s="72">
        <f t="shared" si="9"/>
        <v>2015</v>
      </c>
    </row>
    <row r="292" spans="1:7" hidden="1" x14ac:dyDescent="0.3">
      <c r="A292" s="79">
        <v>42295</v>
      </c>
      <c r="B292">
        <f>SUMIFS(user_list!P:P,user_list!G:G,"&lt;="&amp;A292,user_list!H:H,"&gt;="&amp;A292)</f>
        <v>0.7589648928788274</v>
      </c>
      <c r="C292">
        <f>SUMIFS(user_list!Q:Q,user_list!G:G,"&lt;="&amp;A292,user_list!H:H,"&gt;="&amp;A292)</f>
        <v>1.8924668227946921</v>
      </c>
      <c r="D292">
        <f>SUMIFS(user_list!P:P,user_list!G:G,"&lt;="&amp;A292,user_list!H:H,"&gt;="&amp;A292,user_list!J:J,days!G292)+SUMIFS(user_list!P:P,user_list!G:G,"&lt;="&amp;A292,user_list!H:H,"&gt;="&amp;A292,user_list!J:J,days!G292-1)</f>
        <v>0</v>
      </c>
      <c r="E292" s="38">
        <f>COUNTIF(user_list!H:H,A292)</f>
        <v>0</v>
      </c>
      <c r="F292" s="72">
        <f t="shared" si="8"/>
        <v>10</v>
      </c>
      <c r="G292" s="72">
        <f t="shared" si="9"/>
        <v>2015</v>
      </c>
    </row>
    <row r="293" spans="1:7" hidden="1" x14ac:dyDescent="0.3">
      <c r="A293" s="79">
        <v>42296</v>
      </c>
      <c r="B293">
        <f>SUMIFS(user_list!P:P,user_list!G:G,"&lt;="&amp;A293,user_list!H:H,"&gt;="&amp;A293)</f>
        <v>0.7589648928788274</v>
      </c>
      <c r="C293">
        <f>SUMIFS(user_list!Q:Q,user_list!G:G,"&lt;="&amp;A293,user_list!H:H,"&gt;="&amp;A293)</f>
        <v>1.8924668227946921</v>
      </c>
      <c r="D293">
        <f>SUMIFS(user_list!P:P,user_list!G:G,"&lt;="&amp;A293,user_list!H:H,"&gt;="&amp;A293,user_list!J:J,days!G293)+SUMIFS(user_list!P:P,user_list!G:G,"&lt;="&amp;A293,user_list!H:H,"&gt;="&amp;A293,user_list!J:J,days!G293-1)</f>
        <v>0</v>
      </c>
      <c r="E293" s="38">
        <f>COUNTIF(user_list!H:H,A293)</f>
        <v>0</v>
      </c>
      <c r="F293" s="72">
        <f t="shared" si="8"/>
        <v>10</v>
      </c>
      <c r="G293" s="72">
        <f t="shared" si="9"/>
        <v>2015</v>
      </c>
    </row>
    <row r="294" spans="1:7" hidden="1" x14ac:dyDescent="0.3">
      <c r="A294" s="79">
        <v>42297</v>
      </c>
      <c r="B294">
        <f>SUMIFS(user_list!P:P,user_list!G:G,"&lt;="&amp;A294,user_list!H:H,"&gt;="&amp;A294)</f>
        <v>0.7589648928788274</v>
      </c>
      <c r="C294">
        <f>SUMIFS(user_list!Q:Q,user_list!G:G,"&lt;="&amp;A294,user_list!H:H,"&gt;="&amp;A294)</f>
        <v>1.8924668227946921</v>
      </c>
      <c r="D294">
        <f>SUMIFS(user_list!P:P,user_list!G:G,"&lt;="&amp;A294,user_list!H:H,"&gt;="&amp;A294,user_list!J:J,days!G294)+SUMIFS(user_list!P:P,user_list!G:G,"&lt;="&amp;A294,user_list!H:H,"&gt;="&amp;A294,user_list!J:J,days!G294-1)</f>
        <v>0</v>
      </c>
      <c r="E294" s="38">
        <f>COUNTIF(user_list!H:H,A294)</f>
        <v>0</v>
      </c>
      <c r="F294" s="72">
        <f t="shared" si="8"/>
        <v>10</v>
      </c>
      <c r="G294" s="72">
        <f t="shared" si="9"/>
        <v>2015</v>
      </c>
    </row>
    <row r="295" spans="1:7" hidden="1" x14ac:dyDescent="0.3">
      <c r="A295" s="79">
        <v>42298</v>
      </c>
      <c r="B295">
        <f>SUMIFS(user_list!P:P,user_list!G:G,"&lt;="&amp;A295,user_list!H:H,"&gt;="&amp;A295)</f>
        <v>0.7589648928788274</v>
      </c>
      <c r="C295">
        <f>SUMIFS(user_list!Q:Q,user_list!G:G,"&lt;="&amp;A295,user_list!H:H,"&gt;="&amp;A295)</f>
        <v>1.8924668227946921</v>
      </c>
      <c r="D295">
        <f>SUMIFS(user_list!P:P,user_list!G:G,"&lt;="&amp;A295,user_list!H:H,"&gt;="&amp;A295,user_list!J:J,days!G295)+SUMIFS(user_list!P:P,user_list!G:G,"&lt;="&amp;A295,user_list!H:H,"&gt;="&amp;A295,user_list!J:J,days!G295-1)</f>
        <v>0</v>
      </c>
      <c r="E295" s="38">
        <f>COUNTIF(user_list!H:H,A295)</f>
        <v>0</v>
      </c>
      <c r="F295" s="72">
        <f t="shared" si="8"/>
        <v>10</v>
      </c>
      <c r="G295" s="72">
        <f t="shared" si="9"/>
        <v>2015</v>
      </c>
    </row>
    <row r="296" spans="1:7" hidden="1" x14ac:dyDescent="0.3">
      <c r="A296" s="79">
        <v>42299</v>
      </c>
      <c r="B296">
        <f>SUMIFS(user_list!P:P,user_list!G:G,"&lt;="&amp;A296,user_list!H:H,"&gt;="&amp;A296)</f>
        <v>0.7589648928788274</v>
      </c>
      <c r="C296">
        <f>SUMIFS(user_list!Q:Q,user_list!G:G,"&lt;="&amp;A296,user_list!H:H,"&gt;="&amp;A296)</f>
        <v>1.8924668227946921</v>
      </c>
      <c r="D296">
        <f>SUMIFS(user_list!P:P,user_list!G:G,"&lt;="&amp;A296,user_list!H:H,"&gt;="&amp;A296,user_list!J:J,days!G296)+SUMIFS(user_list!P:P,user_list!G:G,"&lt;="&amp;A296,user_list!H:H,"&gt;="&amp;A296,user_list!J:J,days!G296-1)</f>
        <v>0</v>
      </c>
      <c r="E296" s="38">
        <f>COUNTIF(user_list!H:H,A296)</f>
        <v>0</v>
      </c>
      <c r="F296" s="72">
        <f t="shared" si="8"/>
        <v>10</v>
      </c>
      <c r="G296" s="72">
        <f t="shared" si="9"/>
        <v>2015</v>
      </c>
    </row>
    <row r="297" spans="1:7" hidden="1" x14ac:dyDescent="0.3">
      <c r="A297" s="79">
        <v>42300</v>
      </c>
      <c r="B297">
        <f>SUMIFS(user_list!P:P,user_list!G:G,"&lt;="&amp;A297,user_list!H:H,"&gt;="&amp;A297)</f>
        <v>0.7589648928788274</v>
      </c>
      <c r="C297">
        <f>SUMIFS(user_list!Q:Q,user_list!G:G,"&lt;="&amp;A297,user_list!H:H,"&gt;="&amp;A297)</f>
        <v>1.8924668227946921</v>
      </c>
      <c r="D297">
        <f>SUMIFS(user_list!P:P,user_list!G:G,"&lt;="&amp;A297,user_list!H:H,"&gt;="&amp;A297,user_list!J:J,days!G297)+SUMIFS(user_list!P:P,user_list!G:G,"&lt;="&amp;A297,user_list!H:H,"&gt;="&amp;A297,user_list!J:J,days!G297-1)</f>
        <v>0</v>
      </c>
      <c r="E297" s="38">
        <f>COUNTIF(user_list!H:H,A297)</f>
        <v>0</v>
      </c>
      <c r="F297" s="72">
        <f t="shared" si="8"/>
        <v>10</v>
      </c>
      <c r="G297" s="72">
        <f t="shared" si="9"/>
        <v>2015</v>
      </c>
    </row>
    <row r="298" spans="1:7" hidden="1" x14ac:dyDescent="0.3">
      <c r="A298" s="79">
        <v>42301</v>
      </c>
      <c r="B298">
        <f>SUMIFS(user_list!P:P,user_list!G:G,"&lt;="&amp;A298,user_list!H:H,"&gt;="&amp;A298)</f>
        <v>0.7589648928788274</v>
      </c>
      <c r="C298">
        <f>SUMIFS(user_list!Q:Q,user_list!G:G,"&lt;="&amp;A298,user_list!H:H,"&gt;="&amp;A298)</f>
        <v>1.8924668227946921</v>
      </c>
      <c r="D298">
        <f>SUMIFS(user_list!P:P,user_list!G:G,"&lt;="&amp;A298,user_list!H:H,"&gt;="&amp;A298,user_list!J:J,days!G298)+SUMIFS(user_list!P:P,user_list!G:G,"&lt;="&amp;A298,user_list!H:H,"&gt;="&amp;A298,user_list!J:J,days!G298-1)</f>
        <v>0</v>
      </c>
      <c r="E298" s="38">
        <f>COUNTIF(user_list!H:H,A298)</f>
        <v>0</v>
      </c>
      <c r="F298" s="72">
        <f t="shared" si="8"/>
        <v>10</v>
      </c>
      <c r="G298" s="72">
        <f t="shared" si="9"/>
        <v>2015</v>
      </c>
    </row>
    <row r="299" spans="1:7" hidden="1" x14ac:dyDescent="0.3">
      <c r="A299" s="79">
        <v>42302</v>
      </c>
      <c r="B299">
        <f>SUMIFS(user_list!P:P,user_list!G:G,"&lt;="&amp;A299,user_list!H:H,"&gt;="&amp;A299)</f>
        <v>0.7589648928788274</v>
      </c>
      <c r="C299">
        <f>SUMIFS(user_list!Q:Q,user_list!G:G,"&lt;="&amp;A299,user_list!H:H,"&gt;="&amp;A299)</f>
        <v>1.8924668227946921</v>
      </c>
      <c r="D299">
        <f>SUMIFS(user_list!P:P,user_list!G:G,"&lt;="&amp;A299,user_list!H:H,"&gt;="&amp;A299,user_list!J:J,days!G299)+SUMIFS(user_list!P:P,user_list!G:G,"&lt;="&amp;A299,user_list!H:H,"&gt;="&amp;A299,user_list!J:J,days!G299-1)</f>
        <v>0</v>
      </c>
      <c r="E299" s="38">
        <f>COUNTIF(user_list!H:H,A299)</f>
        <v>0</v>
      </c>
      <c r="F299" s="72">
        <f t="shared" si="8"/>
        <v>10</v>
      </c>
      <c r="G299" s="72">
        <f t="shared" si="9"/>
        <v>2015</v>
      </c>
    </row>
    <row r="300" spans="1:7" hidden="1" x14ac:dyDescent="0.3">
      <c r="A300" s="79">
        <v>42303</v>
      </c>
      <c r="B300">
        <f>SUMIFS(user_list!P:P,user_list!G:G,"&lt;="&amp;A300,user_list!H:H,"&gt;="&amp;A300)</f>
        <v>0.7589648928788274</v>
      </c>
      <c r="C300">
        <f>SUMIFS(user_list!Q:Q,user_list!G:G,"&lt;="&amp;A300,user_list!H:H,"&gt;="&amp;A300)</f>
        <v>1.8924668227946921</v>
      </c>
      <c r="D300">
        <f>SUMIFS(user_list!P:P,user_list!G:G,"&lt;="&amp;A300,user_list!H:H,"&gt;="&amp;A300,user_list!J:J,days!G300)+SUMIFS(user_list!P:P,user_list!G:G,"&lt;="&amp;A300,user_list!H:H,"&gt;="&amp;A300,user_list!J:J,days!G300-1)</f>
        <v>0</v>
      </c>
      <c r="E300" s="38">
        <f>COUNTIF(user_list!H:H,A300)</f>
        <v>0</v>
      </c>
      <c r="F300" s="72">
        <f t="shared" si="8"/>
        <v>10</v>
      </c>
      <c r="G300" s="72">
        <f t="shared" si="9"/>
        <v>2015</v>
      </c>
    </row>
    <row r="301" spans="1:7" hidden="1" x14ac:dyDescent="0.3">
      <c r="A301" s="79">
        <v>42304</v>
      </c>
      <c r="B301">
        <f>SUMIFS(user_list!P:P,user_list!G:G,"&lt;="&amp;A301,user_list!H:H,"&gt;="&amp;A301)</f>
        <v>0.7589648928788274</v>
      </c>
      <c r="C301">
        <f>SUMIFS(user_list!Q:Q,user_list!G:G,"&lt;="&amp;A301,user_list!H:H,"&gt;="&amp;A301)</f>
        <v>1.8924668227946921</v>
      </c>
      <c r="D301">
        <f>SUMIFS(user_list!P:P,user_list!G:G,"&lt;="&amp;A301,user_list!H:H,"&gt;="&amp;A301,user_list!J:J,days!G301)+SUMIFS(user_list!P:P,user_list!G:G,"&lt;="&amp;A301,user_list!H:H,"&gt;="&amp;A301,user_list!J:J,days!G301-1)</f>
        <v>0</v>
      </c>
      <c r="E301" s="38">
        <f>COUNTIF(user_list!H:H,A301)</f>
        <v>0</v>
      </c>
      <c r="F301" s="72">
        <f t="shared" si="8"/>
        <v>10</v>
      </c>
      <c r="G301" s="72">
        <f t="shared" si="9"/>
        <v>2015</v>
      </c>
    </row>
    <row r="302" spans="1:7" hidden="1" x14ac:dyDescent="0.3">
      <c r="A302" s="79">
        <v>42305</v>
      </c>
      <c r="B302">
        <f>SUMIFS(user_list!P:P,user_list!G:G,"&lt;="&amp;A302,user_list!H:H,"&gt;="&amp;A302)</f>
        <v>0.7589648928788274</v>
      </c>
      <c r="C302">
        <f>SUMIFS(user_list!Q:Q,user_list!G:G,"&lt;="&amp;A302,user_list!H:H,"&gt;="&amp;A302)</f>
        <v>1.8924668227946921</v>
      </c>
      <c r="D302">
        <f>SUMIFS(user_list!P:P,user_list!G:G,"&lt;="&amp;A302,user_list!H:H,"&gt;="&amp;A302,user_list!J:J,days!G302)+SUMIFS(user_list!P:P,user_list!G:G,"&lt;="&amp;A302,user_list!H:H,"&gt;="&amp;A302,user_list!J:J,days!G302-1)</f>
        <v>0</v>
      </c>
      <c r="E302" s="38">
        <f>COUNTIF(user_list!H:H,A302)</f>
        <v>0</v>
      </c>
      <c r="F302" s="72">
        <f t="shared" si="8"/>
        <v>10</v>
      </c>
      <c r="G302" s="72">
        <f t="shared" si="9"/>
        <v>2015</v>
      </c>
    </row>
    <row r="303" spans="1:7" hidden="1" x14ac:dyDescent="0.3">
      <c r="A303" s="79">
        <v>42306</v>
      </c>
      <c r="B303">
        <f>SUMIFS(user_list!P:P,user_list!G:G,"&lt;="&amp;A303,user_list!H:H,"&gt;="&amp;A303)</f>
        <v>0.7589648928788274</v>
      </c>
      <c r="C303">
        <f>SUMIFS(user_list!Q:Q,user_list!G:G,"&lt;="&amp;A303,user_list!H:H,"&gt;="&amp;A303)</f>
        <v>1.8924668227946921</v>
      </c>
      <c r="D303">
        <f>SUMIFS(user_list!P:P,user_list!G:G,"&lt;="&amp;A303,user_list!H:H,"&gt;="&amp;A303,user_list!J:J,days!G303)+SUMIFS(user_list!P:P,user_list!G:G,"&lt;="&amp;A303,user_list!H:H,"&gt;="&amp;A303,user_list!J:J,days!G303-1)</f>
        <v>0</v>
      </c>
      <c r="E303" s="38">
        <f>COUNTIF(user_list!H:H,A303)</f>
        <v>0</v>
      </c>
      <c r="F303" s="72">
        <f t="shared" si="8"/>
        <v>10</v>
      </c>
      <c r="G303" s="72">
        <f t="shared" si="9"/>
        <v>2015</v>
      </c>
    </row>
    <row r="304" spans="1:7" hidden="1" x14ac:dyDescent="0.3">
      <c r="A304" s="79">
        <v>42307</v>
      </c>
      <c r="B304">
        <f>SUMIFS(user_list!P:P,user_list!G:G,"&lt;="&amp;A304,user_list!H:H,"&gt;="&amp;A304)</f>
        <v>0.7589648928788274</v>
      </c>
      <c r="C304">
        <f>SUMIFS(user_list!Q:Q,user_list!G:G,"&lt;="&amp;A304,user_list!H:H,"&gt;="&amp;A304)</f>
        <v>1.8924668227946921</v>
      </c>
      <c r="D304">
        <f>SUMIFS(user_list!P:P,user_list!G:G,"&lt;="&amp;A304,user_list!H:H,"&gt;="&amp;A304,user_list!J:J,days!G304)+SUMIFS(user_list!P:P,user_list!G:G,"&lt;="&amp;A304,user_list!H:H,"&gt;="&amp;A304,user_list!J:J,days!G304-1)</f>
        <v>0</v>
      </c>
      <c r="E304" s="38">
        <f>COUNTIF(user_list!H:H,A304)</f>
        <v>0</v>
      </c>
      <c r="F304" s="72">
        <f t="shared" si="8"/>
        <v>10</v>
      </c>
      <c r="G304" s="72">
        <f t="shared" si="9"/>
        <v>2015</v>
      </c>
    </row>
    <row r="305" spans="1:7" hidden="1" x14ac:dyDescent="0.3">
      <c r="A305" s="79">
        <v>42308</v>
      </c>
      <c r="B305">
        <f>SUMIFS(user_list!P:P,user_list!G:G,"&lt;="&amp;A305,user_list!H:H,"&gt;="&amp;A305)</f>
        <v>0.7589648928788274</v>
      </c>
      <c r="C305">
        <f>SUMIFS(user_list!Q:Q,user_list!G:G,"&lt;="&amp;A305,user_list!H:H,"&gt;="&amp;A305)</f>
        <v>1.8924668227946921</v>
      </c>
      <c r="D305">
        <f>SUMIFS(user_list!P:P,user_list!G:G,"&lt;="&amp;A305,user_list!H:H,"&gt;="&amp;A305,user_list!J:J,days!G305)+SUMIFS(user_list!P:P,user_list!G:G,"&lt;="&amp;A305,user_list!H:H,"&gt;="&amp;A305,user_list!J:J,days!G305-1)</f>
        <v>0</v>
      </c>
      <c r="E305" s="38">
        <f>COUNTIF(user_list!H:H,A305)</f>
        <v>0</v>
      </c>
      <c r="F305" s="72">
        <f t="shared" si="8"/>
        <v>10</v>
      </c>
      <c r="G305" s="72">
        <f t="shared" si="9"/>
        <v>2015</v>
      </c>
    </row>
    <row r="306" spans="1:7" hidden="1" x14ac:dyDescent="0.3">
      <c r="A306" s="79">
        <v>42309</v>
      </c>
      <c r="B306">
        <f>SUMIFS(user_list!P:P,user_list!G:G,"&lt;="&amp;A306,user_list!H:H,"&gt;="&amp;A306)</f>
        <v>0.7589648928788274</v>
      </c>
      <c r="C306">
        <f>SUMIFS(user_list!Q:Q,user_list!G:G,"&lt;="&amp;A306,user_list!H:H,"&gt;="&amp;A306)</f>
        <v>1.8924668227946921</v>
      </c>
      <c r="D306">
        <f>SUMIFS(user_list!P:P,user_list!G:G,"&lt;="&amp;A306,user_list!H:H,"&gt;="&amp;A306,user_list!J:J,days!G306)+SUMIFS(user_list!P:P,user_list!G:G,"&lt;="&amp;A306,user_list!H:H,"&gt;="&amp;A306,user_list!J:J,days!G306-1)</f>
        <v>0</v>
      </c>
      <c r="E306" s="38">
        <f>COUNTIF(user_list!H:H,A306)</f>
        <v>0</v>
      </c>
      <c r="F306" s="72">
        <f t="shared" si="8"/>
        <v>11</v>
      </c>
      <c r="G306" s="72">
        <f t="shared" si="9"/>
        <v>2015</v>
      </c>
    </row>
    <row r="307" spans="1:7" hidden="1" x14ac:dyDescent="0.3">
      <c r="A307" s="79">
        <v>42310</v>
      </c>
      <c r="B307">
        <f>SUMIFS(user_list!P:P,user_list!G:G,"&lt;="&amp;A307,user_list!H:H,"&gt;="&amp;A307)</f>
        <v>0.7589648928788274</v>
      </c>
      <c r="C307">
        <f>SUMIFS(user_list!Q:Q,user_list!G:G,"&lt;="&amp;A307,user_list!H:H,"&gt;="&amp;A307)</f>
        <v>1.8924668227946921</v>
      </c>
      <c r="D307">
        <f>SUMIFS(user_list!P:P,user_list!G:G,"&lt;="&amp;A307,user_list!H:H,"&gt;="&amp;A307,user_list!J:J,days!G307)+SUMIFS(user_list!P:P,user_list!G:G,"&lt;="&amp;A307,user_list!H:H,"&gt;="&amp;A307,user_list!J:J,days!G307-1)</f>
        <v>0</v>
      </c>
      <c r="E307" s="38">
        <f>COUNTIF(user_list!H:H,A307)</f>
        <v>0</v>
      </c>
      <c r="F307" s="72">
        <f t="shared" si="8"/>
        <v>11</v>
      </c>
      <c r="G307" s="72">
        <f t="shared" si="9"/>
        <v>2015</v>
      </c>
    </row>
    <row r="308" spans="1:7" hidden="1" x14ac:dyDescent="0.3">
      <c r="A308" s="79">
        <v>42311</v>
      </c>
      <c r="B308">
        <f>SUMIFS(user_list!P:P,user_list!G:G,"&lt;="&amp;A308,user_list!H:H,"&gt;="&amp;A308)</f>
        <v>0.7589648928788274</v>
      </c>
      <c r="C308">
        <f>SUMIFS(user_list!Q:Q,user_list!G:G,"&lt;="&amp;A308,user_list!H:H,"&gt;="&amp;A308)</f>
        <v>1.8924668227946921</v>
      </c>
      <c r="D308">
        <f>SUMIFS(user_list!P:P,user_list!G:G,"&lt;="&amp;A308,user_list!H:H,"&gt;="&amp;A308,user_list!J:J,days!G308)+SUMIFS(user_list!P:P,user_list!G:G,"&lt;="&amp;A308,user_list!H:H,"&gt;="&amp;A308,user_list!J:J,days!G308-1)</f>
        <v>0</v>
      </c>
      <c r="E308" s="38">
        <f>COUNTIF(user_list!H:H,A308)</f>
        <v>0</v>
      </c>
      <c r="F308" s="72">
        <f t="shared" si="8"/>
        <v>11</v>
      </c>
      <c r="G308" s="72">
        <f t="shared" si="9"/>
        <v>2015</v>
      </c>
    </row>
    <row r="309" spans="1:7" hidden="1" x14ac:dyDescent="0.3">
      <c r="A309" s="79">
        <v>42312</v>
      </c>
      <c r="B309">
        <f>SUMIFS(user_list!P:P,user_list!G:G,"&lt;="&amp;A309,user_list!H:H,"&gt;="&amp;A309)</f>
        <v>0.7589648928788274</v>
      </c>
      <c r="C309">
        <f>SUMIFS(user_list!Q:Q,user_list!G:G,"&lt;="&amp;A309,user_list!H:H,"&gt;="&amp;A309)</f>
        <v>1.8924668227946921</v>
      </c>
      <c r="D309">
        <f>SUMIFS(user_list!P:P,user_list!G:G,"&lt;="&amp;A309,user_list!H:H,"&gt;="&amp;A309,user_list!J:J,days!G309)+SUMIFS(user_list!P:P,user_list!G:G,"&lt;="&amp;A309,user_list!H:H,"&gt;="&amp;A309,user_list!J:J,days!G309-1)</f>
        <v>0</v>
      </c>
      <c r="E309" s="38">
        <f>COUNTIF(user_list!H:H,A309)</f>
        <v>0</v>
      </c>
      <c r="F309" s="72">
        <f t="shared" si="8"/>
        <v>11</v>
      </c>
      <c r="G309" s="72">
        <f t="shared" si="9"/>
        <v>2015</v>
      </c>
    </row>
    <row r="310" spans="1:7" hidden="1" x14ac:dyDescent="0.3">
      <c r="A310" s="79">
        <v>42313</v>
      </c>
      <c r="B310">
        <f>SUMIFS(user_list!P:P,user_list!G:G,"&lt;="&amp;A310,user_list!H:H,"&gt;="&amp;A310)</f>
        <v>0.7589648928788274</v>
      </c>
      <c r="C310">
        <f>SUMIFS(user_list!Q:Q,user_list!G:G,"&lt;="&amp;A310,user_list!H:H,"&gt;="&amp;A310)</f>
        <v>1.8924668227946921</v>
      </c>
      <c r="D310">
        <f>SUMIFS(user_list!P:P,user_list!G:G,"&lt;="&amp;A310,user_list!H:H,"&gt;="&amp;A310,user_list!J:J,days!G310)+SUMIFS(user_list!P:P,user_list!G:G,"&lt;="&amp;A310,user_list!H:H,"&gt;="&amp;A310,user_list!J:J,days!G310-1)</f>
        <v>0</v>
      </c>
      <c r="E310" s="38">
        <f>COUNTIF(user_list!H:H,A310)</f>
        <v>0</v>
      </c>
      <c r="F310" s="72">
        <f t="shared" si="8"/>
        <v>11</v>
      </c>
      <c r="G310" s="72">
        <f t="shared" si="9"/>
        <v>2015</v>
      </c>
    </row>
    <row r="311" spans="1:7" hidden="1" x14ac:dyDescent="0.3">
      <c r="A311" s="79">
        <v>42314</v>
      </c>
      <c r="B311">
        <f>SUMIFS(user_list!P:P,user_list!G:G,"&lt;="&amp;A311,user_list!H:H,"&gt;="&amp;A311)</f>
        <v>0.7589648928788274</v>
      </c>
      <c r="C311">
        <f>SUMIFS(user_list!Q:Q,user_list!G:G,"&lt;="&amp;A311,user_list!H:H,"&gt;="&amp;A311)</f>
        <v>1.8924668227946921</v>
      </c>
      <c r="D311">
        <f>SUMIFS(user_list!P:P,user_list!G:G,"&lt;="&amp;A311,user_list!H:H,"&gt;="&amp;A311,user_list!J:J,days!G311)+SUMIFS(user_list!P:P,user_list!G:G,"&lt;="&amp;A311,user_list!H:H,"&gt;="&amp;A311,user_list!J:J,days!G311-1)</f>
        <v>0</v>
      </c>
      <c r="E311" s="38">
        <f>COUNTIF(user_list!H:H,A311)</f>
        <v>0</v>
      </c>
      <c r="F311" s="72">
        <f t="shared" si="8"/>
        <v>11</v>
      </c>
      <c r="G311" s="72">
        <f t="shared" si="9"/>
        <v>2015</v>
      </c>
    </row>
    <row r="312" spans="1:7" hidden="1" x14ac:dyDescent="0.3">
      <c r="A312" s="79">
        <v>42315</v>
      </c>
      <c r="B312">
        <f>SUMIFS(user_list!P:P,user_list!G:G,"&lt;="&amp;A312,user_list!H:H,"&gt;="&amp;A312)</f>
        <v>0.7589648928788274</v>
      </c>
      <c r="C312">
        <f>SUMIFS(user_list!Q:Q,user_list!G:G,"&lt;="&amp;A312,user_list!H:H,"&gt;="&amp;A312)</f>
        <v>1.8924668227946921</v>
      </c>
      <c r="D312">
        <f>SUMIFS(user_list!P:P,user_list!G:G,"&lt;="&amp;A312,user_list!H:H,"&gt;="&amp;A312,user_list!J:J,days!G312)+SUMIFS(user_list!P:P,user_list!G:G,"&lt;="&amp;A312,user_list!H:H,"&gt;="&amp;A312,user_list!J:J,days!G312-1)</f>
        <v>0</v>
      </c>
      <c r="E312" s="38">
        <f>COUNTIF(user_list!H:H,A312)</f>
        <v>0</v>
      </c>
      <c r="F312" s="72">
        <f t="shared" si="8"/>
        <v>11</v>
      </c>
      <c r="G312" s="72">
        <f t="shared" si="9"/>
        <v>2015</v>
      </c>
    </row>
    <row r="313" spans="1:7" hidden="1" x14ac:dyDescent="0.3">
      <c r="A313" s="79">
        <v>42316</v>
      </c>
      <c r="B313">
        <f>SUMIFS(user_list!P:P,user_list!G:G,"&lt;="&amp;A313,user_list!H:H,"&gt;="&amp;A313)</f>
        <v>0.7589648928788274</v>
      </c>
      <c r="C313">
        <f>SUMIFS(user_list!Q:Q,user_list!G:G,"&lt;="&amp;A313,user_list!H:H,"&gt;="&amp;A313)</f>
        <v>1.8924668227946921</v>
      </c>
      <c r="D313">
        <f>SUMIFS(user_list!P:P,user_list!G:G,"&lt;="&amp;A313,user_list!H:H,"&gt;="&amp;A313,user_list!J:J,days!G313)+SUMIFS(user_list!P:P,user_list!G:G,"&lt;="&amp;A313,user_list!H:H,"&gt;="&amp;A313,user_list!J:J,days!G313-1)</f>
        <v>0</v>
      </c>
      <c r="E313" s="38">
        <f>COUNTIF(user_list!H:H,A313)</f>
        <v>0</v>
      </c>
      <c r="F313" s="72">
        <f t="shared" si="8"/>
        <v>11</v>
      </c>
      <c r="G313" s="72">
        <f t="shared" si="9"/>
        <v>2015</v>
      </c>
    </row>
    <row r="314" spans="1:7" hidden="1" x14ac:dyDescent="0.3">
      <c r="A314" s="79">
        <v>42317</v>
      </c>
      <c r="B314">
        <f>SUMIFS(user_list!P:P,user_list!G:G,"&lt;="&amp;A314,user_list!H:H,"&gt;="&amp;A314)</f>
        <v>0.7589648928788274</v>
      </c>
      <c r="C314">
        <f>SUMIFS(user_list!Q:Q,user_list!G:G,"&lt;="&amp;A314,user_list!H:H,"&gt;="&amp;A314)</f>
        <v>1.8924668227946921</v>
      </c>
      <c r="D314">
        <f>SUMIFS(user_list!P:P,user_list!G:G,"&lt;="&amp;A314,user_list!H:H,"&gt;="&amp;A314,user_list!J:J,days!G314)+SUMIFS(user_list!P:P,user_list!G:G,"&lt;="&amp;A314,user_list!H:H,"&gt;="&amp;A314,user_list!J:J,days!G314-1)</f>
        <v>0</v>
      </c>
      <c r="E314" s="38">
        <f>COUNTIF(user_list!H:H,A314)</f>
        <v>0</v>
      </c>
      <c r="F314" s="72">
        <f t="shared" si="8"/>
        <v>11</v>
      </c>
      <c r="G314" s="72">
        <f t="shared" si="9"/>
        <v>2015</v>
      </c>
    </row>
    <row r="315" spans="1:7" hidden="1" x14ac:dyDescent="0.3">
      <c r="A315" s="79">
        <v>42318</v>
      </c>
      <c r="B315">
        <f>SUMIFS(user_list!P:P,user_list!G:G,"&lt;="&amp;A315,user_list!H:H,"&gt;="&amp;A315)</f>
        <v>0.7589648928788274</v>
      </c>
      <c r="C315">
        <f>SUMIFS(user_list!Q:Q,user_list!G:G,"&lt;="&amp;A315,user_list!H:H,"&gt;="&amp;A315)</f>
        <v>1.8924668227946921</v>
      </c>
      <c r="D315">
        <f>SUMIFS(user_list!P:P,user_list!G:G,"&lt;="&amp;A315,user_list!H:H,"&gt;="&amp;A315,user_list!J:J,days!G315)+SUMIFS(user_list!P:P,user_list!G:G,"&lt;="&amp;A315,user_list!H:H,"&gt;="&amp;A315,user_list!J:J,days!G315-1)</f>
        <v>0</v>
      </c>
      <c r="E315" s="38">
        <f>COUNTIF(user_list!H:H,A315)</f>
        <v>0</v>
      </c>
      <c r="F315" s="72">
        <f t="shared" si="8"/>
        <v>11</v>
      </c>
      <c r="G315" s="72">
        <f t="shared" si="9"/>
        <v>2015</v>
      </c>
    </row>
    <row r="316" spans="1:7" hidden="1" x14ac:dyDescent="0.3">
      <c r="A316" s="79">
        <v>42319</v>
      </c>
      <c r="B316">
        <f>SUMIFS(user_list!P:P,user_list!G:G,"&lt;="&amp;A316,user_list!H:H,"&gt;="&amp;A316)</f>
        <v>0.7589648928788274</v>
      </c>
      <c r="C316">
        <f>SUMIFS(user_list!Q:Q,user_list!G:G,"&lt;="&amp;A316,user_list!H:H,"&gt;="&amp;A316)</f>
        <v>1.8924668227946921</v>
      </c>
      <c r="D316">
        <f>SUMIFS(user_list!P:P,user_list!G:G,"&lt;="&amp;A316,user_list!H:H,"&gt;="&amp;A316,user_list!J:J,days!G316)+SUMIFS(user_list!P:P,user_list!G:G,"&lt;="&amp;A316,user_list!H:H,"&gt;="&amp;A316,user_list!J:J,days!G316-1)</f>
        <v>0</v>
      </c>
      <c r="E316" s="38">
        <f>COUNTIF(user_list!H:H,A316)</f>
        <v>0</v>
      </c>
      <c r="F316" s="72">
        <f t="shared" si="8"/>
        <v>11</v>
      </c>
      <c r="G316" s="72">
        <f t="shared" si="9"/>
        <v>2015</v>
      </c>
    </row>
    <row r="317" spans="1:7" hidden="1" x14ac:dyDescent="0.3">
      <c r="A317" s="79">
        <v>42320</v>
      </c>
      <c r="B317">
        <f>SUMIFS(user_list!P:P,user_list!G:G,"&lt;="&amp;A317,user_list!H:H,"&gt;="&amp;A317)</f>
        <v>0.7589648928788274</v>
      </c>
      <c r="C317">
        <f>SUMIFS(user_list!Q:Q,user_list!G:G,"&lt;="&amp;A317,user_list!H:H,"&gt;="&amp;A317)</f>
        <v>1.8924668227946921</v>
      </c>
      <c r="D317">
        <f>SUMIFS(user_list!P:P,user_list!G:G,"&lt;="&amp;A317,user_list!H:H,"&gt;="&amp;A317,user_list!J:J,days!G317)+SUMIFS(user_list!P:P,user_list!G:G,"&lt;="&amp;A317,user_list!H:H,"&gt;="&amp;A317,user_list!J:J,days!G317-1)</f>
        <v>0</v>
      </c>
      <c r="E317" s="38">
        <f>COUNTIF(user_list!H:H,A317)</f>
        <v>0</v>
      </c>
      <c r="F317" s="72">
        <f t="shared" si="8"/>
        <v>11</v>
      </c>
      <c r="G317" s="72">
        <f t="shared" si="9"/>
        <v>2015</v>
      </c>
    </row>
    <row r="318" spans="1:7" hidden="1" x14ac:dyDescent="0.3">
      <c r="A318" s="79">
        <v>42321</v>
      </c>
      <c r="B318">
        <f>SUMIFS(user_list!P:P,user_list!G:G,"&lt;="&amp;A318,user_list!H:H,"&gt;="&amp;A318)</f>
        <v>0.7589648928788274</v>
      </c>
      <c r="C318">
        <f>SUMIFS(user_list!Q:Q,user_list!G:G,"&lt;="&amp;A318,user_list!H:H,"&gt;="&amp;A318)</f>
        <v>1.8924668227946921</v>
      </c>
      <c r="D318">
        <f>SUMIFS(user_list!P:P,user_list!G:G,"&lt;="&amp;A318,user_list!H:H,"&gt;="&amp;A318,user_list!J:J,days!G318)+SUMIFS(user_list!P:P,user_list!G:G,"&lt;="&amp;A318,user_list!H:H,"&gt;="&amp;A318,user_list!J:J,days!G318-1)</f>
        <v>0</v>
      </c>
      <c r="E318" s="38">
        <f>COUNTIF(user_list!H:H,A318)</f>
        <v>0</v>
      </c>
      <c r="F318" s="72">
        <f t="shared" si="8"/>
        <v>11</v>
      </c>
      <c r="G318" s="72">
        <f t="shared" si="9"/>
        <v>2015</v>
      </c>
    </row>
    <row r="319" spans="1:7" hidden="1" x14ac:dyDescent="0.3">
      <c r="A319" s="79">
        <v>42322</v>
      </c>
      <c r="B319">
        <f>SUMIFS(user_list!P:P,user_list!G:G,"&lt;="&amp;A319,user_list!H:H,"&gt;="&amp;A319)</f>
        <v>0.7589648928788274</v>
      </c>
      <c r="C319">
        <f>SUMIFS(user_list!Q:Q,user_list!G:G,"&lt;="&amp;A319,user_list!H:H,"&gt;="&amp;A319)</f>
        <v>1.8924668227946921</v>
      </c>
      <c r="D319">
        <f>SUMIFS(user_list!P:P,user_list!G:G,"&lt;="&amp;A319,user_list!H:H,"&gt;="&amp;A319,user_list!J:J,days!G319)+SUMIFS(user_list!P:P,user_list!G:G,"&lt;="&amp;A319,user_list!H:H,"&gt;="&amp;A319,user_list!J:J,days!G319-1)</f>
        <v>0</v>
      </c>
      <c r="E319" s="38">
        <f>COUNTIF(user_list!H:H,A319)</f>
        <v>0</v>
      </c>
      <c r="F319" s="72">
        <f t="shared" si="8"/>
        <v>11</v>
      </c>
      <c r="G319" s="72">
        <f t="shared" si="9"/>
        <v>2015</v>
      </c>
    </row>
    <row r="320" spans="1:7" hidden="1" x14ac:dyDescent="0.3">
      <c r="A320" s="79">
        <v>42323</v>
      </c>
      <c r="B320">
        <f>SUMIFS(user_list!P:P,user_list!G:G,"&lt;="&amp;A320,user_list!H:H,"&gt;="&amp;A320)</f>
        <v>0.7589648928788274</v>
      </c>
      <c r="C320">
        <f>SUMIFS(user_list!Q:Q,user_list!G:G,"&lt;="&amp;A320,user_list!H:H,"&gt;="&amp;A320)</f>
        <v>1.8924668227946921</v>
      </c>
      <c r="D320">
        <f>SUMIFS(user_list!P:P,user_list!G:G,"&lt;="&amp;A320,user_list!H:H,"&gt;="&amp;A320,user_list!J:J,days!G320)+SUMIFS(user_list!P:P,user_list!G:G,"&lt;="&amp;A320,user_list!H:H,"&gt;="&amp;A320,user_list!J:J,days!G320-1)</f>
        <v>0</v>
      </c>
      <c r="E320" s="38">
        <f>COUNTIF(user_list!H:H,A320)</f>
        <v>0</v>
      </c>
      <c r="F320" s="72">
        <f t="shared" si="8"/>
        <v>11</v>
      </c>
      <c r="G320" s="72">
        <f t="shared" si="9"/>
        <v>2015</v>
      </c>
    </row>
    <row r="321" spans="1:7" hidden="1" x14ac:dyDescent="0.3">
      <c r="A321" s="79">
        <v>42324</v>
      </c>
      <c r="B321">
        <f>SUMIFS(user_list!P:P,user_list!G:G,"&lt;="&amp;A321,user_list!H:H,"&gt;="&amp;A321)</f>
        <v>0.7589648928788274</v>
      </c>
      <c r="C321">
        <f>SUMIFS(user_list!Q:Q,user_list!G:G,"&lt;="&amp;A321,user_list!H:H,"&gt;="&amp;A321)</f>
        <v>1.8924668227946921</v>
      </c>
      <c r="D321">
        <f>SUMIFS(user_list!P:P,user_list!G:G,"&lt;="&amp;A321,user_list!H:H,"&gt;="&amp;A321,user_list!J:J,days!G321)+SUMIFS(user_list!P:P,user_list!G:G,"&lt;="&amp;A321,user_list!H:H,"&gt;="&amp;A321,user_list!J:J,days!G321-1)</f>
        <v>0</v>
      </c>
      <c r="E321" s="38">
        <f>COUNTIF(user_list!H:H,A321)</f>
        <v>0</v>
      </c>
      <c r="F321" s="72">
        <f t="shared" si="8"/>
        <v>11</v>
      </c>
      <c r="G321" s="72">
        <f t="shared" si="9"/>
        <v>2015</v>
      </c>
    </row>
    <row r="322" spans="1:7" hidden="1" x14ac:dyDescent="0.3">
      <c r="A322" s="79">
        <v>42325</v>
      </c>
      <c r="B322">
        <f>SUMIFS(user_list!P:P,user_list!G:G,"&lt;="&amp;A322,user_list!H:H,"&gt;="&amp;A322)</f>
        <v>0.7589648928788274</v>
      </c>
      <c r="C322">
        <f>SUMIFS(user_list!Q:Q,user_list!G:G,"&lt;="&amp;A322,user_list!H:H,"&gt;="&amp;A322)</f>
        <v>1.8924668227946921</v>
      </c>
      <c r="D322">
        <f>SUMIFS(user_list!P:P,user_list!G:G,"&lt;="&amp;A322,user_list!H:H,"&gt;="&amp;A322,user_list!J:J,days!G322)+SUMIFS(user_list!P:P,user_list!G:G,"&lt;="&amp;A322,user_list!H:H,"&gt;="&amp;A322,user_list!J:J,days!G322-1)</f>
        <v>0</v>
      </c>
      <c r="E322" s="38">
        <f>COUNTIF(user_list!H:H,A322)</f>
        <v>0</v>
      </c>
      <c r="F322" s="72">
        <f t="shared" ref="F322:F385" si="10">MONTH(A322)</f>
        <v>11</v>
      </c>
      <c r="G322" s="72">
        <f t="shared" ref="G322:G385" si="11">YEAR(A322)</f>
        <v>2015</v>
      </c>
    </row>
    <row r="323" spans="1:7" hidden="1" x14ac:dyDescent="0.3">
      <c r="A323" s="79">
        <v>42326</v>
      </c>
      <c r="B323">
        <f>SUMIFS(user_list!P:P,user_list!G:G,"&lt;="&amp;A323,user_list!H:H,"&gt;="&amp;A323)</f>
        <v>0.7589648928788274</v>
      </c>
      <c r="C323">
        <f>SUMIFS(user_list!Q:Q,user_list!G:G,"&lt;="&amp;A323,user_list!H:H,"&gt;="&amp;A323)</f>
        <v>1.8924668227946921</v>
      </c>
      <c r="D323">
        <f>SUMIFS(user_list!P:P,user_list!G:G,"&lt;="&amp;A323,user_list!H:H,"&gt;="&amp;A323,user_list!J:J,days!G323)+SUMIFS(user_list!P:P,user_list!G:G,"&lt;="&amp;A323,user_list!H:H,"&gt;="&amp;A323,user_list!J:J,days!G323-1)</f>
        <v>0</v>
      </c>
      <c r="E323" s="38">
        <f>COUNTIF(user_list!H:H,A323)</f>
        <v>0</v>
      </c>
      <c r="F323" s="72">
        <f t="shared" si="10"/>
        <v>11</v>
      </c>
      <c r="G323" s="72">
        <f t="shared" si="11"/>
        <v>2015</v>
      </c>
    </row>
    <row r="324" spans="1:7" hidden="1" x14ac:dyDescent="0.3">
      <c r="A324" s="79">
        <v>42327</v>
      </c>
      <c r="B324">
        <f>SUMIFS(user_list!P:P,user_list!G:G,"&lt;="&amp;A324,user_list!H:H,"&gt;="&amp;A324)</f>
        <v>0.7589648928788274</v>
      </c>
      <c r="C324">
        <f>SUMIFS(user_list!Q:Q,user_list!G:G,"&lt;="&amp;A324,user_list!H:H,"&gt;="&amp;A324)</f>
        <v>1.8924668227946921</v>
      </c>
      <c r="D324">
        <f>SUMIFS(user_list!P:P,user_list!G:G,"&lt;="&amp;A324,user_list!H:H,"&gt;="&amp;A324,user_list!J:J,days!G324)+SUMIFS(user_list!P:P,user_list!G:G,"&lt;="&amp;A324,user_list!H:H,"&gt;="&amp;A324,user_list!J:J,days!G324-1)</f>
        <v>0</v>
      </c>
      <c r="E324" s="38">
        <f>COUNTIF(user_list!H:H,A324)</f>
        <v>0</v>
      </c>
      <c r="F324" s="72">
        <f t="shared" si="10"/>
        <v>11</v>
      </c>
      <c r="G324" s="72">
        <f t="shared" si="11"/>
        <v>2015</v>
      </c>
    </row>
    <row r="325" spans="1:7" hidden="1" x14ac:dyDescent="0.3">
      <c r="A325" s="79">
        <v>42328</v>
      </c>
      <c r="B325">
        <f>SUMIFS(user_list!P:P,user_list!G:G,"&lt;="&amp;A325,user_list!H:H,"&gt;="&amp;A325)</f>
        <v>0.7589648928788274</v>
      </c>
      <c r="C325">
        <f>SUMIFS(user_list!Q:Q,user_list!G:G,"&lt;="&amp;A325,user_list!H:H,"&gt;="&amp;A325)</f>
        <v>1.8924668227946921</v>
      </c>
      <c r="D325">
        <f>SUMIFS(user_list!P:P,user_list!G:G,"&lt;="&amp;A325,user_list!H:H,"&gt;="&amp;A325,user_list!J:J,days!G325)+SUMIFS(user_list!P:P,user_list!G:G,"&lt;="&amp;A325,user_list!H:H,"&gt;="&amp;A325,user_list!J:J,days!G325-1)</f>
        <v>0</v>
      </c>
      <c r="E325" s="38">
        <f>COUNTIF(user_list!H:H,A325)</f>
        <v>0</v>
      </c>
      <c r="F325" s="72">
        <f t="shared" si="10"/>
        <v>11</v>
      </c>
      <c r="G325" s="72">
        <f t="shared" si="11"/>
        <v>2015</v>
      </c>
    </row>
    <row r="326" spans="1:7" hidden="1" x14ac:dyDescent="0.3">
      <c r="A326" s="79">
        <v>42329</v>
      </c>
      <c r="B326">
        <f>SUMIFS(user_list!P:P,user_list!G:G,"&lt;="&amp;A326,user_list!H:H,"&gt;="&amp;A326)</f>
        <v>0.7589648928788274</v>
      </c>
      <c r="C326">
        <f>SUMIFS(user_list!Q:Q,user_list!G:G,"&lt;="&amp;A326,user_list!H:H,"&gt;="&amp;A326)</f>
        <v>1.8924668227946921</v>
      </c>
      <c r="D326">
        <f>SUMIFS(user_list!P:P,user_list!G:G,"&lt;="&amp;A326,user_list!H:H,"&gt;="&amp;A326,user_list!J:J,days!G326)+SUMIFS(user_list!P:P,user_list!G:G,"&lt;="&amp;A326,user_list!H:H,"&gt;="&amp;A326,user_list!J:J,days!G326-1)</f>
        <v>0</v>
      </c>
      <c r="E326" s="38">
        <f>COUNTIF(user_list!H:H,A326)</f>
        <v>0</v>
      </c>
      <c r="F326" s="72">
        <f t="shared" si="10"/>
        <v>11</v>
      </c>
      <c r="G326" s="72">
        <f t="shared" si="11"/>
        <v>2015</v>
      </c>
    </row>
    <row r="327" spans="1:7" hidden="1" x14ac:dyDescent="0.3">
      <c r="A327" s="79">
        <v>42330</v>
      </c>
      <c r="B327">
        <f>SUMIFS(user_list!P:P,user_list!G:G,"&lt;="&amp;A327,user_list!H:H,"&gt;="&amp;A327)</f>
        <v>0.7589648928788274</v>
      </c>
      <c r="C327">
        <f>SUMIFS(user_list!Q:Q,user_list!G:G,"&lt;="&amp;A327,user_list!H:H,"&gt;="&amp;A327)</f>
        <v>1.8924668227946921</v>
      </c>
      <c r="D327">
        <f>SUMIFS(user_list!P:P,user_list!G:G,"&lt;="&amp;A327,user_list!H:H,"&gt;="&amp;A327,user_list!J:J,days!G327)+SUMIFS(user_list!P:P,user_list!G:G,"&lt;="&amp;A327,user_list!H:H,"&gt;="&amp;A327,user_list!J:J,days!G327-1)</f>
        <v>0</v>
      </c>
      <c r="E327" s="38">
        <f>COUNTIF(user_list!H:H,A327)</f>
        <v>0</v>
      </c>
      <c r="F327" s="72">
        <f t="shared" si="10"/>
        <v>11</v>
      </c>
      <c r="G327" s="72">
        <f t="shared" si="11"/>
        <v>2015</v>
      </c>
    </row>
    <row r="328" spans="1:7" hidden="1" x14ac:dyDescent="0.3">
      <c r="A328" s="79">
        <v>42331</v>
      </c>
      <c r="B328">
        <f>SUMIFS(user_list!P:P,user_list!G:G,"&lt;="&amp;A328,user_list!H:H,"&gt;="&amp;A328)</f>
        <v>0.7589648928788274</v>
      </c>
      <c r="C328">
        <f>SUMIFS(user_list!Q:Q,user_list!G:G,"&lt;="&amp;A328,user_list!H:H,"&gt;="&amp;A328)</f>
        <v>1.8924668227946921</v>
      </c>
      <c r="D328">
        <f>SUMIFS(user_list!P:P,user_list!G:G,"&lt;="&amp;A328,user_list!H:H,"&gt;="&amp;A328,user_list!J:J,days!G328)+SUMIFS(user_list!P:P,user_list!G:G,"&lt;="&amp;A328,user_list!H:H,"&gt;="&amp;A328,user_list!J:J,days!G328-1)</f>
        <v>0</v>
      </c>
      <c r="E328" s="38">
        <f>COUNTIF(user_list!H:H,A328)</f>
        <v>0</v>
      </c>
      <c r="F328" s="72">
        <f t="shared" si="10"/>
        <v>11</v>
      </c>
      <c r="G328" s="72">
        <f t="shared" si="11"/>
        <v>2015</v>
      </c>
    </row>
    <row r="329" spans="1:7" hidden="1" x14ac:dyDescent="0.3">
      <c r="A329" s="79">
        <v>42332</v>
      </c>
      <c r="B329">
        <f>SUMIFS(user_list!P:P,user_list!G:G,"&lt;="&amp;A329,user_list!H:H,"&gt;="&amp;A329)</f>
        <v>0.7589648928788274</v>
      </c>
      <c r="C329">
        <f>SUMIFS(user_list!Q:Q,user_list!G:G,"&lt;="&amp;A329,user_list!H:H,"&gt;="&amp;A329)</f>
        <v>1.8924668227946921</v>
      </c>
      <c r="D329">
        <f>SUMIFS(user_list!P:P,user_list!G:G,"&lt;="&amp;A329,user_list!H:H,"&gt;="&amp;A329,user_list!J:J,days!G329)+SUMIFS(user_list!P:P,user_list!G:G,"&lt;="&amp;A329,user_list!H:H,"&gt;="&amp;A329,user_list!J:J,days!G329-1)</f>
        <v>0</v>
      </c>
      <c r="E329" s="38">
        <f>COUNTIF(user_list!H:H,A329)</f>
        <v>0</v>
      </c>
      <c r="F329" s="72">
        <f t="shared" si="10"/>
        <v>11</v>
      </c>
      <c r="G329" s="72">
        <f t="shared" si="11"/>
        <v>2015</v>
      </c>
    </row>
    <row r="330" spans="1:7" hidden="1" x14ac:dyDescent="0.3">
      <c r="A330" s="79">
        <v>42333</v>
      </c>
      <c r="B330">
        <f>SUMIFS(user_list!P:P,user_list!G:G,"&lt;="&amp;A330,user_list!H:H,"&gt;="&amp;A330)</f>
        <v>0.7589648928788274</v>
      </c>
      <c r="C330">
        <f>SUMIFS(user_list!Q:Q,user_list!G:G,"&lt;="&amp;A330,user_list!H:H,"&gt;="&amp;A330)</f>
        <v>1.8924668227946921</v>
      </c>
      <c r="D330">
        <f>SUMIFS(user_list!P:P,user_list!G:G,"&lt;="&amp;A330,user_list!H:H,"&gt;="&amp;A330,user_list!J:J,days!G330)+SUMIFS(user_list!P:P,user_list!G:G,"&lt;="&amp;A330,user_list!H:H,"&gt;="&amp;A330,user_list!J:J,days!G330-1)</f>
        <v>0</v>
      </c>
      <c r="E330" s="38">
        <f>COUNTIF(user_list!H:H,A330)</f>
        <v>0</v>
      </c>
      <c r="F330" s="72">
        <f t="shared" si="10"/>
        <v>11</v>
      </c>
      <c r="G330" s="72">
        <f t="shared" si="11"/>
        <v>2015</v>
      </c>
    </row>
    <row r="331" spans="1:7" hidden="1" x14ac:dyDescent="0.3">
      <c r="A331" s="79">
        <v>42334</v>
      </c>
      <c r="B331">
        <f>SUMIFS(user_list!P:P,user_list!G:G,"&lt;="&amp;A331,user_list!H:H,"&gt;="&amp;A331)</f>
        <v>0.7589648928788274</v>
      </c>
      <c r="C331">
        <f>SUMIFS(user_list!Q:Q,user_list!G:G,"&lt;="&amp;A331,user_list!H:H,"&gt;="&amp;A331)</f>
        <v>1.8924668227946921</v>
      </c>
      <c r="D331">
        <f>SUMIFS(user_list!P:P,user_list!G:G,"&lt;="&amp;A331,user_list!H:H,"&gt;="&amp;A331,user_list!J:J,days!G331)+SUMIFS(user_list!P:P,user_list!G:G,"&lt;="&amp;A331,user_list!H:H,"&gt;="&amp;A331,user_list!J:J,days!G331-1)</f>
        <v>0</v>
      </c>
      <c r="E331" s="38">
        <f>COUNTIF(user_list!H:H,A331)</f>
        <v>0</v>
      </c>
      <c r="F331" s="72">
        <f t="shared" si="10"/>
        <v>11</v>
      </c>
      <c r="G331" s="72">
        <f t="shared" si="11"/>
        <v>2015</v>
      </c>
    </row>
    <row r="332" spans="1:7" hidden="1" x14ac:dyDescent="0.3">
      <c r="A332" s="79">
        <v>42335</v>
      </c>
      <c r="B332">
        <f>SUMIFS(user_list!P:P,user_list!G:G,"&lt;="&amp;A332,user_list!H:H,"&gt;="&amp;A332)</f>
        <v>0.7589648928788274</v>
      </c>
      <c r="C332">
        <f>SUMIFS(user_list!Q:Q,user_list!G:G,"&lt;="&amp;A332,user_list!H:H,"&gt;="&amp;A332)</f>
        <v>1.8924668227946921</v>
      </c>
      <c r="D332">
        <f>SUMIFS(user_list!P:P,user_list!G:G,"&lt;="&amp;A332,user_list!H:H,"&gt;="&amp;A332,user_list!J:J,days!G332)+SUMIFS(user_list!P:P,user_list!G:G,"&lt;="&amp;A332,user_list!H:H,"&gt;="&amp;A332,user_list!J:J,days!G332-1)</f>
        <v>0</v>
      </c>
      <c r="E332" s="38">
        <f>COUNTIF(user_list!H:H,A332)</f>
        <v>0</v>
      </c>
      <c r="F332" s="72">
        <f t="shared" si="10"/>
        <v>11</v>
      </c>
      <c r="G332" s="72">
        <f t="shared" si="11"/>
        <v>2015</v>
      </c>
    </row>
    <row r="333" spans="1:7" hidden="1" x14ac:dyDescent="0.3">
      <c r="A333" s="79">
        <v>42336</v>
      </c>
      <c r="B333">
        <f>SUMIFS(user_list!P:P,user_list!G:G,"&lt;="&amp;A333,user_list!H:H,"&gt;="&amp;A333)</f>
        <v>0.7589648928788274</v>
      </c>
      <c r="C333">
        <f>SUMIFS(user_list!Q:Q,user_list!G:G,"&lt;="&amp;A333,user_list!H:H,"&gt;="&amp;A333)</f>
        <v>1.8924668227946921</v>
      </c>
      <c r="D333">
        <f>SUMIFS(user_list!P:P,user_list!G:G,"&lt;="&amp;A333,user_list!H:H,"&gt;="&amp;A333,user_list!J:J,days!G333)+SUMIFS(user_list!P:P,user_list!G:G,"&lt;="&amp;A333,user_list!H:H,"&gt;="&amp;A333,user_list!J:J,days!G333-1)</f>
        <v>0</v>
      </c>
      <c r="E333" s="38">
        <f>COUNTIF(user_list!H:H,A333)</f>
        <v>0</v>
      </c>
      <c r="F333" s="72">
        <f t="shared" si="10"/>
        <v>11</v>
      </c>
      <c r="G333" s="72">
        <f t="shared" si="11"/>
        <v>2015</v>
      </c>
    </row>
    <row r="334" spans="1:7" hidden="1" x14ac:dyDescent="0.3">
      <c r="A334" s="79">
        <v>42337</v>
      </c>
      <c r="B334">
        <f>SUMIFS(user_list!P:P,user_list!G:G,"&lt;="&amp;A334,user_list!H:H,"&gt;="&amp;A334)</f>
        <v>0.7589648928788274</v>
      </c>
      <c r="C334">
        <f>SUMIFS(user_list!Q:Q,user_list!G:G,"&lt;="&amp;A334,user_list!H:H,"&gt;="&amp;A334)</f>
        <v>1.8924668227946921</v>
      </c>
      <c r="D334">
        <f>SUMIFS(user_list!P:P,user_list!G:G,"&lt;="&amp;A334,user_list!H:H,"&gt;="&amp;A334,user_list!J:J,days!G334)+SUMIFS(user_list!P:P,user_list!G:G,"&lt;="&amp;A334,user_list!H:H,"&gt;="&amp;A334,user_list!J:J,days!G334-1)</f>
        <v>0</v>
      </c>
      <c r="E334" s="38">
        <f>COUNTIF(user_list!H:H,A334)</f>
        <v>0</v>
      </c>
      <c r="F334" s="72">
        <f t="shared" si="10"/>
        <v>11</v>
      </c>
      <c r="G334" s="72">
        <f t="shared" si="11"/>
        <v>2015</v>
      </c>
    </row>
    <row r="335" spans="1:7" hidden="1" x14ac:dyDescent="0.3">
      <c r="A335" s="79">
        <v>42338</v>
      </c>
      <c r="B335">
        <f>SUMIFS(user_list!P:P,user_list!G:G,"&lt;="&amp;A335,user_list!H:H,"&gt;="&amp;A335)</f>
        <v>0.7589648928788274</v>
      </c>
      <c r="C335">
        <f>SUMIFS(user_list!Q:Q,user_list!G:G,"&lt;="&amp;A335,user_list!H:H,"&gt;="&amp;A335)</f>
        <v>1.8924668227946921</v>
      </c>
      <c r="D335">
        <f>SUMIFS(user_list!P:P,user_list!G:G,"&lt;="&amp;A335,user_list!H:H,"&gt;="&amp;A335,user_list!J:J,days!G335)+SUMIFS(user_list!P:P,user_list!G:G,"&lt;="&amp;A335,user_list!H:H,"&gt;="&amp;A335,user_list!J:J,days!G335-1)</f>
        <v>0</v>
      </c>
      <c r="E335" s="38">
        <f>COUNTIF(user_list!H:H,A335)</f>
        <v>0</v>
      </c>
      <c r="F335" s="72">
        <f t="shared" si="10"/>
        <v>11</v>
      </c>
      <c r="G335" s="72">
        <f t="shared" si="11"/>
        <v>2015</v>
      </c>
    </row>
    <row r="336" spans="1:7" hidden="1" x14ac:dyDescent="0.3">
      <c r="A336" s="79">
        <v>42339</v>
      </c>
      <c r="B336">
        <f>SUMIFS(user_list!P:P,user_list!G:G,"&lt;="&amp;A336,user_list!H:H,"&gt;="&amp;A336)</f>
        <v>0.7589648928788274</v>
      </c>
      <c r="C336">
        <f>SUMIFS(user_list!Q:Q,user_list!G:G,"&lt;="&amp;A336,user_list!H:H,"&gt;="&amp;A336)</f>
        <v>1.8924668227946921</v>
      </c>
      <c r="D336">
        <f>SUMIFS(user_list!P:P,user_list!G:G,"&lt;="&amp;A336,user_list!H:H,"&gt;="&amp;A336,user_list!J:J,days!G336)+SUMIFS(user_list!P:P,user_list!G:G,"&lt;="&amp;A336,user_list!H:H,"&gt;="&amp;A336,user_list!J:J,days!G336-1)</f>
        <v>0</v>
      </c>
      <c r="E336" s="38">
        <f>COUNTIF(user_list!H:H,A336)</f>
        <v>0</v>
      </c>
      <c r="F336" s="72">
        <f t="shared" si="10"/>
        <v>12</v>
      </c>
      <c r="G336" s="72">
        <f t="shared" si="11"/>
        <v>2015</v>
      </c>
    </row>
    <row r="337" spans="1:7" hidden="1" x14ac:dyDescent="0.3">
      <c r="A337" s="79">
        <v>42340</v>
      </c>
      <c r="B337">
        <f>SUMIFS(user_list!P:P,user_list!G:G,"&lt;="&amp;A337,user_list!H:H,"&gt;="&amp;A337)</f>
        <v>0.7589648928788274</v>
      </c>
      <c r="C337">
        <f>SUMIFS(user_list!Q:Q,user_list!G:G,"&lt;="&amp;A337,user_list!H:H,"&gt;="&amp;A337)</f>
        <v>1.8924668227946921</v>
      </c>
      <c r="D337">
        <f>SUMIFS(user_list!P:P,user_list!G:G,"&lt;="&amp;A337,user_list!H:H,"&gt;="&amp;A337,user_list!J:J,days!G337)+SUMIFS(user_list!P:P,user_list!G:G,"&lt;="&amp;A337,user_list!H:H,"&gt;="&amp;A337,user_list!J:J,days!G337-1)</f>
        <v>0</v>
      </c>
      <c r="E337" s="38">
        <f>COUNTIF(user_list!H:H,A337)</f>
        <v>0</v>
      </c>
      <c r="F337" s="72">
        <f t="shared" si="10"/>
        <v>12</v>
      </c>
      <c r="G337" s="72">
        <f t="shared" si="11"/>
        <v>2015</v>
      </c>
    </row>
    <row r="338" spans="1:7" hidden="1" x14ac:dyDescent="0.3">
      <c r="A338" s="79">
        <v>42341</v>
      </c>
      <c r="B338">
        <f>SUMIFS(user_list!P:P,user_list!G:G,"&lt;="&amp;A338,user_list!H:H,"&gt;="&amp;A338)</f>
        <v>0.7589648928788274</v>
      </c>
      <c r="C338">
        <f>SUMIFS(user_list!Q:Q,user_list!G:G,"&lt;="&amp;A338,user_list!H:H,"&gt;="&amp;A338)</f>
        <v>1.8924668227946921</v>
      </c>
      <c r="D338">
        <f>SUMIFS(user_list!P:P,user_list!G:G,"&lt;="&amp;A338,user_list!H:H,"&gt;="&amp;A338,user_list!J:J,days!G338)+SUMIFS(user_list!P:P,user_list!G:G,"&lt;="&amp;A338,user_list!H:H,"&gt;="&amp;A338,user_list!J:J,days!G338-1)</f>
        <v>0</v>
      </c>
      <c r="E338" s="38">
        <f>COUNTIF(user_list!H:H,A338)</f>
        <v>0</v>
      </c>
      <c r="F338" s="72">
        <f t="shared" si="10"/>
        <v>12</v>
      </c>
      <c r="G338" s="72">
        <f t="shared" si="11"/>
        <v>2015</v>
      </c>
    </row>
    <row r="339" spans="1:7" hidden="1" x14ac:dyDescent="0.3">
      <c r="A339" s="79">
        <v>42342</v>
      </c>
      <c r="B339">
        <f>SUMIFS(user_list!P:P,user_list!G:G,"&lt;="&amp;A339,user_list!H:H,"&gt;="&amp;A339)</f>
        <v>0.7589648928788274</v>
      </c>
      <c r="C339">
        <f>SUMIFS(user_list!Q:Q,user_list!G:G,"&lt;="&amp;A339,user_list!H:H,"&gt;="&amp;A339)</f>
        <v>1.8924668227946921</v>
      </c>
      <c r="D339">
        <f>SUMIFS(user_list!P:P,user_list!G:G,"&lt;="&amp;A339,user_list!H:H,"&gt;="&amp;A339,user_list!J:J,days!G339)+SUMIFS(user_list!P:P,user_list!G:G,"&lt;="&amp;A339,user_list!H:H,"&gt;="&amp;A339,user_list!J:J,days!G339-1)</f>
        <v>0</v>
      </c>
      <c r="E339" s="38">
        <f>COUNTIF(user_list!H:H,A339)</f>
        <v>0</v>
      </c>
      <c r="F339" s="72">
        <f t="shared" si="10"/>
        <v>12</v>
      </c>
      <c r="G339" s="72">
        <f t="shared" si="11"/>
        <v>2015</v>
      </c>
    </row>
    <row r="340" spans="1:7" hidden="1" x14ac:dyDescent="0.3">
      <c r="A340" s="79">
        <v>42343</v>
      </c>
      <c r="B340">
        <f>SUMIFS(user_list!P:P,user_list!G:G,"&lt;="&amp;A340,user_list!H:H,"&gt;="&amp;A340)</f>
        <v>0.7589648928788274</v>
      </c>
      <c r="C340">
        <f>SUMIFS(user_list!Q:Q,user_list!G:G,"&lt;="&amp;A340,user_list!H:H,"&gt;="&amp;A340)</f>
        <v>1.8924668227946921</v>
      </c>
      <c r="D340">
        <f>SUMIFS(user_list!P:P,user_list!G:G,"&lt;="&amp;A340,user_list!H:H,"&gt;="&amp;A340,user_list!J:J,days!G340)+SUMIFS(user_list!P:P,user_list!G:G,"&lt;="&amp;A340,user_list!H:H,"&gt;="&amp;A340,user_list!J:J,days!G340-1)</f>
        <v>0</v>
      </c>
      <c r="E340" s="38">
        <f>COUNTIF(user_list!H:H,A340)</f>
        <v>0</v>
      </c>
      <c r="F340" s="72">
        <f t="shared" si="10"/>
        <v>12</v>
      </c>
      <c r="G340" s="72">
        <f t="shared" si="11"/>
        <v>2015</v>
      </c>
    </row>
    <row r="341" spans="1:7" hidden="1" x14ac:dyDescent="0.3">
      <c r="A341" s="79">
        <v>42344</v>
      </c>
      <c r="B341">
        <f>SUMIFS(user_list!P:P,user_list!G:G,"&lt;="&amp;A341,user_list!H:H,"&gt;="&amp;A341)</f>
        <v>0.7589648928788274</v>
      </c>
      <c r="C341">
        <f>SUMIFS(user_list!Q:Q,user_list!G:G,"&lt;="&amp;A341,user_list!H:H,"&gt;="&amp;A341)</f>
        <v>1.8924668227946921</v>
      </c>
      <c r="D341">
        <f>SUMIFS(user_list!P:P,user_list!G:G,"&lt;="&amp;A341,user_list!H:H,"&gt;="&amp;A341,user_list!J:J,days!G341)+SUMIFS(user_list!P:P,user_list!G:G,"&lt;="&amp;A341,user_list!H:H,"&gt;="&amp;A341,user_list!J:J,days!G341-1)</f>
        <v>0</v>
      </c>
      <c r="E341" s="38">
        <f>COUNTIF(user_list!H:H,A341)</f>
        <v>0</v>
      </c>
      <c r="F341" s="72">
        <f t="shared" si="10"/>
        <v>12</v>
      </c>
      <c r="G341" s="72">
        <f t="shared" si="11"/>
        <v>2015</v>
      </c>
    </row>
    <row r="342" spans="1:7" hidden="1" x14ac:dyDescent="0.3">
      <c r="A342" s="79">
        <v>42345</v>
      </c>
      <c r="B342">
        <f>SUMIFS(user_list!P:P,user_list!G:G,"&lt;="&amp;A342,user_list!H:H,"&gt;="&amp;A342)</f>
        <v>0.7589648928788274</v>
      </c>
      <c r="C342">
        <f>SUMIFS(user_list!Q:Q,user_list!G:G,"&lt;="&amp;A342,user_list!H:H,"&gt;="&amp;A342)</f>
        <v>1.8924668227946921</v>
      </c>
      <c r="D342">
        <f>SUMIFS(user_list!P:P,user_list!G:G,"&lt;="&amp;A342,user_list!H:H,"&gt;="&amp;A342,user_list!J:J,days!G342)+SUMIFS(user_list!P:P,user_list!G:G,"&lt;="&amp;A342,user_list!H:H,"&gt;="&amp;A342,user_list!J:J,days!G342-1)</f>
        <v>0</v>
      </c>
      <c r="E342" s="38">
        <f>COUNTIF(user_list!H:H,A342)</f>
        <v>0</v>
      </c>
      <c r="F342" s="72">
        <f t="shared" si="10"/>
        <v>12</v>
      </c>
      <c r="G342" s="72">
        <f t="shared" si="11"/>
        <v>2015</v>
      </c>
    </row>
    <row r="343" spans="1:7" hidden="1" x14ac:dyDescent="0.3">
      <c r="A343" s="79">
        <v>42346</v>
      </c>
      <c r="B343">
        <f>SUMIFS(user_list!P:P,user_list!G:G,"&lt;="&amp;A343,user_list!H:H,"&gt;="&amp;A343)</f>
        <v>0.7589648928788274</v>
      </c>
      <c r="C343">
        <f>SUMIFS(user_list!Q:Q,user_list!G:G,"&lt;="&amp;A343,user_list!H:H,"&gt;="&amp;A343)</f>
        <v>1.8924668227946921</v>
      </c>
      <c r="D343">
        <f>SUMIFS(user_list!P:P,user_list!G:G,"&lt;="&amp;A343,user_list!H:H,"&gt;="&amp;A343,user_list!J:J,days!G343)+SUMIFS(user_list!P:P,user_list!G:G,"&lt;="&amp;A343,user_list!H:H,"&gt;="&amp;A343,user_list!J:J,days!G343-1)</f>
        <v>0</v>
      </c>
      <c r="E343" s="38">
        <f>COUNTIF(user_list!H:H,A343)</f>
        <v>0</v>
      </c>
      <c r="F343" s="72">
        <f t="shared" si="10"/>
        <v>12</v>
      </c>
      <c r="G343" s="72">
        <f t="shared" si="11"/>
        <v>2015</v>
      </c>
    </row>
    <row r="344" spans="1:7" hidden="1" x14ac:dyDescent="0.3">
      <c r="A344" s="79">
        <v>42347</v>
      </c>
      <c r="B344">
        <f>SUMIFS(user_list!P:P,user_list!G:G,"&lt;="&amp;A344,user_list!H:H,"&gt;="&amp;A344)</f>
        <v>0.7589648928788274</v>
      </c>
      <c r="C344">
        <f>SUMIFS(user_list!Q:Q,user_list!G:G,"&lt;="&amp;A344,user_list!H:H,"&gt;="&amp;A344)</f>
        <v>1.8924668227946921</v>
      </c>
      <c r="D344">
        <f>SUMIFS(user_list!P:P,user_list!G:G,"&lt;="&amp;A344,user_list!H:H,"&gt;="&amp;A344,user_list!J:J,days!G344)+SUMIFS(user_list!P:P,user_list!G:G,"&lt;="&amp;A344,user_list!H:H,"&gt;="&amp;A344,user_list!J:J,days!G344-1)</f>
        <v>0</v>
      </c>
      <c r="E344" s="38">
        <f>COUNTIF(user_list!H:H,A344)</f>
        <v>0</v>
      </c>
      <c r="F344" s="72">
        <f t="shared" si="10"/>
        <v>12</v>
      </c>
      <c r="G344" s="72">
        <f t="shared" si="11"/>
        <v>2015</v>
      </c>
    </row>
    <row r="345" spans="1:7" hidden="1" x14ac:dyDescent="0.3">
      <c r="A345" s="79">
        <v>42348</v>
      </c>
      <c r="B345">
        <f>SUMIFS(user_list!P:P,user_list!G:G,"&lt;="&amp;A345,user_list!H:H,"&gt;="&amp;A345)</f>
        <v>0.7589648928788274</v>
      </c>
      <c r="C345">
        <f>SUMIFS(user_list!Q:Q,user_list!G:G,"&lt;="&amp;A345,user_list!H:H,"&gt;="&amp;A345)</f>
        <v>1.8924668227946921</v>
      </c>
      <c r="D345">
        <f>SUMIFS(user_list!P:P,user_list!G:G,"&lt;="&amp;A345,user_list!H:H,"&gt;="&amp;A345,user_list!J:J,days!G345)+SUMIFS(user_list!P:P,user_list!G:G,"&lt;="&amp;A345,user_list!H:H,"&gt;="&amp;A345,user_list!J:J,days!G345-1)</f>
        <v>0</v>
      </c>
      <c r="E345" s="38">
        <f>COUNTIF(user_list!H:H,A345)</f>
        <v>0</v>
      </c>
      <c r="F345" s="72">
        <f t="shared" si="10"/>
        <v>12</v>
      </c>
      <c r="G345" s="72">
        <f t="shared" si="11"/>
        <v>2015</v>
      </c>
    </row>
    <row r="346" spans="1:7" hidden="1" x14ac:dyDescent="0.3">
      <c r="A346" s="79">
        <v>42349</v>
      </c>
      <c r="B346">
        <f>SUMIFS(user_list!P:P,user_list!G:G,"&lt;="&amp;A346,user_list!H:H,"&gt;="&amp;A346)</f>
        <v>0.7589648928788274</v>
      </c>
      <c r="C346">
        <f>SUMIFS(user_list!Q:Q,user_list!G:G,"&lt;="&amp;A346,user_list!H:H,"&gt;="&amp;A346)</f>
        <v>1.8924668227946921</v>
      </c>
      <c r="D346">
        <f>SUMIFS(user_list!P:P,user_list!G:G,"&lt;="&amp;A346,user_list!H:H,"&gt;="&amp;A346,user_list!J:J,days!G346)+SUMIFS(user_list!P:P,user_list!G:G,"&lt;="&amp;A346,user_list!H:H,"&gt;="&amp;A346,user_list!J:J,days!G346-1)</f>
        <v>0</v>
      </c>
      <c r="E346" s="38">
        <f>COUNTIF(user_list!H:H,A346)</f>
        <v>0</v>
      </c>
      <c r="F346" s="72">
        <f t="shared" si="10"/>
        <v>12</v>
      </c>
      <c r="G346" s="72">
        <f t="shared" si="11"/>
        <v>2015</v>
      </c>
    </row>
    <row r="347" spans="1:7" hidden="1" x14ac:dyDescent="0.3">
      <c r="A347" s="79">
        <v>42350</v>
      </c>
      <c r="B347">
        <f>SUMIFS(user_list!P:P,user_list!G:G,"&lt;="&amp;A347,user_list!H:H,"&gt;="&amp;A347)</f>
        <v>0.7589648928788274</v>
      </c>
      <c r="C347">
        <f>SUMIFS(user_list!Q:Q,user_list!G:G,"&lt;="&amp;A347,user_list!H:H,"&gt;="&amp;A347)</f>
        <v>1.8924668227946921</v>
      </c>
      <c r="D347">
        <f>SUMIFS(user_list!P:P,user_list!G:G,"&lt;="&amp;A347,user_list!H:H,"&gt;="&amp;A347,user_list!J:J,days!G347)+SUMIFS(user_list!P:P,user_list!G:G,"&lt;="&amp;A347,user_list!H:H,"&gt;="&amp;A347,user_list!J:J,days!G347-1)</f>
        <v>0</v>
      </c>
      <c r="E347" s="38">
        <f>COUNTIF(user_list!H:H,A347)</f>
        <v>0</v>
      </c>
      <c r="F347" s="72">
        <f t="shared" si="10"/>
        <v>12</v>
      </c>
      <c r="G347" s="72">
        <f t="shared" si="11"/>
        <v>2015</v>
      </c>
    </row>
    <row r="348" spans="1:7" hidden="1" x14ac:dyDescent="0.3">
      <c r="A348" s="79">
        <v>42351</v>
      </c>
      <c r="B348">
        <f>SUMIFS(user_list!P:P,user_list!G:G,"&lt;="&amp;A348,user_list!H:H,"&gt;="&amp;A348)</f>
        <v>0.7589648928788274</v>
      </c>
      <c r="C348">
        <f>SUMIFS(user_list!Q:Q,user_list!G:G,"&lt;="&amp;A348,user_list!H:H,"&gt;="&amp;A348)</f>
        <v>1.8924668227946921</v>
      </c>
      <c r="D348">
        <f>SUMIFS(user_list!P:P,user_list!G:G,"&lt;="&amp;A348,user_list!H:H,"&gt;="&amp;A348,user_list!J:J,days!G348)+SUMIFS(user_list!P:P,user_list!G:G,"&lt;="&amp;A348,user_list!H:H,"&gt;="&amp;A348,user_list!J:J,days!G348-1)</f>
        <v>0</v>
      </c>
      <c r="E348" s="38">
        <f>COUNTIF(user_list!H:H,A348)</f>
        <v>0</v>
      </c>
      <c r="F348" s="72">
        <f t="shared" si="10"/>
        <v>12</v>
      </c>
      <c r="G348" s="72">
        <f t="shared" si="11"/>
        <v>2015</v>
      </c>
    </row>
    <row r="349" spans="1:7" hidden="1" x14ac:dyDescent="0.3">
      <c r="A349" s="79">
        <v>42352</v>
      </c>
      <c r="B349">
        <f>SUMIFS(user_list!P:P,user_list!G:G,"&lt;="&amp;A349,user_list!H:H,"&gt;="&amp;A349)</f>
        <v>0.7589648928788274</v>
      </c>
      <c r="C349">
        <f>SUMIFS(user_list!Q:Q,user_list!G:G,"&lt;="&amp;A349,user_list!H:H,"&gt;="&amp;A349)</f>
        <v>1.8924668227946921</v>
      </c>
      <c r="D349">
        <f>SUMIFS(user_list!P:P,user_list!G:G,"&lt;="&amp;A349,user_list!H:H,"&gt;="&amp;A349,user_list!J:J,days!G349)+SUMIFS(user_list!P:P,user_list!G:G,"&lt;="&amp;A349,user_list!H:H,"&gt;="&amp;A349,user_list!J:J,days!G349-1)</f>
        <v>0</v>
      </c>
      <c r="E349" s="38">
        <f>COUNTIF(user_list!H:H,A349)</f>
        <v>0</v>
      </c>
      <c r="F349" s="72">
        <f t="shared" si="10"/>
        <v>12</v>
      </c>
      <c r="G349" s="72">
        <f t="shared" si="11"/>
        <v>2015</v>
      </c>
    </row>
    <row r="350" spans="1:7" hidden="1" x14ac:dyDescent="0.3">
      <c r="A350" s="79">
        <v>42353</v>
      </c>
      <c r="B350">
        <f>SUMIFS(user_list!P:P,user_list!G:G,"&lt;="&amp;A350,user_list!H:H,"&gt;="&amp;A350)</f>
        <v>0.7589648928788274</v>
      </c>
      <c r="C350">
        <f>SUMIFS(user_list!Q:Q,user_list!G:G,"&lt;="&amp;A350,user_list!H:H,"&gt;="&amp;A350)</f>
        <v>1.8924668227946921</v>
      </c>
      <c r="D350">
        <f>SUMIFS(user_list!P:P,user_list!G:G,"&lt;="&amp;A350,user_list!H:H,"&gt;="&amp;A350,user_list!J:J,days!G350)+SUMIFS(user_list!P:P,user_list!G:G,"&lt;="&amp;A350,user_list!H:H,"&gt;="&amp;A350,user_list!J:J,days!G350-1)</f>
        <v>0</v>
      </c>
      <c r="E350" s="38">
        <f>COUNTIF(user_list!H:H,A350)</f>
        <v>0</v>
      </c>
      <c r="F350" s="72">
        <f t="shared" si="10"/>
        <v>12</v>
      </c>
      <c r="G350" s="72">
        <f t="shared" si="11"/>
        <v>2015</v>
      </c>
    </row>
    <row r="351" spans="1:7" hidden="1" x14ac:dyDescent="0.3">
      <c r="A351" s="79">
        <v>42354</v>
      </c>
      <c r="B351">
        <f>SUMIFS(user_list!P:P,user_list!G:G,"&lt;="&amp;A351,user_list!H:H,"&gt;="&amp;A351)</f>
        <v>0.7589648928788274</v>
      </c>
      <c r="C351">
        <f>SUMIFS(user_list!Q:Q,user_list!G:G,"&lt;="&amp;A351,user_list!H:H,"&gt;="&amp;A351)</f>
        <v>1.8924668227946921</v>
      </c>
      <c r="D351">
        <f>SUMIFS(user_list!P:P,user_list!G:G,"&lt;="&amp;A351,user_list!H:H,"&gt;="&amp;A351,user_list!J:J,days!G351)+SUMIFS(user_list!P:P,user_list!G:G,"&lt;="&amp;A351,user_list!H:H,"&gt;="&amp;A351,user_list!J:J,days!G351-1)</f>
        <v>0</v>
      </c>
      <c r="E351" s="38">
        <f>COUNTIF(user_list!H:H,A351)</f>
        <v>0</v>
      </c>
      <c r="F351" s="72">
        <f t="shared" si="10"/>
        <v>12</v>
      </c>
      <c r="G351" s="72">
        <f t="shared" si="11"/>
        <v>2015</v>
      </c>
    </row>
    <row r="352" spans="1:7" hidden="1" x14ac:dyDescent="0.3">
      <c r="A352" s="79">
        <v>42355</v>
      </c>
      <c r="B352">
        <f>SUMIFS(user_list!P:P,user_list!G:G,"&lt;="&amp;A352,user_list!H:H,"&gt;="&amp;A352)</f>
        <v>0.7589648928788274</v>
      </c>
      <c r="C352">
        <f>SUMIFS(user_list!Q:Q,user_list!G:G,"&lt;="&amp;A352,user_list!H:H,"&gt;="&amp;A352)</f>
        <v>1.8924668227946921</v>
      </c>
      <c r="D352">
        <f>SUMIFS(user_list!P:P,user_list!G:G,"&lt;="&amp;A352,user_list!H:H,"&gt;="&amp;A352,user_list!J:J,days!G352)+SUMIFS(user_list!P:P,user_list!G:G,"&lt;="&amp;A352,user_list!H:H,"&gt;="&amp;A352,user_list!J:J,days!G352-1)</f>
        <v>0</v>
      </c>
      <c r="E352" s="38">
        <f>COUNTIF(user_list!H:H,A352)</f>
        <v>0</v>
      </c>
      <c r="F352" s="72">
        <f t="shared" si="10"/>
        <v>12</v>
      </c>
      <c r="G352" s="72">
        <f t="shared" si="11"/>
        <v>2015</v>
      </c>
    </row>
    <row r="353" spans="1:7" hidden="1" x14ac:dyDescent="0.3">
      <c r="A353" s="79">
        <v>42356</v>
      </c>
      <c r="B353">
        <f>SUMIFS(user_list!P:P,user_list!G:G,"&lt;="&amp;A353,user_list!H:H,"&gt;="&amp;A353)</f>
        <v>0.7589648928788274</v>
      </c>
      <c r="C353">
        <f>SUMIFS(user_list!Q:Q,user_list!G:G,"&lt;="&amp;A353,user_list!H:H,"&gt;="&amp;A353)</f>
        <v>1.8924668227946921</v>
      </c>
      <c r="D353">
        <f>SUMIFS(user_list!P:P,user_list!G:G,"&lt;="&amp;A353,user_list!H:H,"&gt;="&amp;A353,user_list!J:J,days!G353)+SUMIFS(user_list!P:P,user_list!G:G,"&lt;="&amp;A353,user_list!H:H,"&gt;="&amp;A353,user_list!J:J,days!G353-1)</f>
        <v>0</v>
      </c>
      <c r="E353" s="38">
        <f>COUNTIF(user_list!H:H,A353)</f>
        <v>0</v>
      </c>
      <c r="F353" s="72">
        <f t="shared" si="10"/>
        <v>12</v>
      </c>
      <c r="G353" s="72">
        <f t="shared" si="11"/>
        <v>2015</v>
      </c>
    </row>
    <row r="354" spans="1:7" hidden="1" x14ac:dyDescent="0.3">
      <c r="A354" s="79">
        <v>42357</v>
      </c>
      <c r="B354">
        <f>SUMIFS(user_list!P:P,user_list!G:G,"&lt;="&amp;A354,user_list!H:H,"&gt;="&amp;A354)</f>
        <v>0.7589648928788274</v>
      </c>
      <c r="C354">
        <f>SUMIFS(user_list!Q:Q,user_list!G:G,"&lt;="&amp;A354,user_list!H:H,"&gt;="&amp;A354)</f>
        <v>1.8924668227946921</v>
      </c>
      <c r="D354">
        <f>SUMIFS(user_list!P:P,user_list!G:G,"&lt;="&amp;A354,user_list!H:H,"&gt;="&amp;A354,user_list!J:J,days!G354)+SUMIFS(user_list!P:P,user_list!G:G,"&lt;="&amp;A354,user_list!H:H,"&gt;="&amp;A354,user_list!J:J,days!G354-1)</f>
        <v>0</v>
      </c>
      <c r="E354" s="38">
        <f>COUNTIF(user_list!H:H,A354)</f>
        <v>0</v>
      </c>
      <c r="F354" s="72">
        <f t="shared" si="10"/>
        <v>12</v>
      </c>
      <c r="G354" s="72">
        <f t="shared" si="11"/>
        <v>2015</v>
      </c>
    </row>
    <row r="355" spans="1:7" hidden="1" x14ac:dyDescent="0.3">
      <c r="A355" s="79">
        <v>42358</v>
      </c>
      <c r="B355">
        <f>SUMIFS(user_list!P:P,user_list!G:G,"&lt;="&amp;A355,user_list!H:H,"&gt;="&amp;A355)</f>
        <v>0.7589648928788274</v>
      </c>
      <c r="C355">
        <f>SUMIFS(user_list!Q:Q,user_list!G:G,"&lt;="&amp;A355,user_list!H:H,"&gt;="&amp;A355)</f>
        <v>1.8924668227946921</v>
      </c>
      <c r="D355">
        <f>SUMIFS(user_list!P:P,user_list!G:G,"&lt;="&amp;A355,user_list!H:H,"&gt;="&amp;A355,user_list!J:J,days!G355)+SUMIFS(user_list!P:P,user_list!G:G,"&lt;="&amp;A355,user_list!H:H,"&gt;="&amp;A355,user_list!J:J,days!G355-1)</f>
        <v>0</v>
      </c>
      <c r="E355" s="38">
        <f>COUNTIF(user_list!H:H,A355)</f>
        <v>0</v>
      </c>
      <c r="F355" s="72">
        <f t="shared" si="10"/>
        <v>12</v>
      </c>
      <c r="G355" s="72">
        <f t="shared" si="11"/>
        <v>2015</v>
      </c>
    </row>
    <row r="356" spans="1:7" hidden="1" x14ac:dyDescent="0.3">
      <c r="A356" s="79">
        <v>42359</v>
      </c>
      <c r="B356">
        <f>SUMIFS(user_list!P:P,user_list!G:G,"&lt;="&amp;A356,user_list!H:H,"&gt;="&amp;A356)</f>
        <v>0.7589648928788274</v>
      </c>
      <c r="C356">
        <f>SUMIFS(user_list!Q:Q,user_list!G:G,"&lt;="&amp;A356,user_list!H:H,"&gt;="&amp;A356)</f>
        <v>1.8924668227946921</v>
      </c>
      <c r="D356">
        <f>SUMIFS(user_list!P:P,user_list!G:G,"&lt;="&amp;A356,user_list!H:H,"&gt;="&amp;A356,user_list!J:J,days!G356)+SUMIFS(user_list!P:P,user_list!G:G,"&lt;="&amp;A356,user_list!H:H,"&gt;="&amp;A356,user_list!J:J,days!G356-1)</f>
        <v>0</v>
      </c>
      <c r="E356" s="38">
        <f>COUNTIF(user_list!H:H,A356)</f>
        <v>0</v>
      </c>
      <c r="F356" s="72">
        <f t="shared" si="10"/>
        <v>12</v>
      </c>
      <c r="G356" s="72">
        <f t="shared" si="11"/>
        <v>2015</v>
      </c>
    </row>
    <row r="357" spans="1:7" hidden="1" x14ac:dyDescent="0.3">
      <c r="A357" s="79">
        <v>42360</v>
      </c>
      <c r="B357">
        <f>SUMIFS(user_list!P:P,user_list!G:G,"&lt;="&amp;A357,user_list!H:H,"&gt;="&amp;A357)</f>
        <v>0.7589648928788274</v>
      </c>
      <c r="C357">
        <f>SUMIFS(user_list!Q:Q,user_list!G:G,"&lt;="&amp;A357,user_list!H:H,"&gt;="&amp;A357)</f>
        <v>1.8924668227946921</v>
      </c>
      <c r="D357">
        <f>SUMIFS(user_list!P:P,user_list!G:G,"&lt;="&amp;A357,user_list!H:H,"&gt;="&amp;A357,user_list!J:J,days!G357)+SUMIFS(user_list!P:P,user_list!G:G,"&lt;="&amp;A357,user_list!H:H,"&gt;="&amp;A357,user_list!J:J,days!G357-1)</f>
        <v>0</v>
      </c>
      <c r="E357" s="38">
        <f>COUNTIF(user_list!H:H,A357)</f>
        <v>0</v>
      </c>
      <c r="F357" s="72">
        <f t="shared" si="10"/>
        <v>12</v>
      </c>
      <c r="G357" s="72">
        <f t="shared" si="11"/>
        <v>2015</v>
      </c>
    </row>
    <row r="358" spans="1:7" hidden="1" x14ac:dyDescent="0.3">
      <c r="A358" s="79">
        <v>42361</v>
      </c>
      <c r="B358">
        <f>SUMIFS(user_list!P:P,user_list!G:G,"&lt;="&amp;A358,user_list!H:H,"&gt;="&amp;A358)</f>
        <v>0.7589648928788274</v>
      </c>
      <c r="C358">
        <f>SUMIFS(user_list!Q:Q,user_list!G:G,"&lt;="&amp;A358,user_list!H:H,"&gt;="&amp;A358)</f>
        <v>1.8924668227946921</v>
      </c>
      <c r="D358">
        <f>SUMIFS(user_list!P:P,user_list!G:G,"&lt;="&amp;A358,user_list!H:H,"&gt;="&amp;A358,user_list!J:J,days!G358)+SUMIFS(user_list!P:P,user_list!G:G,"&lt;="&amp;A358,user_list!H:H,"&gt;="&amp;A358,user_list!J:J,days!G358-1)</f>
        <v>0</v>
      </c>
      <c r="E358" s="38">
        <f>COUNTIF(user_list!H:H,A358)</f>
        <v>0</v>
      </c>
      <c r="F358" s="72">
        <f t="shared" si="10"/>
        <v>12</v>
      </c>
      <c r="G358" s="72">
        <f t="shared" si="11"/>
        <v>2015</v>
      </c>
    </row>
    <row r="359" spans="1:7" hidden="1" x14ac:dyDescent="0.3">
      <c r="A359" s="79">
        <v>42362</v>
      </c>
      <c r="B359">
        <f>SUMIFS(user_list!P:P,user_list!G:G,"&lt;="&amp;A359,user_list!H:H,"&gt;="&amp;A359)</f>
        <v>0.7589648928788274</v>
      </c>
      <c r="C359">
        <f>SUMIFS(user_list!Q:Q,user_list!G:G,"&lt;="&amp;A359,user_list!H:H,"&gt;="&amp;A359)</f>
        <v>1.8924668227946921</v>
      </c>
      <c r="D359">
        <f>SUMIFS(user_list!P:P,user_list!G:G,"&lt;="&amp;A359,user_list!H:H,"&gt;="&amp;A359,user_list!J:J,days!G359)+SUMIFS(user_list!P:P,user_list!G:G,"&lt;="&amp;A359,user_list!H:H,"&gt;="&amp;A359,user_list!J:J,days!G359-1)</f>
        <v>0</v>
      </c>
      <c r="E359" s="38">
        <f>COUNTIF(user_list!H:H,A359)</f>
        <v>0</v>
      </c>
      <c r="F359" s="72">
        <f t="shared" si="10"/>
        <v>12</v>
      </c>
      <c r="G359" s="72">
        <f t="shared" si="11"/>
        <v>2015</v>
      </c>
    </row>
    <row r="360" spans="1:7" hidden="1" x14ac:dyDescent="0.3">
      <c r="A360" s="79">
        <v>42363</v>
      </c>
      <c r="B360">
        <f>SUMIFS(user_list!P:P,user_list!G:G,"&lt;="&amp;A360,user_list!H:H,"&gt;="&amp;A360)</f>
        <v>0.7589648928788274</v>
      </c>
      <c r="C360">
        <f>SUMIFS(user_list!Q:Q,user_list!G:G,"&lt;="&amp;A360,user_list!H:H,"&gt;="&amp;A360)</f>
        <v>1.8924668227946921</v>
      </c>
      <c r="D360">
        <f>SUMIFS(user_list!P:P,user_list!G:G,"&lt;="&amp;A360,user_list!H:H,"&gt;="&amp;A360,user_list!J:J,days!G360)+SUMIFS(user_list!P:P,user_list!G:G,"&lt;="&amp;A360,user_list!H:H,"&gt;="&amp;A360,user_list!J:J,days!G360-1)</f>
        <v>0</v>
      </c>
      <c r="E360" s="38">
        <f>COUNTIF(user_list!H:H,A360)</f>
        <v>0</v>
      </c>
      <c r="F360" s="72">
        <f t="shared" si="10"/>
        <v>12</v>
      </c>
      <c r="G360" s="72">
        <f t="shared" si="11"/>
        <v>2015</v>
      </c>
    </row>
    <row r="361" spans="1:7" hidden="1" x14ac:dyDescent="0.3">
      <c r="A361" s="79">
        <v>42364</v>
      </c>
      <c r="B361">
        <f>SUMIFS(user_list!P:P,user_list!G:G,"&lt;="&amp;A361,user_list!H:H,"&gt;="&amp;A361)</f>
        <v>0.7589648928788274</v>
      </c>
      <c r="C361">
        <f>SUMIFS(user_list!Q:Q,user_list!G:G,"&lt;="&amp;A361,user_list!H:H,"&gt;="&amp;A361)</f>
        <v>1.8924668227946921</v>
      </c>
      <c r="D361">
        <f>SUMIFS(user_list!P:P,user_list!G:G,"&lt;="&amp;A361,user_list!H:H,"&gt;="&amp;A361,user_list!J:J,days!G361)+SUMIFS(user_list!P:P,user_list!G:G,"&lt;="&amp;A361,user_list!H:H,"&gt;="&amp;A361,user_list!J:J,days!G361-1)</f>
        <v>0</v>
      </c>
      <c r="E361" s="38">
        <f>COUNTIF(user_list!H:H,A361)</f>
        <v>0</v>
      </c>
      <c r="F361" s="72">
        <f t="shared" si="10"/>
        <v>12</v>
      </c>
      <c r="G361" s="72">
        <f t="shared" si="11"/>
        <v>2015</v>
      </c>
    </row>
    <row r="362" spans="1:7" hidden="1" x14ac:dyDescent="0.3">
      <c r="A362" s="79">
        <v>42365</v>
      </c>
      <c r="B362">
        <f>SUMIFS(user_list!P:P,user_list!G:G,"&lt;="&amp;A362,user_list!H:H,"&gt;="&amp;A362)</f>
        <v>0.7589648928788274</v>
      </c>
      <c r="C362">
        <f>SUMIFS(user_list!Q:Q,user_list!G:G,"&lt;="&amp;A362,user_list!H:H,"&gt;="&amp;A362)</f>
        <v>1.8924668227946921</v>
      </c>
      <c r="D362">
        <f>SUMIFS(user_list!P:P,user_list!G:G,"&lt;="&amp;A362,user_list!H:H,"&gt;="&amp;A362,user_list!J:J,days!G362)+SUMIFS(user_list!P:P,user_list!G:G,"&lt;="&amp;A362,user_list!H:H,"&gt;="&amp;A362,user_list!J:J,days!G362-1)</f>
        <v>0</v>
      </c>
      <c r="E362" s="38">
        <f>COUNTIF(user_list!H:H,A362)</f>
        <v>0</v>
      </c>
      <c r="F362" s="72">
        <f t="shared" si="10"/>
        <v>12</v>
      </c>
      <c r="G362" s="72">
        <f t="shared" si="11"/>
        <v>2015</v>
      </c>
    </row>
    <row r="363" spans="1:7" hidden="1" x14ac:dyDescent="0.3">
      <c r="A363" s="79">
        <v>42366</v>
      </c>
      <c r="B363">
        <f>SUMIFS(user_list!P:P,user_list!G:G,"&lt;="&amp;A363,user_list!H:H,"&gt;="&amp;A363)</f>
        <v>0.7589648928788274</v>
      </c>
      <c r="C363">
        <f>SUMIFS(user_list!Q:Q,user_list!G:G,"&lt;="&amp;A363,user_list!H:H,"&gt;="&amp;A363)</f>
        <v>1.8924668227946921</v>
      </c>
      <c r="D363">
        <f>SUMIFS(user_list!P:P,user_list!G:G,"&lt;="&amp;A363,user_list!H:H,"&gt;="&amp;A363,user_list!J:J,days!G363)+SUMIFS(user_list!P:P,user_list!G:G,"&lt;="&amp;A363,user_list!H:H,"&gt;="&amp;A363,user_list!J:J,days!G363-1)</f>
        <v>0</v>
      </c>
      <c r="E363" s="38">
        <f>COUNTIF(user_list!H:H,A363)</f>
        <v>0</v>
      </c>
      <c r="F363" s="72">
        <f t="shared" si="10"/>
        <v>12</v>
      </c>
      <c r="G363" s="72">
        <f t="shared" si="11"/>
        <v>2015</v>
      </c>
    </row>
    <row r="364" spans="1:7" hidden="1" x14ac:dyDescent="0.3">
      <c r="A364" s="79">
        <v>42367</v>
      </c>
      <c r="B364">
        <f>SUMIFS(user_list!P:P,user_list!G:G,"&lt;="&amp;A364,user_list!H:H,"&gt;="&amp;A364)</f>
        <v>0.7589648928788274</v>
      </c>
      <c r="C364">
        <f>SUMIFS(user_list!Q:Q,user_list!G:G,"&lt;="&amp;A364,user_list!H:H,"&gt;="&amp;A364)</f>
        <v>1.8924668227946921</v>
      </c>
      <c r="D364">
        <f>SUMIFS(user_list!P:P,user_list!G:G,"&lt;="&amp;A364,user_list!H:H,"&gt;="&amp;A364,user_list!J:J,days!G364)+SUMIFS(user_list!P:P,user_list!G:G,"&lt;="&amp;A364,user_list!H:H,"&gt;="&amp;A364,user_list!J:J,days!G364-1)</f>
        <v>0</v>
      </c>
      <c r="E364" s="38">
        <f>COUNTIF(user_list!H:H,A364)</f>
        <v>0</v>
      </c>
      <c r="F364" s="72">
        <f t="shared" si="10"/>
        <v>12</v>
      </c>
      <c r="G364" s="72">
        <f t="shared" si="11"/>
        <v>2015</v>
      </c>
    </row>
    <row r="365" spans="1:7" hidden="1" x14ac:dyDescent="0.3">
      <c r="A365" s="79">
        <v>42368</v>
      </c>
      <c r="B365">
        <f>SUMIFS(user_list!P:P,user_list!G:G,"&lt;="&amp;A365,user_list!H:H,"&gt;="&amp;A365)</f>
        <v>0.7589648928788274</v>
      </c>
      <c r="C365">
        <f>SUMIFS(user_list!Q:Q,user_list!G:G,"&lt;="&amp;A365,user_list!H:H,"&gt;="&amp;A365)</f>
        <v>1.8924668227946921</v>
      </c>
      <c r="D365">
        <f>SUMIFS(user_list!P:P,user_list!G:G,"&lt;="&amp;A365,user_list!H:H,"&gt;="&amp;A365,user_list!J:J,days!G365)+SUMIFS(user_list!P:P,user_list!G:G,"&lt;="&amp;A365,user_list!H:H,"&gt;="&amp;A365,user_list!J:J,days!G365-1)</f>
        <v>0</v>
      </c>
      <c r="E365" s="38">
        <f>COUNTIF(user_list!H:H,A365)</f>
        <v>0</v>
      </c>
      <c r="F365" s="72">
        <f t="shared" si="10"/>
        <v>12</v>
      </c>
      <c r="G365" s="72">
        <f t="shared" si="11"/>
        <v>2015</v>
      </c>
    </row>
    <row r="366" spans="1:7" hidden="1" x14ac:dyDescent="0.3">
      <c r="A366" s="79">
        <v>42369</v>
      </c>
      <c r="B366">
        <f>SUMIFS(user_list!P:P,user_list!G:G,"&lt;="&amp;A366,user_list!H:H,"&gt;="&amp;A366)</f>
        <v>0.7589648928788274</v>
      </c>
      <c r="C366">
        <f>SUMIFS(user_list!Q:Q,user_list!G:G,"&lt;="&amp;A366,user_list!H:H,"&gt;="&amp;A366)</f>
        <v>1.8924668227946921</v>
      </c>
      <c r="D366">
        <f>SUMIFS(user_list!P:P,user_list!G:G,"&lt;="&amp;A366,user_list!H:H,"&gt;="&amp;A366,user_list!J:J,days!G366)+SUMIFS(user_list!P:P,user_list!G:G,"&lt;="&amp;A366,user_list!H:H,"&gt;="&amp;A366,user_list!J:J,days!G366-1)</f>
        <v>0</v>
      </c>
      <c r="E366" s="38">
        <f>COUNTIF(user_list!H:H,A366)</f>
        <v>0</v>
      </c>
      <c r="F366" s="72">
        <f t="shared" si="10"/>
        <v>12</v>
      </c>
      <c r="G366" s="72">
        <f t="shared" si="11"/>
        <v>2015</v>
      </c>
    </row>
    <row r="367" spans="1:7" hidden="1" x14ac:dyDescent="0.3">
      <c r="A367" s="79">
        <v>42370</v>
      </c>
      <c r="B367">
        <f>SUMIFS(user_list!P:P,user_list!G:G,"&lt;="&amp;A367,user_list!H:H,"&gt;="&amp;A367)</f>
        <v>0.7589648928788274</v>
      </c>
      <c r="C367">
        <f>SUMIFS(user_list!Q:Q,user_list!G:G,"&lt;="&amp;A367,user_list!H:H,"&gt;="&amp;A367)</f>
        <v>1.8924668227946921</v>
      </c>
      <c r="D367">
        <f>SUMIFS(user_list!P:P,user_list!G:G,"&lt;="&amp;A367,user_list!H:H,"&gt;="&amp;A367,user_list!J:J,days!G367)+SUMIFS(user_list!P:P,user_list!G:G,"&lt;="&amp;A367,user_list!H:H,"&gt;="&amp;A367,user_list!J:J,days!G367-1)</f>
        <v>0</v>
      </c>
      <c r="E367" s="38">
        <f>COUNTIF(user_list!H:H,A367)</f>
        <v>0</v>
      </c>
      <c r="F367" s="72">
        <f t="shared" si="10"/>
        <v>1</v>
      </c>
      <c r="G367" s="72">
        <f t="shared" si="11"/>
        <v>2016</v>
      </c>
    </row>
    <row r="368" spans="1:7" hidden="1" x14ac:dyDescent="0.3">
      <c r="A368" s="79">
        <v>42371</v>
      </c>
      <c r="B368">
        <f>SUMIFS(user_list!P:P,user_list!G:G,"&lt;="&amp;A368,user_list!H:H,"&gt;="&amp;A368)</f>
        <v>0.7589648928788274</v>
      </c>
      <c r="C368">
        <f>SUMIFS(user_list!Q:Q,user_list!G:G,"&lt;="&amp;A368,user_list!H:H,"&gt;="&amp;A368)</f>
        <v>1.8924668227946921</v>
      </c>
      <c r="D368">
        <f>SUMIFS(user_list!P:P,user_list!G:G,"&lt;="&amp;A368,user_list!H:H,"&gt;="&amp;A368,user_list!J:J,days!G368)+SUMIFS(user_list!P:P,user_list!G:G,"&lt;="&amp;A368,user_list!H:H,"&gt;="&amp;A368,user_list!J:J,days!G368-1)</f>
        <v>0</v>
      </c>
      <c r="E368" s="38">
        <f>COUNTIF(user_list!H:H,A368)</f>
        <v>0</v>
      </c>
      <c r="F368" s="72">
        <f t="shared" si="10"/>
        <v>1</v>
      </c>
      <c r="G368" s="72">
        <f t="shared" si="11"/>
        <v>2016</v>
      </c>
    </row>
    <row r="369" spans="1:7" hidden="1" x14ac:dyDescent="0.3">
      <c r="A369" s="79">
        <v>42372</v>
      </c>
      <c r="B369">
        <f>SUMIFS(user_list!P:P,user_list!G:G,"&lt;="&amp;A369,user_list!H:H,"&gt;="&amp;A369)</f>
        <v>0.7589648928788274</v>
      </c>
      <c r="C369">
        <f>SUMIFS(user_list!Q:Q,user_list!G:G,"&lt;="&amp;A369,user_list!H:H,"&gt;="&amp;A369)</f>
        <v>1.8924668227946921</v>
      </c>
      <c r="D369">
        <f>SUMIFS(user_list!P:P,user_list!G:G,"&lt;="&amp;A369,user_list!H:H,"&gt;="&amp;A369,user_list!J:J,days!G369)+SUMIFS(user_list!P:P,user_list!G:G,"&lt;="&amp;A369,user_list!H:H,"&gt;="&amp;A369,user_list!J:J,days!G369-1)</f>
        <v>0</v>
      </c>
      <c r="E369" s="38">
        <f>COUNTIF(user_list!H:H,A369)</f>
        <v>0</v>
      </c>
      <c r="F369" s="72">
        <f t="shared" si="10"/>
        <v>1</v>
      </c>
      <c r="G369" s="72">
        <f t="shared" si="11"/>
        <v>2016</v>
      </c>
    </row>
    <row r="370" spans="1:7" hidden="1" x14ac:dyDescent="0.3">
      <c r="A370" s="79">
        <v>42373</v>
      </c>
      <c r="B370">
        <f>SUMIFS(user_list!P:P,user_list!G:G,"&lt;="&amp;A370,user_list!H:H,"&gt;="&amp;A370)</f>
        <v>0.7589648928788274</v>
      </c>
      <c r="C370">
        <f>SUMIFS(user_list!Q:Q,user_list!G:G,"&lt;="&amp;A370,user_list!H:H,"&gt;="&amp;A370)</f>
        <v>1.8924668227946921</v>
      </c>
      <c r="D370">
        <f>SUMIFS(user_list!P:P,user_list!G:G,"&lt;="&amp;A370,user_list!H:H,"&gt;="&amp;A370,user_list!J:J,days!G370)+SUMIFS(user_list!P:P,user_list!G:G,"&lt;="&amp;A370,user_list!H:H,"&gt;="&amp;A370,user_list!J:J,days!G370-1)</f>
        <v>0</v>
      </c>
      <c r="E370" s="38">
        <f>COUNTIF(user_list!H:H,A370)</f>
        <v>0</v>
      </c>
      <c r="F370" s="72">
        <f t="shared" si="10"/>
        <v>1</v>
      </c>
      <c r="G370" s="72">
        <f t="shared" si="11"/>
        <v>2016</v>
      </c>
    </row>
    <row r="371" spans="1:7" hidden="1" x14ac:dyDescent="0.3">
      <c r="A371" s="79">
        <v>42374</v>
      </c>
      <c r="B371">
        <f>SUMIFS(user_list!P:P,user_list!G:G,"&lt;="&amp;A371,user_list!H:H,"&gt;="&amp;A371)</f>
        <v>0.7589648928788274</v>
      </c>
      <c r="C371">
        <f>SUMIFS(user_list!Q:Q,user_list!G:G,"&lt;="&amp;A371,user_list!H:H,"&gt;="&amp;A371)</f>
        <v>1.8924668227946921</v>
      </c>
      <c r="D371">
        <f>SUMIFS(user_list!P:P,user_list!G:G,"&lt;="&amp;A371,user_list!H:H,"&gt;="&amp;A371,user_list!J:J,days!G371)+SUMIFS(user_list!P:P,user_list!G:G,"&lt;="&amp;A371,user_list!H:H,"&gt;="&amp;A371,user_list!J:J,days!G371-1)</f>
        <v>0</v>
      </c>
      <c r="E371" s="38">
        <f>COUNTIF(user_list!H:H,A371)</f>
        <v>0</v>
      </c>
      <c r="F371" s="72">
        <f t="shared" si="10"/>
        <v>1</v>
      </c>
      <c r="G371" s="72">
        <f t="shared" si="11"/>
        <v>2016</v>
      </c>
    </row>
    <row r="372" spans="1:7" hidden="1" x14ac:dyDescent="0.3">
      <c r="A372" s="79">
        <v>42375</v>
      </c>
      <c r="B372">
        <f>SUMIFS(user_list!P:P,user_list!G:G,"&lt;="&amp;A372,user_list!H:H,"&gt;="&amp;A372)</f>
        <v>0.7589648928788274</v>
      </c>
      <c r="C372">
        <f>SUMIFS(user_list!Q:Q,user_list!G:G,"&lt;="&amp;A372,user_list!H:H,"&gt;="&amp;A372)</f>
        <v>1.8924668227946921</v>
      </c>
      <c r="D372">
        <f>SUMIFS(user_list!P:P,user_list!G:G,"&lt;="&amp;A372,user_list!H:H,"&gt;="&amp;A372,user_list!J:J,days!G372)+SUMIFS(user_list!P:P,user_list!G:G,"&lt;="&amp;A372,user_list!H:H,"&gt;="&amp;A372,user_list!J:J,days!G372-1)</f>
        <v>0</v>
      </c>
      <c r="E372" s="38">
        <f>COUNTIF(user_list!H:H,A372)</f>
        <v>0</v>
      </c>
      <c r="F372" s="72">
        <f t="shared" si="10"/>
        <v>1</v>
      </c>
      <c r="G372" s="72">
        <f t="shared" si="11"/>
        <v>2016</v>
      </c>
    </row>
    <row r="373" spans="1:7" hidden="1" x14ac:dyDescent="0.3">
      <c r="A373" s="79">
        <v>42376</v>
      </c>
      <c r="B373">
        <f>SUMIFS(user_list!P:P,user_list!G:G,"&lt;="&amp;A373,user_list!H:H,"&gt;="&amp;A373)</f>
        <v>0.7589648928788274</v>
      </c>
      <c r="C373">
        <f>SUMIFS(user_list!Q:Q,user_list!G:G,"&lt;="&amp;A373,user_list!H:H,"&gt;="&amp;A373)</f>
        <v>1.8924668227946921</v>
      </c>
      <c r="D373">
        <f>SUMIFS(user_list!P:P,user_list!G:G,"&lt;="&amp;A373,user_list!H:H,"&gt;="&amp;A373,user_list!J:J,days!G373)+SUMIFS(user_list!P:P,user_list!G:G,"&lt;="&amp;A373,user_list!H:H,"&gt;="&amp;A373,user_list!J:J,days!G373-1)</f>
        <v>0</v>
      </c>
      <c r="E373" s="38">
        <f>COUNTIF(user_list!H:H,A373)</f>
        <v>0</v>
      </c>
      <c r="F373" s="72">
        <f t="shared" si="10"/>
        <v>1</v>
      </c>
      <c r="G373" s="72">
        <f t="shared" si="11"/>
        <v>2016</v>
      </c>
    </row>
    <row r="374" spans="1:7" hidden="1" x14ac:dyDescent="0.3">
      <c r="A374" s="79">
        <v>42377</v>
      </c>
      <c r="B374">
        <f>SUMIFS(user_list!P:P,user_list!G:G,"&lt;="&amp;A374,user_list!H:H,"&gt;="&amp;A374)</f>
        <v>0.7589648928788274</v>
      </c>
      <c r="C374">
        <f>SUMIFS(user_list!Q:Q,user_list!G:G,"&lt;="&amp;A374,user_list!H:H,"&gt;="&amp;A374)</f>
        <v>1.8924668227946921</v>
      </c>
      <c r="D374">
        <f>SUMIFS(user_list!P:P,user_list!G:G,"&lt;="&amp;A374,user_list!H:H,"&gt;="&amp;A374,user_list!J:J,days!G374)+SUMIFS(user_list!P:P,user_list!G:G,"&lt;="&amp;A374,user_list!H:H,"&gt;="&amp;A374,user_list!J:J,days!G374-1)</f>
        <v>0</v>
      </c>
      <c r="E374" s="38">
        <f>COUNTIF(user_list!H:H,A374)</f>
        <v>0</v>
      </c>
      <c r="F374" s="72">
        <f t="shared" si="10"/>
        <v>1</v>
      </c>
      <c r="G374" s="72">
        <f t="shared" si="11"/>
        <v>2016</v>
      </c>
    </row>
    <row r="375" spans="1:7" hidden="1" x14ac:dyDescent="0.3">
      <c r="A375" s="79">
        <v>42378</v>
      </c>
      <c r="B375">
        <f>SUMIFS(user_list!P:P,user_list!G:G,"&lt;="&amp;A375,user_list!H:H,"&gt;="&amp;A375)</f>
        <v>0.7589648928788274</v>
      </c>
      <c r="C375">
        <f>SUMIFS(user_list!Q:Q,user_list!G:G,"&lt;="&amp;A375,user_list!H:H,"&gt;="&amp;A375)</f>
        <v>1.8924668227946921</v>
      </c>
      <c r="D375">
        <f>SUMIFS(user_list!P:P,user_list!G:G,"&lt;="&amp;A375,user_list!H:H,"&gt;="&amp;A375,user_list!J:J,days!G375)+SUMIFS(user_list!P:P,user_list!G:G,"&lt;="&amp;A375,user_list!H:H,"&gt;="&amp;A375,user_list!J:J,days!G375-1)</f>
        <v>0</v>
      </c>
      <c r="E375" s="38">
        <f>COUNTIF(user_list!H:H,A375)</f>
        <v>0</v>
      </c>
      <c r="F375" s="72">
        <f t="shared" si="10"/>
        <v>1</v>
      </c>
      <c r="G375" s="72">
        <f t="shared" si="11"/>
        <v>2016</v>
      </c>
    </row>
    <row r="376" spans="1:7" hidden="1" x14ac:dyDescent="0.3">
      <c r="A376" s="79">
        <v>42379</v>
      </c>
      <c r="B376">
        <f>SUMIFS(user_list!P:P,user_list!G:G,"&lt;="&amp;A376,user_list!H:H,"&gt;="&amp;A376)</f>
        <v>0.7589648928788274</v>
      </c>
      <c r="C376">
        <f>SUMIFS(user_list!Q:Q,user_list!G:G,"&lt;="&amp;A376,user_list!H:H,"&gt;="&amp;A376)</f>
        <v>1.8924668227946921</v>
      </c>
      <c r="D376">
        <f>SUMIFS(user_list!P:P,user_list!G:G,"&lt;="&amp;A376,user_list!H:H,"&gt;="&amp;A376,user_list!J:J,days!G376)+SUMIFS(user_list!P:P,user_list!G:G,"&lt;="&amp;A376,user_list!H:H,"&gt;="&amp;A376,user_list!J:J,days!G376-1)</f>
        <v>0</v>
      </c>
      <c r="E376" s="38">
        <f>COUNTIF(user_list!H:H,A376)</f>
        <v>0</v>
      </c>
      <c r="F376" s="72">
        <f t="shared" si="10"/>
        <v>1</v>
      </c>
      <c r="G376" s="72">
        <f t="shared" si="11"/>
        <v>2016</v>
      </c>
    </row>
    <row r="377" spans="1:7" hidden="1" x14ac:dyDescent="0.3">
      <c r="A377" s="79">
        <v>42380</v>
      </c>
      <c r="B377">
        <f>SUMIFS(user_list!P:P,user_list!G:G,"&lt;="&amp;A377,user_list!H:H,"&gt;="&amp;A377)</f>
        <v>0.7589648928788274</v>
      </c>
      <c r="C377">
        <f>SUMIFS(user_list!Q:Q,user_list!G:G,"&lt;="&amp;A377,user_list!H:H,"&gt;="&amp;A377)</f>
        <v>1.8924668227946921</v>
      </c>
      <c r="D377">
        <f>SUMIFS(user_list!P:P,user_list!G:G,"&lt;="&amp;A377,user_list!H:H,"&gt;="&amp;A377,user_list!J:J,days!G377)+SUMIFS(user_list!P:P,user_list!G:G,"&lt;="&amp;A377,user_list!H:H,"&gt;="&amp;A377,user_list!J:J,days!G377-1)</f>
        <v>0</v>
      </c>
      <c r="E377" s="38">
        <f>COUNTIF(user_list!H:H,A377)</f>
        <v>0</v>
      </c>
      <c r="F377" s="72">
        <f t="shared" si="10"/>
        <v>1</v>
      </c>
      <c r="G377" s="72">
        <f t="shared" si="11"/>
        <v>2016</v>
      </c>
    </row>
    <row r="378" spans="1:7" hidden="1" x14ac:dyDescent="0.3">
      <c r="A378" s="79">
        <v>42381</v>
      </c>
      <c r="B378">
        <f>SUMIFS(user_list!P:P,user_list!G:G,"&lt;="&amp;A378,user_list!H:H,"&gt;="&amp;A378)</f>
        <v>0.7589648928788274</v>
      </c>
      <c r="C378">
        <f>SUMIFS(user_list!Q:Q,user_list!G:G,"&lt;="&amp;A378,user_list!H:H,"&gt;="&amp;A378)</f>
        <v>1.8924668227946921</v>
      </c>
      <c r="D378">
        <f>SUMIFS(user_list!P:P,user_list!G:G,"&lt;="&amp;A378,user_list!H:H,"&gt;="&amp;A378,user_list!J:J,days!G378)+SUMIFS(user_list!P:P,user_list!G:G,"&lt;="&amp;A378,user_list!H:H,"&gt;="&amp;A378,user_list!J:J,days!G378-1)</f>
        <v>0</v>
      </c>
      <c r="E378" s="38">
        <f>COUNTIF(user_list!H:H,A378)</f>
        <v>0</v>
      </c>
      <c r="F378" s="72">
        <f t="shared" si="10"/>
        <v>1</v>
      </c>
      <c r="G378" s="72">
        <f t="shared" si="11"/>
        <v>2016</v>
      </c>
    </row>
    <row r="379" spans="1:7" hidden="1" x14ac:dyDescent="0.3">
      <c r="A379" s="79">
        <v>42382</v>
      </c>
      <c r="B379">
        <f>SUMIFS(user_list!P:P,user_list!G:G,"&lt;="&amp;A379,user_list!H:H,"&gt;="&amp;A379)</f>
        <v>0.7589648928788274</v>
      </c>
      <c r="C379">
        <f>SUMIFS(user_list!Q:Q,user_list!G:G,"&lt;="&amp;A379,user_list!H:H,"&gt;="&amp;A379)</f>
        <v>1.8924668227946921</v>
      </c>
      <c r="D379">
        <f>SUMIFS(user_list!P:P,user_list!G:G,"&lt;="&amp;A379,user_list!H:H,"&gt;="&amp;A379,user_list!J:J,days!G379)+SUMIFS(user_list!P:P,user_list!G:G,"&lt;="&amp;A379,user_list!H:H,"&gt;="&amp;A379,user_list!J:J,days!G379-1)</f>
        <v>0</v>
      </c>
      <c r="E379" s="38">
        <f>COUNTIF(user_list!H:H,A379)</f>
        <v>0</v>
      </c>
      <c r="F379" s="72">
        <f t="shared" si="10"/>
        <v>1</v>
      </c>
      <c r="G379" s="72">
        <f t="shared" si="11"/>
        <v>2016</v>
      </c>
    </row>
    <row r="380" spans="1:7" hidden="1" x14ac:dyDescent="0.3">
      <c r="A380" s="79">
        <v>42383</v>
      </c>
      <c r="B380">
        <f>SUMIFS(user_list!P:P,user_list!G:G,"&lt;="&amp;A380,user_list!H:H,"&gt;="&amp;A380)</f>
        <v>0.7589648928788274</v>
      </c>
      <c r="C380">
        <f>SUMIFS(user_list!Q:Q,user_list!G:G,"&lt;="&amp;A380,user_list!H:H,"&gt;="&amp;A380)</f>
        <v>1.8924668227946921</v>
      </c>
      <c r="D380">
        <f>SUMIFS(user_list!P:P,user_list!G:G,"&lt;="&amp;A380,user_list!H:H,"&gt;="&amp;A380,user_list!J:J,days!G380)+SUMIFS(user_list!P:P,user_list!G:G,"&lt;="&amp;A380,user_list!H:H,"&gt;="&amp;A380,user_list!J:J,days!G380-1)</f>
        <v>0</v>
      </c>
      <c r="E380" s="38">
        <f>COUNTIF(user_list!H:H,A380)</f>
        <v>0</v>
      </c>
      <c r="F380" s="72">
        <f t="shared" si="10"/>
        <v>1</v>
      </c>
      <c r="G380" s="72">
        <f t="shared" si="11"/>
        <v>2016</v>
      </c>
    </row>
    <row r="381" spans="1:7" hidden="1" x14ac:dyDescent="0.3">
      <c r="A381" s="79">
        <v>42384</v>
      </c>
      <c r="B381">
        <f>SUMIFS(user_list!P:P,user_list!G:G,"&lt;="&amp;A381,user_list!H:H,"&gt;="&amp;A381)</f>
        <v>0.7589648928788274</v>
      </c>
      <c r="C381">
        <f>SUMIFS(user_list!Q:Q,user_list!G:G,"&lt;="&amp;A381,user_list!H:H,"&gt;="&amp;A381)</f>
        <v>1.8924668227946921</v>
      </c>
      <c r="D381">
        <f>SUMIFS(user_list!P:P,user_list!G:G,"&lt;="&amp;A381,user_list!H:H,"&gt;="&amp;A381,user_list!J:J,days!G381)+SUMIFS(user_list!P:P,user_list!G:G,"&lt;="&amp;A381,user_list!H:H,"&gt;="&amp;A381,user_list!J:J,days!G381-1)</f>
        <v>0</v>
      </c>
      <c r="E381" s="38">
        <f>COUNTIF(user_list!H:H,A381)</f>
        <v>0</v>
      </c>
      <c r="F381" s="72">
        <f t="shared" si="10"/>
        <v>1</v>
      </c>
      <c r="G381" s="72">
        <f t="shared" si="11"/>
        <v>2016</v>
      </c>
    </row>
    <row r="382" spans="1:7" hidden="1" x14ac:dyDescent="0.3">
      <c r="A382" s="79">
        <v>42385</v>
      </c>
      <c r="B382">
        <f>SUMIFS(user_list!P:P,user_list!G:G,"&lt;="&amp;A382,user_list!H:H,"&gt;="&amp;A382)</f>
        <v>0.7589648928788274</v>
      </c>
      <c r="C382">
        <f>SUMIFS(user_list!Q:Q,user_list!G:G,"&lt;="&amp;A382,user_list!H:H,"&gt;="&amp;A382)</f>
        <v>1.8924668227946921</v>
      </c>
      <c r="D382">
        <f>SUMIFS(user_list!P:P,user_list!G:G,"&lt;="&amp;A382,user_list!H:H,"&gt;="&amp;A382,user_list!J:J,days!G382)+SUMIFS(user_list!P:P,user_list!G:G,"&lt;="&amp;A382,user_list!H:H,"&gt;="&amp;A382,user_list!J:J,days!G382-1)</f>
        <v>0</v>
      </c>
      <c r="E382" s="38">
        <f>COUNTIF(user_list!H:H,A382)</f>
        <v>0</v>
      </c>
      <c r="F382" s="72">
        <f t="shared" si="10"/>
        <v>1</v>
      </c>
      <c r="G382" s="72">
        <f t="shared" si="11"/>
        <v>2016</v>
      </c>
    </row>
    <row r="383" spans="1:7" hidden="1" x14ac:dyDescent="0.3">
      <c r="A383" s="79">
        <v>42386</v>
      </c>
      <c r="B383">
        <f>SUMIFS(user_list!P:P,user_list!G:G,"&lt;="&amp;A383,user_list!H:H,"&gt;="&amp;A383)</f>
        <v>0.7589648928788274</v>
      </c>
      <c r="C383">
        <f>SUMIFS(user_list!Q:Q,user_list!G:G,"&lt;="&amp;A383,user_list!H:H,"&gt;="&amp;A383)</f>
        <v>1.8924668227946921</v>
      </c>
      <c r="D383">
        <f>SUMIFS(user_list!P:P,user_list!G:G,"&lt;="&amp;A383,user_list!H:H,"&gt;="&amp;A383,user_list!J:J,days!G383)+SUMIFS(user_list!P:P,user_list!G:G,"&lt;="&amp;A383,user_list!H:H,"&gt;="&amp;A383,user_list!J:J,days!G383-1)</f>
        <v>0</v>
      </c>
      <c r="E383" s="38">
        <f>COUNTIF(user_list!H:H,A383)</f>
        <v>0</v>
      </c>
      <c r="F383" s="72">
        <f t="shared" si="10"/>
        <v>1</v>
      </c>
      <c r="G383" s="72">
        <f t="shared" si="11"/>
        <v>2016</v>
      </c>
    </row>
    <row r="384" spans="1:7" hidden="1" x14ac:dyDescent="0.3">
      <c r="A384" s="79">
        <v>42387</v>
      </c>
      <c r="B384">
        <f>SUMIFS(user_list!P:P,user_list!G:G,"&lt;="&amp;A384,user_list!H:H,"&gt;="&amp;A384)</f>
        <v>0.7589648928788274</v>
      </c>
      <c r="C384">
        <f>SUMIFS(user_list!Q:Q,user_list!G:G,"&lt;="&amp;A384,user_list!H:H,"&gt;="&amp;A384)</f>
        <v>1.8924668227946921</v>
      </c>
      <c r="D384">
        <f>SUMIFS(user_list!P:P,user_list!G:G,"&lt;="&amp;A384,user_list!H:H,"&gt;="&amp;A384,user_list!J:J,days!G384)+SUMIFS(user_list!P:P,user_list!G:G,"&lt;="&amp;A384,user_list!H:H,"&gt;="&amp;A384,user_list!J:J,days!G384-1)</f>
        <v>0</v>
      </c>
      <c r="E384" s="38">
        <f>COUNTIF(user_list!H:H,A384)</f>
        <v>0</v>
      </c>
      <c r="F384" s="72">
        <f t="shared" si="10"/>
        <v>1</v>
      </c>
      <c r="G384" s="72">
        <f t="shared" si="11"/>
        <v>2016</v>
      </c>
    </row>
    <row r="385" spans="1:7" hidden="1" x14ac:dyDescent="0.3">
      <c r="A385" s="79">
        <v>42388</v>
      </c>
      <c r="B385">
        <f>SUMIFS(user_list!P:P,user_list!G:G,"&lt;="&amp;A385,user_list!H:H,"&gt;="&amp;A385)</f>
        <v>0.7589648928788274</v>
      </c>
      <c r="C385">
        <f>SUMIFS(user_list!Q:Q,user_list!G:G,"&lt;="&amp;A385,user_list!H:H,"&gt;="&amp;A385)</f>
        <v>1.8924668227946921</v>
      </c>
      <c r="D385">
        <f>SUMIFS(user_list!P:P,user_list!G:G,"&lt;="&amp;A385,user_list!H:H,"&gt;="&amp;A385,user_list!J:J,days!G385)+SUMIFS(user_list!P:P,user_list!G:G,"&lt;="&amp;A385,user_list!H:H,"&gt;="&amp;A385,user_list!J:J,days!G385-1)</f>
        <v>0</v>
      </c>
      <c r="E385" s="38">
        <f>COUNTIF(user_list!H:H,A385)</f>
        <v>0</v>
      </c>
      <c r="F385" s="72">
        <f t="shared" si="10"/>
        <v>1</v>
      </c>
      <c r="G385" s="72">
        <f t="shared" si="11"/>
        <v>2016</v>
      </c>
    </row>
    <row r="386" spans="1:7" hidden="1" x14ac:dyDescent="0.3">
      <c r="A386" s="79">
        <v>42389</v>
      </c>
      <c r="B386">
        <f>SUMIFS(user_list!P:P,user_list!G:G,"&lt;="&amp;A386,user_list!H:H,"&gt;="&amp;A386)</f>
        <v>0.7589648928788274</v>
      </c>
      <c r="C386">
        <f>SUMIFS(user_list!Q:Q,user_list!G:G,"&lt;="&amp;A386,user_list!H:H,"&gt;="&amp;A386)</f>
        <v>1.8924668227946921</v>
      </c>
      <c r="D386">
        <f>SUMIFS(user_list!P:P,user_list!G:G,"&lt;="&amp;A386,user_list!H:H,"&gt;="&amp;A386,user_list!J:J,days!G386)+SUMIFS(user_list!P:P,user_list!G:G,"&lt;="&amp;A386,user_list!H:H,"&gt;="&amp;A386,user_list!J:J,days!G386-1)</f>
        <v>0</v>
      </c>
      <c r="E386" s="38">
        <f>COUNTIF(user_list!H:H,A386)</f>
        <v>0</v>
      </c>
      <c r="F386" s="72">
        <f t="shared" ref="F386:F449" si="12">MONTH(A386)</f>
        <v>1</v>
      </c>
      <c r="G386" s="72">
        <f t="shared" ref="G386:G449" si="13">YEAR(A386)</f>
        <v>2016</v>
      </c>
    </row>
    <row r="387" spans="1:7" hidden="1" x14ac:dyDescent="0.3">
      <c r="A387" s="79">
        <v>42390</v>
      </c>
      <c r="B387">
        <f>SUMIFS(user_list!P:P,user_list!G:G,"&lt;="&amp;A387,user_list!H:H,"&gt;="&amp;A387)</f>
        <v>0.7589648928788274</v>
      </c>
      <c r="C387">
        <f>SUMIFS(user_list!Q:Q,user_list!G:G,"&lt;="&amp;A387,user_list!H:H,"&gt;="&amp;A387)</f>
        <v>1.8924668227946921</v>
      </c>
      <c r="D387">
        <f>SUMIFS(user_list!P:P,user_list!G:G,"&lt;="&amp;A387,user_list!H:H,"&gt;="&amp;A387,user_list!J:J,days!G387)+SUMIFS(user_list!P:P,user_list!G:G,"&lt;="&amp;A387,user_list!H:H,"&gt;="&amp;A387,user_list!J:J,days!G387-1)</f>
        <v>0</v>
      </c>
      <c r="E387" s="38">
        <f>COUNTIF(user_list!H:H,A387)</f>
        <v>0</v>
      </c>
      <c r="F387" s="72">
        <f t="shared" si="12"/>
        <v>1</v>
      </c>
      <c r="G387" s="72">
        <f t="shared" si="13"/>
        <v>2016</v>
      </c>
    </row>
    <row r="388" spans="1:7" hidden="1" x14ac:dyDescent="0.3">
      <c r="A388" s="79">
        <v>42391</v>
      </c>
      <c r="B388">
        <f>SUMIFS(user_list!P:P,user_list!G:G,"&lt;="&amp;A388,user_list!H:H,"&gt;="&amp;A388)</f>
        <v>0.7589648928788274</v>
      </c>
      <c r="C388">
        <f>SUMIFS(user_list!Q:Q,user_list!G:G,"&lt;="&amp;A388,user_list!H:H,"&gt;="&amp;A388)</f>
        <v>1.8924668227946921</v>
      </c>
      <c r="D388">
        <f>SUMIFS(user_list!P:P,user_list!G:G,"&lt;="&amp;A388,user_list!H:H,"&gt;="&amp;A388,user_list!J:J,days!G388)+SUMIFS(user_list!P:P,user_list!G:G,"&lt;="&amp;A388,user_list!H:H,"&gt;="&amp;A388,user_list!J:J,days!G388-1)</f>
        <v>0</v>
      </c>
      <c r="E388" s="38">
        <f>COUNTIF(user_list!H:H,A388)</f>
        <v>0</v>
      </c>
      <c r="F388" s="72">
        <f t="shared" si="12"/>
        <v>1</v>
      </c>
      <c r="G388" s="72">
        <f t="shared" si="13"/>
        <v>2016</v>
      </c>
    </row>
    <row r="389" spans="1:7" hidden="1" x14ac:dyDescent="0.3">
      <c r="A389" s="79">
        <v>42392</v>
      </c>
      <c r="B389">
        <f>SUMIFS(user_list!P:P,user_list!G:G,"&lt;="&amp;A389,user_list!H:H,"&gt;="&amp;A389)</f>
        <v>0.7589648928788274</v>
      </c>
      <c r="C389">
        <f>SUMIFS(user_list!Q:Q,user_list!G:G,"&lt;="&amp;A389,user_list!H:H,"&gt;="&amp;A389)</f>
        <v>1.8924668227946921</v>
      </c>
      <c r="D389">
        <f>SUMIFS(user_list!P:P,user_list!G:G,"&lt;="&amp;A389,user_list!H:H,"&gt;="&amp;A389,user_list!J:J,days!G389)+SUMIFS(user_list!P:P,user_list!G:G,"&lt;="&amp;A389,user_list!H:H,"&gt;="&amp;A389,user_list!J:J,days!G389-1)</f>
        <v>0</v>
      </c>
      <c r="E389" s="38">
        <f>COUNTIF(user_list!H:H,A389)</f>
        <v>0</v>
      </c>
      <c r="F389" s="72">
        <f t="shared" si="12"/>
        <v>1</v>
      </c>
      <c r="G389" s="72">
        <f t="shared" si="13"/>
        <v>2016</v>
      </c>
    </row>
    <row r="390" spans="1:7" hidden="1" x14ac:dyDescent="0.3">
      <c r="A390" s="79">
        <v>42393</v>
      </c>
      <c r="B390">
        <f>SUMIFS(user_list!P:P,user_list!G:G,"&lt;="&amp;A390,user_list!H:H,"&gt;="&amp;A390)</f>
        <v>0.7589648928788274</v>
      </c>
      <c r="C390">
        <f>SUMIFS(user_list!Q:Q,user_list!G:G,"&lt;="&amp;A390,user_list!H:H,"&gt;="&amp;A390)</f>
        <v>1.8924668227946921</v>
      </c>
      <c r="D390">
        <f>SUMIFS(user_list!P:P,user_list!G:G,"&lt;="&amp;A390,user_list!H:H,"&gt;="&amp;A390,user_list!J:J,days!G390)+SUMIFS(user_list!P:P,user_list!G:G,"&lt;="&amp;A390,user_list!H:H,"&gt;="&amp;A390,user_list!J:J,days!G390-1)</f>
        <v>0</v>
      </c>
      <c r="E390" s="38">
        <f>COUNTIF(user_list!H:H,A390)</f>
        <v>0</v>
      </c>
      <c r="F390" s="72">
        <f t="shared" si="12"/>
        <v>1</v>
      </c>
      <c r="G390" s="72">
        <f t="shared" si="13"/>
        <v>2016</v>
      </c>
    </row>
    <row r="391" spans="1:7" hidden="1" x14ac:dyDescent="0.3">
      <c r="A391" s="79">
        <v>42394</v>
      </c>
      <c r="B391">
        <f>SUMIFS(user_list!P:P,user_list!G:G,"&lt;="&amp;A391,user_list!H:H,"&gt;="&amp;A391)</f>
        <v>0.7589648928788274</v>
      </c>
      <c r="C391">
        <f>SUMIFS(user_list!Q:Q,user_list!G:G,"&lt;="&amp;A391,user_list!H:H,"&gt;="&amp;A391)</f>
        <v>1.8924668227946921</v>
      </c>
      <c r="D391">
        <f>SUMIFS(user_list!P:P,user_list!G:G,"&lt;="&amp;A391,user_list!H:H,"&gt;="&amp;A391,user_list!J:J,days!G391)+SUMIFS(user_list!P:P,user_list!G:G,"&lt;="&amp;A391,user_list!H:H,"&gt;="&amp;A391,user_list!J:J,days!G391-1)</f>
        <v>0</v>
      </c>
      <c r="E391" s="38">
        <f>COUNTIF(user_list!H:H,A391)</f>
        <v>0</v>
      </c>
      <c r="F391" s="72">
        <f t="shared" si="12"/>
        <v>1</v>
      </c>
      <c r="G391" s="72">
        <f t="shared" si="13"/>
        <v>2016</v>
      </c>
    </row>
    <row r="392" spans="1:7" hidden="1" x14ac:dyDescent="0.3">
      <c r="A392" s="79">
        <v>42395</v>
      </c>
      <c r="B392">
        <f>SUMIFS(user_list!P:P,user_list!G:G,"&lt;="&amp;A392,user_list!H:H,"&gt;="&amp;A392)</f>
        <v>0.7589648928788274</v>
      </c>
      <c r="C392">
        <f>SUMIFS(user_list!Q:Q,user_list!G:G,"&lt;="&amp;A392,user_list!H:H,"&gt;="&amp;A392)</f>
        <v>1.8924668227946921</v>
      </c>
      <c r="D392">
        <f>SUMIFS(user_list!P:P,user_list!G:G,"&lt;="&amp;A392,user_list!H:H,"&gt;="&amp;A392,user_list!J:J,days!G392)+SUMIFS(user_list!P:P,user_list!G:G,"&lt;="&amp;A392,user_list!H:H,"&gt;="&amp;A392,user_list!J:J,days!G392-1)</f>
        <v>0</v>
      </c>
      <c r="E392" s="38">
        <f>COUNTIF(user_list!H:H,A392)</f>
        <v>0</v>
      </c>
      <c r="F392" s="72">
        <f t="shared" si="12"/>
        <v>1</v>
      </c>
      <c r="G392" s="72">
        <f t="shared" si="13"/>
        <v>2016</v>
      </c>
    </row>
    <row r="393" spans="1:7" hidden="1" x14ac:dyDescent="0.3">
      <c r="A393" s="79">
        <v>42396</v>
      </c>
      <c r="B393">
        <f>SUMIFS(user_list!P:P,user_list!G:G,"&lt;="&amp;A393,user_list!H:H,"&gt;="&amp;A393)</f>
        <v>0.7589648928788274</v>
      </c>
      <c r="C393">
        <f>SUMIFS(user_list!Q:Q,user_list!G:G,"&lt;="&amp;A393,user_list!H:H,"&gt;="&amp;A393)</f>
        <v>1.8924668227946921</v>
      </c>
      <c r="D393">
        <f>SUMIFS(user_list!P:P,user_list!G:G,"&lt;="&amp;A393,user_list!H:H,"&gt;="&amp;A393,user_list!J:J,days!G393)+SUMIFS(user_list!P:P,user_list!G:G,"&lt;="&amp;A393,user_list!H:H,"&gt;="&amp;A393,user_list!J:J,days!G393-1)</f>
        <v>0</v>
      </c>
      <c r="E393" s="38">
        <f>COUNTIF(user_list!H:H,A393)</f>
        <v>0</v>
      </c>
      <c r="F393" s="72">
        <f t="shared" si="12"/>
        <v>1</v>
      </c>
      <c r="G393" s="72">
        <f t="shared" si="13"/>
        <v>2016</v>
      </c>
    </row>
    <row r="394" spans="1:7" hidden="1" x14ac:dyDescent="0.3">
      <c r="A394" s="79">
        <v>42397</v>
      </c>
      <c r="B394">
        <f>SUMIFS(user_list!P:P,user_list!G:G,"&lt;="&amp;A394,user_list!H:H,"&gt;="&amp;A394)</f>
        <v>0.7589648928788274</v>
      </c>
      <c r="C394">
        <f>SUMIFS(user_list!Q:Q,user_list!G:G,"&lt;="&amp;A394,user_list!H:H,"&gt;="&amp;A394)</f>
        <v>1.8924668227946921</v>
      </c>
      <c r="D394">
        <f>SUMIFS(user_list!P:P,user_list!G:G,"&lt;="&amp;A394,user_list!H:H,"&gt;="&amp;A394,user_list!J:J,days!G394)+SUMIFS(user_list!P:P,user_list!G:G,"&lt;="&amp;A394,user_list!H:H,"&gt;="&amp;A394,user_list!J:J,days!G394-1)</f>
        <v>0</v>
      </c>
      <c r="E394" s="38">
        <f>COUNTIF(user_list!H:H,A394)</f>
        <v>0</v>
      </c>
      <c r="F394" s="72">
        <f t="shared" si="12"/>
        <v>1</v>
      </c>
      <c r="G394" s="72">
        <f t="shared" si="13"/>
        <v>2016</v>
      </c>
    </row>
    <row r="395" spans="1:7" hidden="1" x14ac:dyDescent="0.3">
      <c r="A395" s="79">
        <v>42398</v>
      </c>
      <c r="B395">
        <f>SUMIFS(user_list!P:P,user_list!G:G,"&lt;="&amp;A395,user_list!H:H,"&gt;="&amp;A395)</f>
        <v>0.7589648928788274</v>
      </c>
      <c r="C395">
        <f>SUMIFS(user_list!Q:Q,user_list!G:G,"&lt;="&amp;A395,user_list!H:H,"&gt;="&amp;A395)</f>
        <v>1.8924668227946921</v>
      </c>
      <c r="D395">
        <f>SUMIFS(user_list!P:P,user_list!G:G,"&lt;="&amp;A395,user_list!H:H,"&gt;="&amp;A395,user_list!J:J,days!G395)+SUMIFS(user_list!P:P,user_list!G:G,"&lt;="&amp;A395,user_list!H:H,"&gt;="&amp;A395,user_list!J:J,days!G395-1)</f>
        <v>0</v>
      </c>
      <c r="E395" s="38">
        <f>COUNTIF(user_list!H:H,A395)</f>
        <v>0</v>
      </c>
      <c r="F395" s="72">
        <f t="shared" si="12"/>
        <v>1</v>
      </c>
      <c r="G395" s="72">
        <f t="shared" si="13"/>
        <v>2016</v>
      </c>
    </row>
    <row r="396" spans="1:7" hidden="1" x14ac:dyDescent="0.3">
      <c r="A396" s="79">
        <v>42399</v>
      </c>
      <c r="B396">
        <f>SUMIFS(user_list!P:P,user_list!G:G,"&lt;="&amp;A396,user_list!H:H,"&gt;="&amp;A396)</f>
        <v>0.7589648928788274</v>
      </c>
      <c r="C396">
        <f>SUMIFS(user_list!Q:Q,user_list!G:G,"&lt;="&amp;A396,user_list!H:H,"&gt;="&amp;A396)</f>
        <v>1.8924668227946921</v>
      </c>
      <c r="D396">
        <f>SUMIFS(user_list!P:P,user_list!G:G,"&lt;="&amp;A396,user_list!H:H,"&gt;="&amp;A396,user_list!J:J,days!G396)+SUMIFS(user_list!P:P,user_list!G:G,"&lt;="&amp;A396,user_list!H:H,"&gt;="&amp;A396,user_list!J:J,days!G396-1)</f>
        <v>0</v>
      </c>
      <c r="E396" s="38">
        <f>COUNTIF(user_list!H:H,A396)</f>
        <v>0</v>
      </c>
      <c r="F396" s="72">
        <f t="shared" si="12"/>
        <v>1</v>
      </c>
      <c r="G396" s="72">
        <f t="shared" si="13"/>
        <v>2016</v>
      </c>
    </row>
    <row r="397" spans="1:7" hidden="1" x14ac:dyDescent="0.3">
      <c r="A397" s="79">
        <v>42400</v>
      </c>
      <c r="B397">
        <f>SUMIFS(user_list!P:P,user_list!G:G,"&lt;="&amp;A397,user_list!H:H,"&gt;="&amp;A397)</f>
        <v>0.7589648928788274</v>
      </c>
      <c r="C397">
        <f>SUMIFS(user_list!Q:Q,user_list!G:G,"&lt;="&amp;A397,user_list!H:H,"&gt;="&amp;A397)</f>
        <v>1.8924668227946921</v>
      </c>
      <c r="D397">
        <f>SUMIFS(user_list!P:P,user_list!G:G,"&lt;="&amp;A397,user_list!H:H,"&gt;="&amp;A397,user_list!J:J,days!G397)+SUMIFS(user_list!P:P,user_list!G:G,"&lt;="&amp;A397,user_list!H:H,"&gt;="&amp;A397,user_list!J:J,days!G397-1)</f>
        <v>0</v>
      </c>
      <c r="E397" s="38">
        <f>COUNTIF(user_list!H:H,A397)</f>
        <v>0</v>
      </c>
      <c r="F397" s="72">
        <f t="shared" si="12"/>
        <v>1</v>
      </c>
      <c r="G397" s="72">
        <f t="shared" si="13"/>
        <v>2016</v>
      </c>
    </row>
    <row r="398" spans="1:7" hidden="1" x14ac:dyDescent="0.3">
      <c r="A398" s="79">
        <v>42401</v>
      </c>
      <c r="B398">
        <f>SUMIFS(user_list!P:P,user_list!G:G,"&lt;="&amp;A398,user_list!H:H,"&gt;="&amp;A398)</f>
        <v>0.7589648928788274</v>
      </c>
      <c r="C398">
        <f>SUMIFS(user_list!Q:Q,user_list!G:G,"&lt;="&amp;A398,user_list!H:H,"&gt;="&amp;A398)</f>
        <v>1.8924668227946921</v>
      </c>
      <c r="D398">
        <f>SUMIFS(user_list!P:P,user_list!G:G,"&lt;="&amp;A398,user_list!H:H,"&gt;="&amp;A398,user_list!J:J,days!G398)+SUMIFS(user_list!P:P,user_list!G:G,"&lt;="&amp;A398,user_list!H:H,"&gt;="&amp;A398,user_list!J:J,days!G398-1)</f>
        <v>0</v>
      </c>
      <c r="E398" s="38">
        <f>COUNTIF(user_list!H:H,A398)</f>
        <v>0</v>
      </c>
      <c r="F398" s="72">
        <f t="shared" si="12"/>
        <v>2</v>
      </c>
      <c r="G398" s="72">
        <f t="shared" si="13"/>
        <v>2016</v>
      </c>
    </row>
    <row r="399" spans="1:7" hidden="1" x14ac:dyDescent="0.3">
      <c r="A399" s="79">
        <v>42402</v>
      </c>
      <c r="B399">
        <f>SUMIFS(user_list!P:P,user_list!G:G,"&lt;="&amp;A399,user_list!H:H,"&gt;="&amp;A399)</f>
        <v>0.7589648928788274</v>
      </c>
      <c r="C399">
        <f>SUMIFS(user_list!Q:Q,user_list!G:G,"&lt;="&amp;A399,user_list!H:H,"&gt;="&amp;A399)</f>
        <v>1.8924668227946921</v>
      </c>
      <c r="D399">
        <f>SUMIFS(user_list!P:P,user_list!G:G,"&lt;="&amp;A399,user_list!H:H,"&gt;="&amp;A399,user_list!J:J,days!G399)+SUMIFS(user_list!P:P,user_list!G:G,"&lt;="&amp;A399,user_list!H:H,"&gt;="&amp;A399,user_list!J:J,days!G399-1)</f>
        <v>0</v>
      </c>
      <c r="E399" s="38">
        <f>COUNTIF(user_list!H:H,A399)</f>
        <v>0</v>
      </c>
      <c r="F399" s="72">
        <f t="shared" si="12"/>
        <v>2</v>
      </c>
      <c r="G399" s="72">
        <f t="shared" si="13"/>
        <v>2016</v>
      </c>
    </row>
    <row r="400" spans="1:7" hidden="1" x14ac:dyDescent="0.3">
      <c r="A400" s="79">
        <v>42403</v>
      </c>
      <c r="B400">
        <f>SUMIFS(user_list!P:P,user_list!G:G,"&lt;="&amp;A400,user_list!H:H,"&gt;="&amp;A400)</f>
        <v>0.7589648928788274</v>
      </c>
      <c r="C400">
        <f>SUMIFS(user_list!Q:Q,user_list!G:G,"&lt;="&amp;A400,user_list!H:H,"&gt;="&amp;A400)</f>
        <v>1.8924668227946921</v>
      </c>
      <c r="D400">
        <f>SUMIFS(user_list!P:P,user_list!G:G,"&lt;="&amp;A400,user_list!H:H,"&gt;="&amp;A400,user_list!J:J,days!G400)+SUMIFS(user_list!P:P,user_list!G:G,"&lt;="&amp;A400,user_list!H:H,"&gt;="&amp;A400,user_list!J:J,days!G400-1)</f>
        <v>0</v>
      </c>
      <c r="E400" s="38">
        <f>COUNTIF(user_list!H:H,A400)</f>
        <v>0</v>
      </c>
      <c r="F400" s="72">
        <f t="shared" si="12"/>
        <v>2</v>
      </c>
      <c r="G400" s="72">
        <f t="shared" si="13"/>
        <v>2016</v>
      </c>
    </row>
    <row r="401" spans="1:7" hidden="1" x14ac:dyDescent="0.3">
      <c r="A401" s="79">
        <v>42404</v>
      </c>
      <c r="B401">
        <f>SUMIFS(user_list!P:P,user_list!G:G,"&lt;="&amp;A401,user_list!H:H,"&gt;="&amp;A401)</f>
        <v>0.7589648928788274</v>
      </c>
      <c r="C401">
        <f>SUMIFS(user_list!Q:Q,user_list!G:G,"&lt;="&amp;A401,user_list!H:H,"&gt;="&amp;A401)</f>
        <v>1.8924668227946921</v>
      </c>
      <c r="D401">
        <f>SUMIFS(user_list!P:P,user_list!G:G,"&lt;="&amp;A401,user_list!H:H,"&gt;="&amp;A401,user_list!J:J,days!G401)+SUMIFS(user_list!P:P,user_list!G:G,"&lt;="&amp;A401,user_list!H:H,"&gt;="&amp;A401,user_list!J:J,days!G401-1)</f>
        <v>0</v>
      </c>
      <c r="E401" s="38">
        <f>COUNTIF(user_list!H:H,A401)</f>
        <v>0</v>
      </c>
      <c r="F401" s="72">
        <f t="shared" si="12"/>
        <v>2</v>
      </c>
      <c r="G401" s="72">
        <f t="shared" si="13"/>
        <v>2016</v>
      </c>
    </row>
    <row r="402" spans="1:7" hidden="1" x14ac:dyDescent="0.3">
      <c r="A402" s="79">
        <v>42405</v>
      </c>
      <c r="B402">
        <f>SUMIFS(user_list!P:P,user_list!G:G,"&lt;="&amp;A402,user_list!H:H,"&gt;="&amp;A402)</f>
        <v>0.7589648928788274</v>
      </c>
      <c r="C402">
        <f>SUMIFS(user_list!Q:Q,user_list!G:G,"&lt;="&amp;A402,user_list!H:H,"&gt;="&amp;A402)</f>
        <v>1.8924668227946921</v>
      </c>
      <c r="D402">
        <f>SUMIFS(user_list!P:P,user_list!G:G,"&lt;="&amp;A402,user_list!H:H,"&gt;="&amp;A402,user_list!J:J,days!G402)+SUMIFS(user_list!P:P,user_list!G:G,"&lt;="&amp;A402,user_list!H:H,"&gt;="&amp;A402,user_list!J:J,days!G402-1)</f>
        <v>0</v>
      </c>
      <c r="E402" s="38">
        <f>COUNTIF(user_list!H:H,A402)</f>
        <v>0</v>
      </c>
      <c r="F402" s="72">
        <f t="shared" si="12"/>
        <v>2</v>
      </c>
      <c r="G402" s="72">
        <f t="shared" si="13"/>
        <v>2016</v>
      </c>
    </row>
    <row r="403" spans="1:7" hidden="1" x14ac:dyDescent="0.3">
      <c r="A403" s="79">
        <v>42406</v>
      </c>
      <c r="B403">
        <f>SUMIFS(user_list!P:P,user_list!G:G,"&lt;="&amp;A403,user_list!H:H,"&gt;="&amp;A403)</f>
        <v>0.7589648928788274</v>
      </c>
      <c r="C403">
        <f>SUMIFS(user_list!Q:Q,user_list!G:G,"&lt;="&amp;A403,user_list!H:H,"&gt;="&amp;A403)</f>
        <v>1.8924668227946921</v>
      </c>
      <c r="D403">
        <f>SUMIFS(user_list!P:P,user_list!G:G,"&lt;="&amp;A403,user_list!H:H,"&gt;="&amp;A403,user_list!J:J,days!G403)+SUMIFS(user_list!P:P,user_list!G:G,"&lt;="&amp;A403,user_list!H:H,"&gt;="&amp;A403,user_list!J:J,days!G403-1)</f>
        <v>0</v>
      </c>
      <c r="E403" s="38">
        <f>COUNTIF(user_list!H:H,A403)</f>
        <v>0</v>
      </c>
      <c r="F403" s="72">
        <f t="shared" si="12"/>
        <v>2</v>
      </c>
      <c r="G403" s="72">
        <f t="shared" si="13"/>
        <v>2016</v>
      </c>
    </row>
    <row r="404" spans="1:7" hidden="1" x14ac:dyDescent="0.3">
      <c r="A404" s="79">
        <v>42407</v>
      </c>
      <c r="B404">
        <f>SUMIFS(user_list!P:P,user_list!G:G,"&lt;="&amp;A404,user_list!H:H,"&gt;="&amp;A404)</f>
        <v>0.7589648928788274</v>
      </c>
      <c r="C404">
        <f>SUMIFS(user_list!Q:Q,user_list!G:G,"&lt;="&amp;A404,user_list!H:H,"&gt;="&amp;A404)</f>
        <v>1.8924668227946921</v>
      </c>
      <c r="D404">
        <f>SUMIFS(user_list!P:P,user_list!G:G,"&lt;="&amp;A404,user_list!H:H,"&gt;="&amp;A404,user_list!J:J,days!G404)+SUMIFS(user_list!P:P,user_list!G:G,"&lt;="&amp;A404,user_list!H:H,"&gt;="&amp;A404,user_list!J:J,days!G404-1)</f>
        <v>0</v>
      </c>
      <c r="E404" s="38">
        <f>COUNTIF(user_list!H:H,A404)</f>
        <v>0</v>
      </c>
      <c r="F404" s="72">
        <f t="shared" si="12"/>
        <v>2</v>
      </c>
      <c r="G404" s="72">
        <f t="shared" si="13"/>
        <v>2016</v>
      </c>
    </row>
    <row r="405" spans="1:7" hidden="1" x14ac:dyDescent="0.3">
      <c r="A405" s="79">
        <v>42408</v>
      </c>
      <c r="B405">
        <f>SUMIFS(user_list!P:P,user_list!G:G,"&lt;="&amp;A405,user_list!H:H,"&gt;="&amp;A405)</f>
        <v>0.7589648928788274</v>
      </c>
      <c r="C405">
        <f>SUMIFS(user_list!Q:Q,user_list!G:G,"&lt;="&amp;A405,user_list!H:H,"&gt;="&amp;A405)</f>
        <v>1.8924668227946921</v>
      </c>
      <c r="D405">
        <f>SUMIFS(user_list!P:P,user_list!G:G,"&lt;="&amp;A405,user_list!H:H,"&gt;="&amp;A405,user_list!J:J,days!G405)+SUMIFS(user_list!P:P,user_list!G:G,"&lt;="&amp;A405,user_list!H:H,"&gt;="&amp;A405,user_list!J:J,days!G405-1)</f>
        <v>0</v>
      </c>
      <c r="E405" s="38">
        <f>COUNTIF(user_list!H:H,A405)</f>
        <v>0</v>
      </c>
      <c r="F405" s="72">
        <f t="shared" si="12"/>
        <v>2</v>
      </c>
      <c r="G405" s="72">
        <f t="shared" si="13"/>
        <v>2016</v>
      </c>
    </row>
    <row r="406" spans="1:7" hidden="1" x14ac:dyDescent="0.3">
      <c r="A406" s="79">
        <v>42409</v>
      </c>
      <c r="B406">
        <f>SUMIFS(user_list!P:P,user_list!G:G,"&lt;="&amp;A406,user_list!H:H,"&gt;="&amp;A406)</f>
        <v>0.7589648928788274</v>
      </c>
      <c r="C406">
        <f>SUMIFS(user_list!Q:Q,user_list!G:G,"&lt;="&amp;A406,user_list!H:H,"&gt;="&amp;A406)</f>
        <v>1.8924668227946921</v>
      </c>
      <c r="D406">
        <f>SUMIFS(user_list!P:P,user_list!G:G,"&lt;="&amp;A406,user_list!H:H,"&gt;="&amp;A406,user_list!J:J,days!G406)+SUMIFS(user_list!P:P,user_list!G:G,"&lt;="&amp;A406,user_list!H:H,"&gt;="&amp;A406,user_list!J:J,days!G406-1)</f>
        <v>0</v>
      </c>
      <c r="E406" s="38">
        <f>COUNTIF(user_list!H:H,A406)</f>
        <v>0</v>
      </c>
      <c r="F406" s="72">
        <f t="shared" si="12"/>
        <v>2</v>
      </c>
      <c r="G406" s="72">
        <f t="shared" si="13"/>
        <v>2016</v>
      </c>
    </row>
    <row r="407" spans="1:7" hidden="1" x14ac:dyDescent="0.3">
      <c r="A407" s="79">
        <v>42410</v>
      </c>
      <c r="B407">
        <f>SUMIFS(user_list!P:P,user_list!G:G,"&lt;="&amp;A407,user_list!H:H,"&gt;="&amp;A407)</f>
        <v>0.7589648928788274</v>
      </c>
      <c r="C407">
        <f>SUMIFS(user_list!Q:Q,user_list!G:G,"&lt;="&amp;A407,user_list!H:H,"&gt;="&amp;A407)</f>
        <v>1.8924668227946921</v>
      </c>
      <c r="D407">
        <f>SUMIFS(user_list!P:P,user_list!G:G,"&lt;="&amp;A407,user_list!H:H,"&gt;="&amp;A407,user_list!J:J,days!G407)+SUMIFS(user_list!P:P,user_list!G:G,"&lt;="&amp;A407,user_list!H:H,"&gt;="&amp;A407,user_list!J:J,days!G407-1)</f>
        <v>0</v>
      </c>
      <c r="E407" s="38">
        <f>COUNTIF(user_list!H:H,A407)</f>
        <v>0</v>
      </c>
      <c r="F407" s="72">
        <f t="shared" si="12"/>
        <v>2</v>
      </c>
      <c r="G407" s="72">
        <f t="shared" si="13"/>
        <v>2016</v>
      </c>
    </row>
    <row r="408" spans="1:7" hidden="1" x14ac:dyDescent="0.3">
      <c r="A408" s="79">
        <v>42411</v>
      </c>
      <c r="B408">
        <f>SUMIFS(user_list!P:P,user_list!G:G,"&lt;="&amp;A408,user_list!H:H,"&gt;="&amp;A408)</f>
        <v>0.7589648928788274</v>
      </c>
      <c r="C408">
        <f>SUMIFS(user_list!Q:Q,user_list!G:G,"&lt;="&amp;A408,user_list!H:H,"&gt;="&amp;A408)</f>
        <v>1.8924668227946921</v>
      </c>
      <c r="D408">
        <f>SUMIFS(user_list!P:P,user_list!G:G,"&lt;="&amp;A408,user_list!H:H,"&gt;="&amp;A408,user_list!J:J,days!G408)+SUMIFS(user_list!P:P,user_list!G:G,"&lt;="&amp;A408,user_list!H:H,"&gt;="&amp;A408,user_list!J:J,days!G408-1)</f>
        <v>0</v>
      </c>
      <c r="E408" s="38">
        <f>COUNTIF(user_list!H:H,A408)</f>
        <v>0</v>
      </c>
      <c r="F408" s="72">
        <f t="shared" si="12"/>
        <v>2</v>
      </c>
      <c r="G408" s="72">
        <f t="shared" si="13"/>
        <v>2016</v>
      </c>
    </row>
    <row r="409" spans="1:7" hidden="1" x14ac:dyDescent="0.3">
      <c r="A409" s="79">
        <v>42412</v>
      </c>
      <c r="B409">
        <f>SUMIFS(user_list!P:P,user_list!G:G,"&lt;="&amp;A409,user_list!H:H,"&gt;="&amp;A409)</f>
        <v>0.7589648928788274</v>
      </c>
      <c r="C409">
        <f>SUMIFS(user_list!Q:Q,user_list!G:G,"&lt;="&amp;A409,user_list!H:H,"&gt;="&amp;A409)</f>
        <v>1.8924668227946921</v>
      </c>
      <c r="D409">
        <f>SUMIFS(user_list!P:P,user_list!G:G,"&lt;="&amp;A409,user_list!H:H,"&gt;="&amp;A409,user_list!J:J,days!G409)+SUMIFS(user_list!P:P,user_list!G:G,"&lt;="&amp;A409,user_list!H:H,"&gt;="&amp;A409,user_list!J:J,days!G409-1)</f>
        <v>0</v>
      </c>
      <c r="E409" s="38">
        <f>COUNTIF(user_list!H:H,A409)</f>
        <v>0</v>
      </c>
      <c r="F409" s="72">
        <f t="shared" si="12"/>
        <v>2</v>
      </c>
      <c r="G409" s="72">
        <f t="shared" si="13"/>
        <v>2016</v>
      </c>
    </row>
    <row r="410" spans="1:7" hidden="1" x14ac:dyDescent="0.3">
      <c r="A410" s="79">
        <v>42413</v>
      </c>
      <c r="B410">
        <f>SUMIFS(user_list!P:P,user_list!G:G,"&lt;="&amp;A410,user_list!H:H,"&gt;="&amp;A410)</f>
        <v>0.7589648928788274</v>
      </c>
      <c r="C410">
        <f>SUMIFS(user_list!Q:Q,user_list!G:G,"&lt;="&amp;A410,user_list!H:H,"&gt;="&amp;A410)</f>
        <v>1.8924668227946921</v>
      </c>
      <c r="D410">
        <f>SUMIFS(user_list!P:P,user_list!G:G,"&lt;="&amp;A410,user_list!H:H,"&gt;="&amp;A410,user_list!J:J,days!G410)+SUMIFS(user_list!P:P,user_list!G:G,"&lt;="&amp;A410,user_list!H:H,"&gt;="&amp;A410,user_list!J:J,days!G410-1)</f>
        <v>0</v>
      </c>
      <c r="E410" s="38">
        <f>COUNTIF(user_list!H:H,A410)</f>
        <v>0</v>
      </c>
      <c r="F410" s="72">
        <f t="shared" si="12"/>
        <v>2</v>
      </c>
      <c r="G410" s="72">
        <f t="shared" si="13"/>
        <v>2016</v>
      </c>
    </row>
    <row r="411" spans="1:7" hidden="1" x14ac:dyDescent="0.3">
      <c r="A411" s="79">
        <v>42414</v>
      </c>
      <c r="B411">
        <f>SUMIFS(user_list!P:P,user_list!G:G,"&lt;="&amp;A411,user_list!H:H,"&gt;="&amp;A411)</f>
        <v>0.7589648928788274</v>
      </c>
      <c r="C411">
        <f>SUMIFS(user_list!Q:Q,user_list!G:G,"&lt;="&amp;A411,user_list!H:H,"&gt;="&amp;A411)</f>
        <v>1.8924668227946921</v>
      </c>
      <c r="D411">
        <f>SUMIFS(user_list!P:P,user_list!G:G,"&lt;="&amp;A411,user_list!H:H,"&gt;="&amp;A411,user_list!J:J,days!G411)+SUMIFS(user_list!P:P,user_list!G:G,"&lt;="&amp;A411,user_list!H:H,"&gt;="&amp;A411,user_list!J:J,days!G411-1)</f>
        <v>0</v>
      </c>
      <c r="E411" s="38">
        <f>COUNTIF(user_list!H:H,A411)</f>
        <v>0</v>
      </c>
      <c r="F411" s="72">
        <f t="shared" si="12"/>
        <v>2</v>
      </c>
      <c r="G411" s="72">
        <f t="shared" si="13"/>
        <v>2016</v>
      </c>
    </row>
    <row r="412" spans="1:7" hidden="1" x14ac:dyDescent="0.3">
      <c r="A412" s="79">
        <v>42415</v>
      </c>
      <c r="B412">
        <f>SUMIFS(user_list!P:P,user_list!G:G,"&lt;="&amp;A412,user_list!H:H,"&gt;="&amp;A412)</f>
        <v>0.7589648928788274</v>
      </c>
      <c r="C412">
        <f>SUMIFS(user_list!Q:Q,user_list!G:G,"&lt;="&amp;A412,user_list!H:H,"&gt;="&amp;A412)</f>
        <v>1.8924668227946921</v>
      </c>
      <c r="D412">
        <f>SUMIFS(user_list!P:P,user_list!G:G,"&lt;="&amp;A412,user_list!H:H,"&gt;="&amp;A412,user_list!J:J,days!G412)+SUMIFS(user_list!P:P,user_list!G:G,"&lt;="&amp;A412,user_list!H:H,"&gt;="&amp;A412,user_list!J:J,days!G412-1)</f>
        <v>0</v>
      </c>
      <c r="E412" s="38">
        <f>COUNTIF(user_list!H:H,A412)</f>
        <v>0</v>
      </c>
      <c r="F412" s="72">
        <f t="shared" si="12"/>
        <v>2</v>
      </c>
      <c r="G412" s="72">
        <f t="shared" si="13"/>
        <v>2016</v>
      </c>
    </row>
    <row r="413" spans="1:7" hidden="1" x14ac:dyDescent="0.3">
      <c r="A413" s="79">
        <v>42416</v>
      </c>
      <c r="B413">
        <f>SUMIFS(user_list!P:P,user_list!G:G,"&lt;="&amp;A413,user_list!H:H,"&gt;="&amp;A413)</f>
        <v>0.7589648928788274</v>
      </c>
      <c r="C413">
        <f>SUMIFS(user_list!Q:Q,user_list!G:G,"&lt;="&amp;A413,user_list!H:H,"&gt;="&amp;A413)</f>
        <v>1.8924668227946921</v>
      </c>
      <c r="D413">
        <f>SUMIFS(user_list!P:P,user_list!G:G,"&lt;="&amp;A413,user_list!H:H,"&gt;="&amp;A413,user_list!J:J,days!G413)+SUMIFS(user_list!P:P,user_list!G:G,"&lt;="&amp;A413,user_list!H:H,"&gt;="&amp;A413,user_list!J:J,days!G413-1)</f>
        <v>0</v>
      </c>
      <c r="E413" s="38">
        <f>COUNTIF(user_list!H:H,A413)</f>
        <v>0</v>
      </c>
      <c r="F413" s="72">
        <f t="shared" si="12"/>
        <v>2</v>
      </c>
      <c r="G413" s="72">
        <f t="shared" si="13"/>
        <v>2016</v>
      </c>
    </row>
    <row r="414" spans="1:7" hidden="1" x14ac:dyDescent="0.3">
      <c r="A414" s="79">
        <v>42417</v>
      </c>
      <c r="B414">
        <f>SUMIFS(user_list!P:P,user_list!G:G,"&lt;="&amp;A414,user_list!H:H,"&gt;="&amp;A414)</f>
        <v>0.7589648928788274</v>
      </c>
      <c r="C414">
        <f>SUMIFS(user_list!Q:Q,user_list!G:G,"&lt;="&amp;A414,user_list!H:H,"&gt;="&amp;A414)</f>
        <v>1.8924668227946921</v>
      </c>
      <c r="D414">
        <f>SUMIFS(user_list!P:P,user_list!G:G,"&lt;="&amp;A414,user_list!H:H,"&gt;="&amp;A414,user_list!J:J,days!G414)+SUMIFS(user_list!P:P,user_list!G:G,"&lt;="&amp;A414,user_list!H:H,"&gt;="&amp;A414,user_list!J:J,days!G414-1)</f>
        <v>0</v>
      </c>
      <c r="E414" s="38">
        <f>COUNTIF(user_list!H:H,A414)</f>
        <v>0</v>
      </c>
      <c r="F414" s="72">
        <f t="shared" si="12"/>
        <v>2</v>
      </c>
      <c r="G414" s="72">
        <f t="shared" si="13"/>
        <v>2016</v>
      </c>
    </row>
    <row r="415" spans="1:7" hidden="1" x14ac:dyDescent="0.3">
      <c r="A415" s="79">
        <v>42418</v>
      </c>
      <c r="B415">
        <f>SUMIFS(user_list!P:P,user_list!G:G,"&lt;="&amp;A415,user_list!H:H,"&gt;="&amp;A415)</f>
        <v>0.7589648928788274</v>
      </c>
      <c r="C415">
        <f>SUMIFS(user_list!Q:Q,user_list!G:G,"&lt;="&amp;A415,user_list!H:H,"&gt;="&amp;A415)</f>
        <v>1.8924668227946921</v>
      </c>
      <c r="D415">
        <f>SUMIFS(user_list!P:P,user_list!G:G,"&lt;="&amp;A415,user_list!H:H,"&gt;="&amp;A415,user_list!J:J,days!G415)+SUMIFS(user_list!P:P,user_list!G:G,"&lt;="&amp;A415,user_list!H:H,"&gt;="&amp;A415,user_list!J:J,days!G415-1)</f>
        <v>0</v>
      </c>
      <c r="E415" s="38">
        <f>COUNTIF(user_list!H:H,A415)</f>
        <v>0</v>
      </c>
      <c r="F415" s="72">
        <f t="shared" si="12"/>
        <v>2</v>
      </c>
      <c r="G415" s="72">
        <f t="shared" si="13"/>
        <v>2016</v>
      </c>
    </row>
    <row r="416" spans="1:7" hidden="1" x14ac:dyDescent="0.3">
      <c r="A416" s="79">
        <v>42419</v>
      </c>
      <c r="B416">
        <f>SUMIFS(user_list!P:P,user_list!G:G,"&lt;="&amp;A416,user_list!H:H,"&gt;="&amp;A416)</f>
        <v>0.7589648928788274</v>
      </c>
      <c r="C416">
        <f>SUMIFS(user_list!Q:Q,user_list!G:G,"&lt;="&amp;A416,user_list!H:H,"&gt;="&amp;A416)</f>
        <v>1.8924668227946921</v>
      </c>
      <c r="D416">
        <f>SUMIFS(user_list!P:P,user_list!G:G,"&lt;="&amp;A416,user_list!H:H,"&gt;="&amp;A416,user_list!J:J,days!G416)+SUMIFS(user_list!P:P,user_list!G:G,"&lt;="&amp;A416,user_list!H:H,"&gt;="&amp;A416,user_list!J:J,days!G416-1)</f>
        <v>0</v>
      </c>
      <c r="E416" s="38">
        <f>COUNTIF(user_list!H:H,A416)</f>
        <v>0</v>
      </c>
      <c r="F416" s="72">
        <f t="shared" si="12"/>
        <v>2</v>
      </c>
      <c r="G416" s="72">
        <f t="shared" si="13"/>
        <v>2016</v>
      </c>
    </row>
    <row r="417" spans="1:7" hidden="1" x14ac:dyDescent="0.3">
      <c r="A417" s="79">
        <v>42420</v>
      </c>
      <c r="B417">
        <f>SUMIFS(user_list!P:P,user_list!G:G,"&lt;="&amp;A417,user_list!H:H,"&gt;="&amp;A417)</f>
        <v>0.7589648928788274</v>
      </c>
      <c r="C417">
        <f>SUMIFS(user_list!Q:Q,user_list!G:G,"&lt;="&amp;A417,user_list!H:H,"&gt;="&amp;A417)</f>
        <v>1.8924668227946921</v>
      </c>
      <c r="D417">
        <f>SUMIFS(user_list!P:P,user_list!G:G,"&lt;="&amp;A417,user_list!H:H,"&gt;="&amp;A417,user_list!J:J,days!G417)+SUMIFS(user_list!P:P,user_list!G:G,"&lt;="&amp;A417,user_list!H:H,"&gt;="&amp;A417,user_list!J:J,days!G417-1)</f>
        <v>0</v>
      </c>
      <c r="E417" s="38">
        <f>COUNTIF(user_list!H:H,A417)</f>
        <v>0</v>
      </c>
      <c r="F417" s="72">
        <f t="shared" si="12"/>
        <v>2</v>
      </c>
      <c r="G417" s="72">
        <f t="shared" si="13"/>
        <v>2016</v>
      </c>
    </row>
    <row r="418" spans="1:7" hidden="1" x14ac:dyDescent="0.3">
      <c r="A418" s="79">
        <v>42421</v>
      </c>
      <c r="B418">
        <f>SUMIFS(user_list!P:P,user_list!G:G,"&lt;="&amp;A418,user_list!H:H,"&gt;="&amp;A418)</f>
        <v>0.7589648928788274</v>
      </c>
      <c r="C418">
        <f>SUMIFS(user_list!Q:Q,user_list!G:G,"&lt;="&amp;A418,user_list!H:H,"&gt;="&amp;A418)</f>
        <v>1.8924668227946921</v>
      </c>
      <c r="D418">
        <f>SUMIFS(user_list!P:P,user_list!G:G,"&lt;="&amp;A418,user_list!H:H,"&gt;="&amp;A418,user_list!J:J,days!G418)+SUMIFS(user_list!P:P,user_list!G:G,"&lt;="&amp;A418,user_list!H:H,"&gt;="&amp;A418,user_list!J:J,days!G418-1)</f>
        <v>0</v>
      </c>
      <c r="E418" s="38">
        <f>COUNTIF(user_list!H:H,A418)</f>
        <v>0</v>
      </c>
      <c r="F418" s="72">
        <f t="shared" si="12"/>
        <v>2</v>
      </c>
      <c r="G418" s="72">
        <f t="shared" si="13"/>
        <v>2016</v>
      </c>
    </row>
    <row r="419" spans="1:7" hidden="1" x14ac:dyDescent="0.3">
      <c r="A419" s="79">
        <v>42422</v>
      </c>
      <c r="B419">
        <f>SUMIFS(user_list!P:P,user_list!G:G,"&lt;="&amp;A419,user_list!H:H,"&gt;="&amp;A419)</f>
        <v>0.7589648928788274</v>
      </c>
      <c r="C419">
        <f>SUMIFS(user_list!Q:Q,user_list!G:G,"&lt;="&amp;A419,user_list!H:H,"&gt;="&amp;A419)</f>
        <v>1.8924668227946921</v>
      </c>
      <c r="D419">
        <f>SUMIFS(user_list!P:P,user_list!G:G,"&lt;="&amp;A419,user_list!H:H,"&gt;="&amp;A419,user_list!J:J,days!G419)+SUMIFS(user_list!P:P,user_list!G:G,"&lt;="&amp;A419,user_list!H:H,"&gt;="&amp;A419,user_list!J:J,days!G419-1)</f>
        <v>0</v>
      </c>
      <c r="E419" s="38">
        <f>COUNTIF(user_list!H:H,A419)</f>
        <v>0</v>
      </c>
      <c r="F419" s="72">
        <f t="shared" si="12"/>
        <v>2</v>
      </c>
      <c r="G419" s="72">
        <f t="shared" si="13"/>
        <v>2016</v>
      </c>
    </row>
    <row r="420" spans="1:7" hidden="1" x14ac:dyDescent="0.3">
      <c r="A420" s="79">
        <v>42423</v>
      </c>
      <c r="B420">
        <f>SUMIFS(user_list!P:P,user_list!G:G,"&lt;="&amp;A420,user_list!H:H,"&gt;="&amp;A420)</f>
        <v>0.7589648928788274</v>
      </c>
      <c r="C420">
        <f>SUMIFS(user_list!Q:Q,user_list!G:G,"&lt;="&amp;A420,user_list!H:H,"&gt;="&amp;A420)</f>
        <v>1.8924668227946921</v>
      </c>
      <c r="D420">
        <f>SUMIFS(user_list!P:P,user_list!G:G,"&lt;="&amp;A420,user_list!H:H,"&gt;="&amp;A420,user_list!J:J,days!G420)+SUMIFS(user_list!P:P,user_list!G:G,"&lt;="&amp;A420,user_list!H:H,"&gt;="&amp;A420,user_list!J:J,days!G420-1)</f>
        <v>0</v>
      </c>
      <c r="E420" s="38">
        <f>COUNTIF(user_list!H:H,A420)</f>
        <v>0</v>
      </c>
      <c r="F420" s="72">
        <f t="shared" si="12"/>
        <v>2</v>
      </c>
      <c r="G420" s="72">
        <f t="shared" si="13"/>
        <v>2016</v>
      </c>
    </row>
    <row r="421" spans="1:7" hidden="1" x14ac:dyDescent="0.3">
      <c r="A421" s="79">
        <v>42424</v>
      </c>
      <c r="B421">
        <f>SUMIFS(user_list!P:P,user_list!G:G,"&lt;="&amp;A421,user_list!H:H,"&gt;="&amp;A421)</f>
        <v>0.7589648928788274</v>
      </c>
      <c r="C421">
        <f>SUMIFS(user_list!Q:Q,user_list!G:G,"&lt;="&amp;A421,user_list!H:H,"&gt;="&amp;A421)</f>
        <v>1.8924668227946921</v>
      </c>
      <c r="D421">
        <f>SUMIFS(user_list!P:P,user_list!G:G,"&lt;="&amp;A421,user_list!H:H,"&gt;="&amp;A421,user_list!J:J,days!G421)+SUMIFS(user_list!P:P,user_list!G:G,"&lt;="&amp;A421,user_list!H:H,"&gt;="&amp;A421,user_list!J:J,days!G421-1)</f>
        <v>0</v>
      </c>
      <c r="E421" s="38">
        <f>COUNTIF(user_list!H:H,A421)</f>
        <v>0</v>
      </c>
      <c r="F421" s="72">
        <f t="shared" si="12"/>
        <v>2</v>
      </c>
      <c r="G421" s="72">
        <f t="shared" si="13"/>
        <v>2016</v>
      </c>
    </row>
    <row r="422" spans="1:7" hidden="1" x14ac:dyDescent="0.3">
      <c r="A422" s="79">
        <v>42425</v>
      </c>
      <c r="B422">
        <f>SUMIFS(user_list!P:P,user_list!G:G,"&lt;="&amp;A422,user_list!H:H,"&gt;="&amp;A422)</f>
        <v>0.7589648928788274</v>
      </c>
      <c r="C422">
        <f>SUMIFS(user_list!Q:Q,user_list!G:G,"&lt;="&amp;A422,user_list!H:H,"&gt;="&amp;A422)</f>
        <v>1.8924668227946921</v>
      </c>
      <c r="D422">
        <f>SUMIFS(user_list!P:P,user_list!G:G,"&lt;="&amp;A422,user_list!H:H,"&gt;="&amp;A422,user_list!J:J,days!G422)+SUMIFS(user_list!P:P,user_list!G:G,"&lt;="&amp;A422,user_list!H:H,"&gt;="&amp;A422,user_list!J:J,days!G422-1)</f>
        <v>0</v>
      </c>
      <c r="E422" s="38">
        <f>COUNTIF(user_list!H:H,A422)</f>
        <v>0</v>
      </c>
      <c r="F422" s="72">
        <f t="shared" si="12"/>
        <v>2</v>
      </c>
      <c r="G422" s="72">
        <f t="shared" si="13"/>
        <v>2016</v>
      </c>
    </row>
    <row r="423" spans="1:7" hidden="1" x14ac:dyDescent="0.3">
      <c r="A423" s="79">
        <v>42426</v>
      </c>
      <c r="B423">
        <f>SUMIFS(user_list!P:P,user_list!G:G,"&lt;="&amp;A423,user_list!H:H,"&gt;="&amp;A423)</f>
        <v>0.7589648928788274</v>
      </c>
      <c r="C423">
        <f>SUMIFS(user_list!Q:Q,user_list!G:G,"&lt;="&amp;A423,user_list!H:H,"&gt;="&amp;A423)</f>
        <v>1.8924668227946921</v>
      </c>
      <c r="D423">
        <f>SUMIFS(user_list!P:P,user_list!G:G,"&lt;="&amp;A423,user_list!H:H,"&gt;="&amp;A423,user_list!J:J,days!G423)+SUMIFS(user_list!P:P,user_list!G:G,"&lt;="&amp;A423,user_list!H:H,"&gt;="&amp;A423,user_list!J:J,days!G423-1)</f>
        <v>0</v>
      </c>
      <c r="E423" s="38">
        <f>COUNTIF(user_list!H:H,A423)</f>
        <v>0</v>
      </c>
      <c r="F423" s="72">
        <f t="shared" si="12"/>
        <v>2</v>
      </c>
      <c r="G423" s="72">
        <f t="shared" si="13"/>
        <v>2016</v>
      </c>
    </row>
    <row r="424" spans="1:7" hidden="1" x14ac:dyDescent="0.3">
      <c r="A424" s="79">
        <v>42427</v>
      </c>
      <c r="B424">
        <f>SUMIFS(user_list!P:P,user_list!G:G,"&lt;="&amp;A424,user_list!H:H,"&gt;="&amp;A424)</f>
        <v>0.7589648928788274</v>
      </c>
      <c r="C424">
        <f>SUMIFS(user_list!Q:Q,user_list!G:G,"&lt;="&amp;A424,user_list!H:H,"&gt;="&amp;A424)</f>
        <v>1.8924668227946921</v>
      </c>
      <c r="D424">
        <f>SUMIFS(user_list!P:P,user_list!G:G,"&lt;="&amp;A424,user_list!H:H,"&gt;="&amp;A424,user_list!J:J,days!G424)+SUMIFS(user_list!P:P,user_list!G:G,"&lt;="&amp;A424,user_list!H:H,"&gt;="&amp;A424,user_list!J:J,days!G424-1)</f>
        <v>0</v>
      </c>
      <c r="E424" s="38">
        <f>COUNTIF(user_list!H:H,A424)</f>
        <v>0</v>
      </c>
      <c r="F424" s="72">
        <f t="shared" si="12"/>
        <v>2</v>
      </c>
      <c r="G424" s="72">
        <f t="shared" si="13"/>
        <v>2016</v>
      </c>
    </row>
    <row r="425" spans="1:7" hidden="1" x14ac:dyDescent="0.3">
      <c r="A425" s="79">
        <v>42428</v>
      </c>
      <c r="B425">
        <f>SUMIFS(user_list!P:P,user_list!G:G,"&lt;="&amp;A425,user_list!H:H,"&gt;="&amp;A425)</f>
        <v>0.7589648928788274</v>
      </c>
      <c r="C425">
        <f>SUMIFS(user_list!Q:Q,user_list!G:G,"&lt;="&amp;A425,user_list!H:H,"&gt;="&amp;A425)</f>
        <v>1.8924668227946921</v>
      </c>
      <c r="D425">
        <f>SUMIFS(user_list!P:P,user_list!G:G,"&lt;="&amp;A425,user_list!H:H,"&gt;="&amp;A425,user_list!J:J,days!G425)+SUMIFS(user_list!P:P,user_list!G:G,"&lt;="&amp;A425,user_list!H:H,"&gt;="&amp;A425,user_list!J:J,days!G425-1)</f>
        <v>0</v>
      </c>
      <c r="E425" s="38">
        <f>COUNTIF(user_list!H:H,A425)</f>
        <v>0</v>
      </c>
      <c r="F425" s="72">
        <f t="shared" si="12"/>
        <v>2</v>
      </c>
      <c r="G425" s="72">
        <f t="shared" si="13"/>
        <v>2016</v>
      </c>
    </row>
    <row r="426" spans="1:7" hidden="1" x14ac:dyDescent="0.3">
      <c r="A426" s="79">
        <v>42429</v>
      </c>
      <c r="B426">
        <f>SUMIFS(user_list!P:P,user_list!G:G,"&lt;="&amp;A426,user_list!H:H,"&gt;="&amp;A426)</f>
        <v>0.7589648928788274</v>
      </c>
      <c r="C426">
        <f>SUMIFS(user_list!Q:Q,user_list!G:G,"&lt;="&amp;A426,user_list!H:H,"&gt;="&amp;A426)</f>
        <v>1.8924668227946921</v>
      </c>
      <c r="D426">
        <f>SUMIFS(user_list!P:P,user_list!G:G,"&lt;="&amp;A426,user_list!H:H,"&gt;="&amp;A426,user_list!J:J,days!G426)+SUMIFS(user_list!P:P,user_list!G:G,"&lt;="&amp;A426,user_list!H:H,"&gt;="&amp;A426,user_list!J:J,days!G426-1)</f>
        <v>0</v>
      </c>
      <c r="E426" s="38">
        <f>COUNTIF(user_list!H:H,A426)</f>
        <v>0</v>
      </c>
      <c r="F426" s="72">
        <f t="shared" si="12"/>
        <v>2</v>
      </c>
      <c r="G426" s="72">
        <f t="shared" si="13"/>
        <v>2016</v>
      </c>
    </row>
    <row r="427" spans="1:7" hidden="1" x14ac:dyDescent="0.3">
      <c r="A427" s="79">
        <v>42430</v>
      </c>
      <c r="B427">
        <f>SUMIFS(user_list!P:P,user_list!G:G,"&lt;="&amp;A427,user_list!H:H,"&gt;="&amp;A427)</f>
        <v>0.7589648928788274</v>
      </c>
      <c r="C427">
        <f>SUMIFS(user_list!Q:Q,user_list!G:G,"&lt;="&amp;A427,user_list!H:H,"&gt;="&amp;A427)</f>
        <v>1.8924668227946921</v>
      </c>
      <c r="D427">
        <f>SUMIFS(user_list!P:P,user_list!G:G,"&lt;="&amp;A427,user_list!H:H,"&gt;="&amp;A427,user_list!J:J,days!G427)+SUMIFS(user_list!P:P,user_list!G:G,"&lt;="&amp;A427,user_list!H:H,"&gt;="&amp;A427,user_list!J:J,days!G427-1)</f>
        <v>0</v>
      </c>
      <c r="E427" s="38">
        <f>COUNTIF(user_list!H:H,A427)</f>
        <v>0</v>
      </c>
      <c r="F427" s="72">
        <f t="shared" si="12"/>
        <v>3</v>
      </c>
      <c r="G427" s="72">
        <f t="shared" si="13"/>
        <v>2016</v>
      </c>
    </row>
    <row r="428" spans="1:7" hidden="1" x14ac:dyDescent="0.3">
      <c r="A428" s="79">
        <v>42431</v>
      </c>
      <c r="B428">
        <f>SUMIFS(user_list!P:P,user_list!G:G,"&lt;="&amp;A428,user_list!H:H,"&gt;="&amp;A428)</f>
        <v>0.7589648928788274</v>
      </c>
      <c r="C428">
        <f>SUMIFS(user_list!Q:Q,user_list!G:G,"&lt;="&amp;A428,user_list!H:H,"&gt;="&amp;A428)</f>
        <v>1.8924668227946921</v>
      </c>
      <c r="D428">
        <f>SUMIFS(user_list!P:P,user_list!G:G,"&lt;="&amp;A428,user_list!H:H,"&gt;="&amp;A428,user_list!J:J,days!G428)+SUMIFS(user_list!P:P,user_list!G:G,"&lt;="&amp;A428,user_list!H:H,"&gt;="&amp;A428,user_list!J:J,days!G428-1)</f>
        <v>0</v>
      </c>
      <c r="E428" s="38">
        <f>COUNTIF(user_list!H:H,A428)</f>
        <v>0</v>
      </c>
      <c r="F428" s="72">
        <f t="shared" si="12"/>
        <v>3</v>
      </c>
      <c r="G428" s="72">
        <f t="shared" si="13"/>
        <v>2016</v>
      </c>
    </row>
    <row r="429" spans="1:7" hidden="1" x14ac:dyDescent="0.3">
      <c r="A429" s="79">
        <v>42432</v>
      </c>
      <c r="B429">
        <f>SUMIFS(user_list!P:P,user_list!G:G,"&lt;="&amp;A429,user_list!H:H,"&gt;="&amp;A429)</f>
        <v>0.7589648928788274</v>
      </c>
      <c r="C429">
        <f>SUMIFS(user_list!Q:Q,user_list!G:G,"&lt;="&amp;A429,user_list!H:H,"&gt;="&amp;A429)</f>
        <v>1.8924668227946921</v>
      </c>
      <c r="D429">
        <f>SUMIFS(user_list!P:P,user_list!G:G,"&lt;="&amp;A429,user_list!H:H,"&gt;="&amp;A429,user_list!J:J,days!G429)+SUMIFS(user_list!P:P,user_list!G:G,"&lt;="&amp;A429,user_list!H:H,"&gt;="&amp;A429,user_list!J:J,days!G429-1)</f>
        <v>0</v>
      </c>
      <c r="E429" s="38">
        <f>COUNTIF(user_list!H:H,A429)</f>
        <v>0</v>
      </c>
      <c r="F429" s="72">
        <f t="shared" si="12"/>
        <v>3</v>
      </c>
      <c r="G429" s="72">
        <f t="shared" si="13"/>
        <v>2016</v>
      </c>
    </row>
    <row r="430" spans="1:7" hidden="1" x14ac:dyDescent="0.3">
      <c r="A430" s="79">
        <v>42433</v>
      </c>
      <c r="B430">
        <f>SUMIFS(user_list!P:P,user_list!G:G,"&lt;="&amp;A430,user_list!H:H,"&gt;="&amp;A430)</f>
        <v>0.7589648928788274</v>
      </c>
      <c r="C430">
        <f>SUMIFS(user_list!Q:Q,user_list!G:G,"&lt;="&amp;A430,user_list!H:H,"&gt;="&amp;A430)</f>
        <v>1.8924668227946921</v>
      </c>
      <c r="D430">
        <f>SUMIFS(user_list!P:P,user_list!G:G,"&lt;="&amp;A430,user_list!H:H,"&gt;="&amp;A430,user_list!J:J,days!G430)+SUMIFS(user_list!P:P,user_list!G:G,"&lt;="&amp;A430,user_list!H:H,"&gt;="&amp;A430,user_list!J:J,days!G430-1)</f>
        <v>0</v>
      </c>
      <c r="E430" s="38">
        <f>COUNTIF(user_list!H:H,A430)</f>
        <v>0</v>
      </c>
      <c r="F430" s="72">
        <f t="shared" si="12"/>
        <v>3</v>
      </c>
      <c r="G430" s="72">
        <f t="shared" si="13"/>
        <v>2016</v>
      </c>
    </row>
    <row r="431" spans="1:7" hidden="1" x14ac:dyDescent="0.3">
      <c r="A431" s="79">
        <v>42434</v>
      </c>
      <c r="B431">
        <f>SUMIFS(user_list!P:P,user_list!G:G,"&lt;="&amp;A431,user_list!H:H,"&gt;="&amp;A431)</f>
        <v>0.7589648928788274</v>
      </c>
      <c r="C431">
        <f>SUMIFS(user_list!Q:Q,user_list!G:G,"&lt;="&amp;A431,user_list!H:H,"&gt;="&amp;A431)</f>
        <v>1.8924668227946921</v>
      </c>
      <c r="D431">
        <f>SUMIFS(user_list!P:P,user_list!G:G,"&lt;="&amp;A431,user_list!H:H,"&gt;="&amp;A431,user_list!J:J,days!G431)+SUMIFS(user_list!P:P,user_list!G:G,"&lt;="&amp;A431,user_list!H:H,"&gt;="&amp;A431,user_list!J:J,days!G431-1)</f>
        <v>0</v>
      </c>
      <c r="E431" s="38">
        <f>COUNTIF(user_list!H:H,A431)</f>
        <v>0</v>
      </c>
      <c r="F431" s="72">
        <f t="shared" si="12"/>
        <v>3</v>
      </c>
      <c r="G431" s="72">
        <f t="shared" si="13"/>
        <v>2016</v>
      </c>
    </row>
    <row r="432" spans="1:7" hidden="1" x14ac:dyDescent="0.3">
      <c r="A432" s="79">
        <v>42435</v>
      </c>
      <c r="B432">
        <f>SUMIFS(user_list!P:P,user_list!G:G,"&lt;="&amp;A432,user_list!H:H,"&gt;="&amp;A432)</f>
        <v>0.7589648928788274</v>
      </c>
      <c r="C432">
        <f>SUMIFS(user_list!Q:Q,user_list!G:G,"&lt;="&amp;A432,user_list!H:H,"&gt;="&amp;A432)</f>
        <v>1.8924668227946921</v>
      </c>
      <c r="D432">
        <f>SUMIFS(user_list!P:P,user_list!G:G,"&lt;="&amp;A432,user_list!H:H,"&gt;="&amp;A432,user_list!J:J,days!G432)+SUMIFS(user_list!P:P,user_list!G:G,"&lt;="&amp;A432,user_list!H:H,"&gt;="&amp;A432,user_list!J:J,days!G432-1)</f>
        <v>0</v>
      </c>
      <c r="E432" s="38">
        <f>COUNTIF(user_list!H:H,A432)</f>
        <v>0</v>
      </c>
      <c r="F432" s="72">
        <f t="shared" si="12"/>
        <v>3</v>
      </c>
      <c r="G432" s="72">
        <f t="shared" si="13"/>
        <v>2016</v>
      </c>
    </row>
    <row r="433" spans="1:7" hidden="1" x14ac:dyDescent="0.3">
      <c r="A433" s="79">
        <v>42436</v>
      </c>
      <c r="B433">
        <f>SUMIFS(user_list!P:P,user_list!G:G,"&lt;="&amp;A433,user_list!H:H,"&gt;="&amp;A433)</f>
        <v>0.7589648928788274</v>
      </c>
      <c r="C433">
        <f>SUMIFS(user_list!Q:Q,user_list!G:G,"&lt;="&amp;A433,user_list!H:H,"&gt;="&amp;A433)</f>
        <v>1.8924668227946921</v>
      </c>
      <c r="D433">
        <f>SUMIFS(user_list!P:P,user_list!G:G,"&lt;="&amp;A433,user_list!H:H,"&gt;="&amp;A433,user_list!J:J,days!G433)+SUMIFS(user_list!P:P,user_list!G:G,"&lt;="&amp;A433,user_list!H:H,"&gt;="&amp;A433,user_list!J:J,days!G433-1)</f>
        <v>0</v>
      </c>
      <c r="E433" s="38">
        <f>COUNTIF(user_list!H:H,A433)</f>
        <v>0</v>
      </c>
      <c r="F433" s="72">
        <f t="shared" si="12"/>
        <v>3</v>
      </c>
      <c r="G433" s="72">
        <f t="shared" si="13"/>
        <v>2016</v>
      </c>
    </row>
    <row r="434" spans="1:7" hidden="1" x14ac:dyDescent="0.3">
      <c r="A434" s="79">
        <v>42437</v>
      </c>
      <c r="B434">
        <f>SUMIFS(user_list!P:P,user_list!G:G,"&lt;="&amp;A434,user_list!H:H,"&gt;="&amp;A434)</f>
        <v>0.7589648928788274</v>
      </c>
      <c r="C434">
        <f>SUMIFS(user_list!Q:Q,user_list!G:G,"&lt;="&amp;A434,user_list!H:H,"&gt;="&amp;A434)</f>
        <v>1.8924668227946921</v>
      </c>
      <c r="D434">
        <f>SUMIFS(user_list!P:P,user_list!G:G,"&lt;="&amp;A434,user_list!H:H,"&gt;="&amp;A434,user_list!J:J,days!G434)+SUMIFS(user_list!P:P,user_list!G:G,"&lt;="&amp;A434,user_list!H:H,"&gt;="&amp;A434,user_list!J:J,days!G434-1)</f>
        <v>0</v>
      </c>
      <c r="E434" s="38">
        <f>COUNTIF(user_list!H:H,A434)</f>
        <v>0</v>
      </c>
      <c r="F434" s="72">
        <f t="shared" si="12"/>
        <v>3</v>
      </c>
      <c r="G434" s="72">
        <f t="shared" si="13"/>
        <v>2016</v>
      </c>
    </row>
    <row r="435" spans="1:7" hidden="1" x14ac:dyDescent="0.3">
      <c r="A435" s="79">
        <v>42438</v>
      </c>
      <c r="B435">
        <f>SUMIFS(user_list!P:P,user_list!G:G,"&lt;="&amp;A435,user_list!H:H,"&gt;="&amp;A435)</f>
        <v>0.7589648928788274</v>
      </c>
      <c r="C435">
        <f>SUMIFS(user_list!Q:Q,user_list!G:G,"&lt;="&amp;A435,user_list!H:H,"&gt;="&amp;A435)</f>
        <v>1.8924668227946921</v>
      </c>
      <c r="D435">
        <f>SUMIFS(user_list!P:P,user_list!G:G,"&lt;="&amp;A435,user_list!H:H,"&gt;="&amp;A435,user_list!J:J,days!G435)+SUMIFS(user_list!P:P,user_list!G:G,"&lt;="&amp;A435,user_list!H:H,"&gt;="&amp;A435,user_list!J:J,days!G435-1)</f>
        <v>0</v>
      </c>
      <c r="E435" s="38">
        <f>COUNTIF(user_list!H:H,A435)</f>
        <v>0</v>
      </c>
      <c r="F435" s="72">
        <f t="shared" si="12"/>
        <v>3</v>
      </c>
      <c r="G435" s="72">
        <f t="shared" si="13"/>
        <v>2016</v>
      </c>
    </row>
    <row r="436" spans="1:7" hidden="1" x14ac:dyDescent="0.3">
      <c r="A436" s="79">
        <v>42439</v>
      </c>
      <c r="B436">
        <f>SUMIFS(user_list!P:P,user_list!G:G,"&lt;="&amp;A436,user_list!H:H,"&gt;="&amp;A436)</f>
        <v>0.7589648928788274</v>
      </c>
      <c r="C436">
        <f>SUMIFS(user_list!Q:Q,user_list!G:G,"&lt;="&amp;A436,user_list!H:H,"&gt;="&amp;A436)</f>
        <v>1.8924668227946921</v>
      </c>
      <c r="D436">
        <f>SUMIFS(user_list!P:P,user_list!G:G,"&lt;="&amp;A436,user_list!H:H,"&gt;="&amp;A436,user_list!J:J,days!G436)+SUMIFS(user_list!P:P,user_list!G:G,"&lt;="&amp;A436,user_list!H:H,"&gt;="&amp;A436,user_list!J:J,days!G436-1)</f>
        <v>0</v>
      </c>
      <c r="E436" s="38">
        <f>COUNTIF(user_list!H:H,A436)</f>
        <v>0</v>
      </c>
      <c r="F436" s="72">
        <f t="shared" si="12"/>
        <v>3</v>
      </c>
      <c r="G436" s="72">
        <f t="shared" si="13"/>
        <v>2016</v>
      </c>
    </row>
    <row r="437" spans="1:7" hidden="1" x14ac:dyDescent="0.3">
      <c r="A437" s="79">
        <v>42440</v>
      </c>
      <c r="B437">
        <f>SUMIFS(user_list!P:P,user_list!G:G,"&lt;="&amp;A437,user_list!H:H,"&gt;="&amp;A437)</f>
        <v>0.7589648928788274</v>
      </c>
      <c r="C437">
        <f>SUMIFS(user_list!Q:Q,user_list!G:G,"&lt;="&amp;A437,user_list!H:H,"&gt;="&amp;A437)</f>
        <v>1.8924668227946921</v>
      </c>
      <c r="D437">
        <f>SUMIFS(user_list!P:P,user_list!G:G,"&lt;="&amp;A437,user_list!H:H,"&gt;="&amp;A437,user_list!J:J,days!G437)+SUMIFS(user_list!P:P,user_list!G:G,"&lt;="&amp;A437,user_list!H:H,"&gt;="&amp;A437,user_list!J:J,days!G437-1)</f>
        <v>0</v>
      </c>
      <c r="E437" s="38">
        <f>COUNTIF(user_list!H:H,A437)</f>
        <v>0</v>
      </c>
      <c r="F437" s="72">
        <f t="shared" si="12"/>
        <v>3</v>
      </c>
      <c r="G437" s="72">
        <f t="shared" si="13"/>
        <v>2016</v>
      </c>
    </row>
    <row r="438" spans="1:7" hidden="1" x14ac:dyDescent="0.3">
      <c r="A438" s="79">
        <v>42441</v>
      </c>
      <c r="B438">
        <f>SUMIFS(user_list!P:P,user_list!G:G,"&lt;="&amp;A438,user_list!H:H,"&gt;="&amp;A438)</f>
        <v>0.7589648928788274</v>
      </c>
      <c r="C438">
        <f>SUMIFS(user_list!Q:Q,user_list!G:G,"&lt;="&amp;A438,user_list!H:H,"&gt;="&amp;A438)</f>
        <v>1.8924668227946921</v>
      </c>
      <c r="D438">
        <f>SUMIFS(user_list!P:P,user_list!G:G,"&lt;="&amp;A438,user_list!H:H,"&gt;="&amp;A438,user_list!J:J,days!G438)+SUMIFS(user_list!P:P,user_list!G:G,"&lt;="&amp;A438,user_list!H:H,"&gt;="&amp;A438,user_list!J:J,days!G438-1)</f>
        <v>0</v>
      </c>
      <c r="E438" s="38">
        <f>COUNTIF(user_list!H:H,A438)</f>
        <v>0</v>
      </c>
      <c r="F438" s="72">
        <f t="shared" si="12"/>
        <v>3</v>
      </c>
      <c r="G438" s="72">
        <f t="shared" si="13"/>
        <v>2016</v>
      </c>
    </row>
    <row r="439" spans="1:7" hidden="1" x14ac:dyDescent="0.3">
      <c r="A439" s="79">
        <v>42442</v>
      </c>
      <c r="B439">
        <f>SUMIFS(user_list!P:P,user_list!G:G,"&lt;="&amp;A439,user_list!H:H,"&gt;="&amp;A439)</f>
        <v>0.7589648928788274</v>
      </c>
      <c r="C439">
        <f>SUMIFS(user_list!Q:Q,user_list!G:G,"&lt;="&amp;A439,user_list!H:H,"&gt;="&amp;A439)</f>
        <v>1.8924668227946921</v>
      </c>
      <c r="D439">
        <f>SUMIFS(user_list!P:P,user_list!G:G,"&lt;="&amp;A439,user_list!H:H,"&gt;="&amp;A439,user_list!J:J,days!G439)+SUMIFS(user_list!P:P,user_list!G:G,"&lt;="&amp;A439,user_list!H:H,"&gt;="&amp;A439,user_list!J:J,days!G439-1)</f>
        <v>0</v>
      </c>
      <c r="E439" s="38">
        <f>COUNTIF(user_list!H:H,A439)</f>
        <v>0</v>
      </c>
      <c r="F439" s="72">
        <f t="shared" si="12"/>
        <v>3</v>
      </c>
      <c r="G439" s="72">
        <f t="shared" si="13"/>
        <v>2016</v>
      </c>
    </row>
    <row r="440" spans="1:7" hidden="1" x14ac:dyDescent="0.3">
      <c r="A440" s="79">
        <v>42443</v>
      </c>
      <c r="B440">
        <f>SUMIFS(user_list!P:P,user_list!G:G,"&lt;="&amp;A440,user_list!H:H,"&gt;="&amp;A440)</f>
        <v>0.7589648928788274</v>
      </c>
      <c r="C440">
        <f>SUMIFS(user_list!Q:Q,user_list!G:G,"&lt;="&amp;A440,user_list!H:H,"&gt;="&amp;A440)</f>
        <v>1.8924668227946921</v>
      </c>
      <c r="D440">
        <f>SUMIFS(user_list!P:P,user_list!G:G,"&lt;="&amp;A440,user_list!H:H,"&gt;="&amp;A440,user_list!J:J,days!G440)+SUMIFS(user_list!P:P,user_list!G:G,"&lt;="&amp;A440,user_list!H:H,"&gt;="&amp;A440,user_list!J:J,days!G440-1)</f>
        <v>0</v>
      </c>
      <c r="E440" s="38">
        <f>COUNTIF(user_list!H:H,A440)</f>
        <v>0</v>
      </c>
      <c r="F440" s="72">
        <f t="shared" si="12"/>
        <v>3</v>
      </c>
      <c r="G440" s="72">
        <f t="shared" si="13"/>
        <v>2016</v>
      </c>
    </row>
    <row r="441" spans="1:7" hidden="1" x14ac:dyDescent="0.3">
      <c r="A441" s="79">
        <v>42444</v>
      </c>
      <c r="B441">
        <f>SUMIFS(user_list!P:P,user_list!G:G,"&lt;="&amp;A441,user_list!H:H,"&gt;="&amp;A441)</f>
        <v>0.7589648928788274</v>
      </c>
      <c r="C441">
        <f>SUMIFS(user_list!Q:Q,user_list!G:G,"&lt;="&amp;A441,user_list!H:H,"&gt;="&amp;A441)</f>
        <v>1.8924668227946921</v>
      </c>
      <c r="D441">
        <f>SUMIFS(user_list!P:P,user_list!G:G,"&lt;="&amp;A441,user_list!H:H,"&gt;="&amp;A441,user_list!J:J,days!G441)+SUMIFS(user_list!P:P,user_list!G:G,"&lt;="&amp;A441,user_list!H:H,"&gt;="&amp;A441,user_list!J:J,days!G441-1)</f>
        <v>0</v>
      </c>
      <c r="E441" s="38">
        <f>COUNTIF(user_list!H:H,A441)</f>
        <v>0</v>
      </c>
      <c r="F441" s="72">
        <f t="shared" si="12"/>
        <v>3</v>
      </c>
      <c r="G441" s="72">
        <f t="shared" si="13"/>
        <v>2016</v>
      </c>
    </row>
    <row r="442" spans="1:7" hidden="1" x14ac:dyDescent="0.3">
      <c r="A442" s="79">
        <v>42445</v>
      </c>
      <c r="B442">
        <f>SUMIFS(user_list!P:P,user_list!G:G,"&lt;="&amp;A442,user_list!H:H,"&gt;="&amp;A442)</f>
        <v>0.7589648928788274</v>
      </c>
      <c r="C442">
        <f>SUMIFS(user_list!Q:Q,user_list!G:G,"&lt;="&amp;A442,user_list!H:H,"&gt;="&amp;A442)</f>
        <v>1.8924668227946921</v>
      </c>
      <c r="D442">
        <f>SUMIFS(user_list!P:P,user_list!G:G,"&lt;="&amp;A442,user_list!H:H,"&gt;="&amp;A442,user_list!J:J,days!G442)+SUMIFS(user_list!P:P,user_list!G:G,"&lt;="&amp;A442,user_list!H:H,"&gt;="&amp;A442,user_list!J:J,days!G442-1)</f>
        <v>0</v>
      </c>
      <c r="E442" s="38">
        <f>COUNTIF(user_list!H:H,A442)</f>
        <v>0</v>
      </c>
      <c r="F442" s="72">
        <f t="shared" si="12"/>
        <v>3</v>
      </c>
      <c r="G442" s="72">
        <f t="shared" si="13"/>
        <v>2016</v>
      </c>
    </row>
    <row r="443" spans="1:7" hidden="1" x14ac:dyDescent="0.3">
      <c r="A443" s="79">
        <v>42446</v>
      </c>
      <c r="B443">
        <f>SUMIFS(user_list!P:P,user_list!G:G,"&lt;="&amp;A443,user_list!H:H,"&gt;="&amp;A443)</f>
        <v>0.7589648928788274</v>
      </c>
      <c r="C443">
        <f>SUMIFS(user_list!Q:Q,user_list!G:G,"&lt;="&amp;A443,user_list!H:H,"&gt;="&amp;A443)</f>
        <v>1.8924668227946921</v>
      </c>
      <c r="D443">
        <f>SUMIFS(user_list!P:P,user_list!G:G,"&lt;="&amp;A443,user_list!H:H,"&gt;="&amp;A443,user_list!J:J,days!G443)+SUMIFS(user_list!P:P,user_list!G:G,"&lt;="&amp;A443,user_list!H:H,"&gt;="&amp;A443,user_list!J:J,days!G443-1)</f>
        <v>0</v>
      </c>
      <c r="E443" s="38">
        <f>COUNTIF(user_list!H:H,A443)</f>
        <v>0</v>
      </c>
      <c r="F443" s="72">
        <f t="shared" si="12"/>
        <v>3</v>
      </c>
      <c r="G443" s="72">
        <f t="shared" si="13"/>
        <v>2016</v>
      </c>
    </row>
    <row r="444" spans="1:7" hidden="1" x14ac:dyDescent="0.3">
      <c r="A444" s="79">
        <v>42447</v>
      </c>
      <c r="B444">
        <f>SUMIFS(user_list!P:P,user_list!G:G,"&lt;="&amp;A444,user_list!H:H,"&gt;="&amp;A444)</f>
        <v>0.7589648928788274</v>
      </c>
      <c r="C444">
        <f>SUMIFS(user_list!Q:Q,user_list!G:G,"&lt;="&amp;A444,user_list!H:H,"&gt;="&amp;A444)</f>
        <v>1.8924668227946921</v>
      </c>
      <c r="D444">
        <f>SUMIFS(user_list!P:P,user_list!G:G,"&lt;="&amp;A444,user_list!H:H,"&gt;="&amp;A444,user_list!J:J,days!G444)+SUMIFS(user_list!P:P,user_list!G:G,"&lt;="&amp;A444,user_list!H:H,"&gt;="&amp;A444,user_list!J:J,days!G444-1)</f>
        <v>0</v>
      </c>
      <c r="E444" s="38">
        <f>COUNTIF(user_list!H:H,A444)</f>
        <v>0</v>
      </c>
      <c r="F444" s="72">
        <f t="shared" si="12"/>
        <v>3</v>
      </c>
      <c r="G444" s="72">
        <f t="shared" si="13"/>
        <v>2016</v>
      </c>
    </row>
    <row r="445" spans="1:7" hidden="1" x14ac:dyDescent="0.3">
      <c r="A445" s="79">
        <v>42448</v>
      </c>
      <c r="B445">
        <f>SUMIFS(user_list!P:P,user_list!G:G,"&lt;="&amp;A445,user_list!H:H,"&gt;="&amp;A445)</f>
        <v>0.7589648928788274</v>
      </c>
      <c r="C445">
        <f>SUMIFS(user_list!Q:Q,user_list!G:G,"&lt;="&amp;A445,user_list!H:H,"&gt;="&amp;A445)</f>
        <v>1.8924668227946921</v>
      </c>
      <c r="D445">
        <f>SUMIFS(user_list!P:P,user_list!G:G,"&lt;="&amp;A445,user_list!H:H,"&gt;="&amp;A445,user_list!J:J,days!G445)+SUMIFS(user_list!P:P,user_list!G:G,"&lt;="&amp;A445,user_list!H:H,"&gt;="&amp;A445,user_list!J:J,days!G445-1)</f>
        <v>0</v>
      </c>
      <c r="E445" s="38">
        <f>COUNTIF(user_list!H:H,A445)</f>
        <v>0</v>
      </c>
      <c r="F445" s="72">
        <f t="shared" si="12"/>
        <v>3</v>
      </c>
      <c r="G445" s="72">
        <f t="shared" si="13"/>
        <v>2016</v>
      </c>
    </row>
    <row r="446" spans="1:7" hidden="1" x14ac:dyDescent="0.3">
      <c r="A446" s="79">
        <v>42449</v>
      </c>
      <c r="B446">
        <f>SUMIFS(user_list!P:P,user_list!G:G,"&lt;="&amp;A446,user_list!H:H,"&gt;="&amp;A446)</f>
        <v>0.7589648928788274</v>
      </c>
      <c r="C446">
        <f>SUMIFS(user_list!Q:Q,user_list!G:G,"&lt;="&amp;A446,user_list!H:H,"&gt;="&amp;A446)</f>
        <v>1.8924668227946921</v>
      </c>
      <c r="D446">
        <f>SUMIFS(user_list!P:P,user_list!G:G,"&lt;="&amp;A446,user_list!H:H,"&gt;="&amp;A446,user_list!J:J,days!G446)+SUMIFS(user_list!P:P,user_list!G:G,"&lt;="&amp;A446,user_list!H:H,"&gt;="&amp;A446,user_list!J:J,days!G446-1)</f>
        <v>0</v>
      </c>
      <c r="E446" s="38">
        <f>COUNTIF(user_list!H:H,A446)</f>
        <v>0</v>
      </c>
      <c r="F446" s="72">
        <f t="shared" si="12"/>
        <v>3</v>
      </c>
      <c r="G446" s="72">
        <f t="shared" si="13"/>
        <v>2016</v>
      </c>
    </row>
    <row r="447" spans="1:7" hidden="1" x14ac:dyDescent="0.3">
      <c r="A447" s="79">
        <v>42450</v>
      </c>
      <c r="B447">
        <f>SUMIFS(user_list!P:P,user_list!G:G,"&lt;="&amp;A447,user_list!H:H,"&gt;="&amp;A447)</f>
        <v>0.7589648928788274</v>
      </c>
      <c r="C447">
        <f>SUMIFS(user_list!Q:Q,user_list!G:G,"&lt;="&amp;A447,user_list!H:H,"&gt;="&amp;A447)</f>
        <v>1.8924668227946921</v>
      </c>
      <c r="D447">
        <f>SUMIFS(user_list!P:P,user_list!G:G,"&lt;="&amp;A447,user_list!H:H,"&gt;="&amp;A447,user_list!J:J,days!G447)+SUMIFS(user_list!P:P,user_list!G:G,"&lt;="&amp;A447,user_list!H:H,"&gt;="&amp;A447,user_list!J:J,days!G447-1)</f>
        <v>0</v>
      </c>
      <c r="E447" s="38">
        <f>COUNTIF(user_list!H:H,A447)</f>
        <v>0</v>
      </c>
      <c r="F447" s="72">
        <f t="shared" si="12"/>
        <v>3</v>
      </c>
      <c r="G447" s="72">
        <f t="shared" si="13"/>
        <v>2016</v>
      </c>
    </row>
    <row r="448" spans="1:7" hidden="1" x14ac:dyDescent="0.3">
      <c r="A448" s="79">
        <v>42451</v>
      </c>
      <c r="B448">
        <f>SUMIFS(user_list!P:P,user_list!G:G,"&lt;="&amp;A448,user_list!H:H,"&gt;="&amp;A448)</f>
        <v>0.7589648928788274</v>
      </c>
      <c r="C448">
        <f>SUMIFS(user_list!Q:Q,user_list!G:G,"&lt;="&amp;A448,user_list!H:H,"&gt;="&amp;A448)</f>
        <v>1.8924668227946921</v>
      </c>
      <c r="D448">
        <f>SUMIFS(user_list!P:P,user_list!G:G,"&lt;="&amp;A448,user_list!H:H,"&gt;="&amp;A448,user_list!J:J,days!G448)+SUMIFS(user_list!P:P,user_list!G:G,"&lt;="&amp;A448,user_list!H:H,"&gt;="&amp;A448,user_list!J:J,days!G448-1)</f>
        <v>0</v>
      </c>
      <c r="E448" s="38">
        <f>COUNTIF(user_list!H:H,A448)</f>
        <v>0</v>
      </c>
      <c r="F448" s="72">
        <f t="shared" si="12"/>
        <v>3</v>
      </c>
      <c r="G448" s="72">
        <f t="shared" si="13"/>
        <v>2016</v>
      </c>
    </row>
    <row r="449" spans="1:7" hidden="1" x14ac:dyDescent="0.3">
      <c r="A449" s="79">
        <v>42452</v>
      </c>
      <c r="B449">
        <f>SUMIFS(user_list!P:P,user_list!G:G,"&lt;="&amp;A449,user_list!H:H,"&gt;="&amp;A449)</f>
        <v>0.7589648928788274</v>
      </c>
      <c r="C449">
        <f>SUMIFS(user_list!Q:Q,user_list!G:G,"&lt;="&amp;A449,user_list!H:H,"&gt;="&amp;A449)</f>
        <v>1.8924668227946921</v>
      </c>
      <c r="D449">
        <f>SUMIFS(user_list!P:P,user_list!G:G,"&lt;="&amp;A449,user_list!H:H,"&gt;="&amp;A449,user_list!J:J,days!G449)+SUMIFS(user_list!P:P,user_list!G:G,"&lt;="&amp;A449,user_list!H:H,"&gt;="&amp;A449,user_list!J:J,days!G449-1)</f>
        <v>0</v>
      </c>
      <c r="E449" s="38">
        <f>COUNTIF(user_list!H:H,A449)</f>
        <v>0</v>
      </c>
      <c r="F449" s="72">
        <f t="shared" si="12"/>
        <v>3</v>
      </c>
      <c r="G449" s="72">
        <f t="shared" si="13"/>
        <v>2016</v>
      </c>
    </row>
    <row r="450" spans="1:7" hidden="1" x14ac:dyDescent="0.3">
      <c r="A450" s="79">
        <v>42453</v>
      </c>
      <c r="B450">
        <f>SUMIFS(user_list!P:P,user_list!G:G,"&lt;="&amp;A450,user_list!H:H,"&gt;="&amp;A450)</f>
        <v>0.7589648928788274</v>
      </c>
      <c r="C450">
        <f>SUMIFS(user_list!Q:Q,user_list!G:G,"&lt;="&amp;A450,user_list!H:H,"&gt;="&amp;A450)</f>
        <v>1.8924668227946921</v>
      </c>
      <c r="D450">
        <f>SUMIFS(user_list!P:P,user_list!G:G,"&lt;="&amp;A450,user_list!H:H,"&gt;="&amp;A450,user_list!J:J,days!G450)+SUMIFS(user_list!P:P,user_list!G:G,"&lt;="&amp;A450,user_list!H:H,"&gt;="&amp;A450,user_list!J:J,days!G450-1)</f>
        <v>0</v>
      </c>
      <c r="E450" s="38">
        <f>COUNTIF(user_list!H:H,A450)</f>
        <v>0</v>
      </c>
      <c r="F450" s="72">
        <f t="shared" ref="F450:F513" si="14">MONTH(A450)</f>
        <v>3</v>
      </c>
      <c r="G450" s="72">
        <f t="shared" ref="G450:G513" si="15">YEAR(A450)</f>
        <v>2016</v>
      </c>
    </row>
    <row r="451" spans="1:7" hidden="1" x14ac:dyDescent="0.3">
      <c r="A451" s="79">
        <v>42454</v>
      </c>
      <c r="B451">
        <f>SUMIFS(user_list!P:P,user_list!G:G,"&lt;="&amp;A451,user_list!H:H,"&gt;="&amp;A451)</f>
        <v>0.7589648928788274</v>
      </c>
      <c r="C451">
        <f>SUMIFS(user_list!Q:Q,user_list!G:G,"&lt;="&amp;A451,user_list!H:H,"&gt;="&amp;A451)</f>
        <v>1.8924668227946921</v>
      </c>
      <c r="D451">
        <f>SUMIFS(user_list!P:P,user_list!G:G,"&lt;="&amp;A451,user_list!H:H,"&gt;="&amp;A451,user_list!J:J,days!G451)+SUMIFS(user_list!P:P,user_list!G:G,"&lt;="&amp;A451,user_list!H:H,"&gt;="&amp;A451,user_list!J:J,days!G451-1)</f>
        <v>0</v>
      </c>
      <c r="E451" s="38">
        <f>COUNTIF(user_list!H:H,A451)</f>
        <v>0</v>
      </c>
      <c r="F451" s="72">
        <f t="shared" si="14"/>
        <v>3</v>
      </c>
      <c r="G451" s="72">
        <f t="shared" si="15"/>
        <v>2016</v>
      </c>
    </row>
    <row r="452" spans="1:7" hidden="1" x14ac:dyDescent="0.3">
      <c r="A452" s="79">
        <v>42455</v>
      </c>
      <c r="B452">
        <f>SUMIFS(user_list!P:P,user_list!G:G,"&lt;="&amp;A452,user_list!H:H,"&gt;="&amp;A452)</f>
        <v>0.7589648928788274</v>
      </c>
      <c r="C452">
        <f>SUMIFS(user_list!Q:Q,user_list!G:G,"&lt;="&amp;A452,user_list!H:H,"&gt;="&amp;A452)</f>
        <v>1.8924668227946921</v>
      </c>
      <c r="D452">
        <f>SUMIFS(user_list!P:P,user_list!G:G,"&lt;="&amp;A452,user_list!H:H,"&gt;="&amp;A452,user_list!J:J,days!G452)+SUMIFS(user_list!P:P,user_list!G:G,"&lt;="&amp;A452,user_list!H:H,"&gt;="&amp;A452,user_list!J:J,days!G452-1)</f>
        <v>0</v>
      </c>
      <c r="E452" s="38">
        <f>COUNTIF(user_list!H:H,A452)</f>
        <v>0</v>
      </c>
      <c r="F452" s="72">
        <f t="shared" si="14"/>
        <v>3</v>
      </c>
      <c r="G452" s="72">
        <f t="shared" si="15"/>
        <v>2016</v>
      </c>
    </row>
    <row r="453" spans="1:7" hidden="1" x14ac:dyDescent="0.3">
      <c r="A453" s="79">
        <v>42456</v>
      </c>
      <c r="B453">
        <f>SUMIFS(user_list!P:P,user_list!G:G,"&lt;="&amp;A453,user_list!H:H,"&gt;="&amp;A453)</f>
        <v>0.7589648928788274</v>
      </c>
      <c r="C453">
        <f>SUMIFS(user_list!Q:Q,user_list!G:G,"&lt;="&amp;A453,user_list!H:H,"&gt;="&amp;A453)</f>
        <v>1.8924668227946921</v>
      </c>
      <c r="D453">
        <f>SUMIFS(user_list!P:P,user_list!G:G,"&lt;="&amp;A453,user_list!H:H,"&gt;="&amp;A453,user_list!J:J,days!G453)+SUMIFS(user_list!P:P,user_list!G:G,"&lt;="&amp;A453,user_list!H:H,"&gt;="&amp;A453,user_list!J:J,days!G453-1)</f>
        <v>0</v>
      </c>
      <c r="E453" s="38">
        <f>COUNTIF(user_list!H:H,A453)</f>
        <v>0</v>
      </c>
      <c r="F453" s="72">
        <f t="shared" si="14"/>
        <v>3</v>
      </c>
      <c r="G453" s="72">
        <f t="shared" si="15"/>
        <v>2016</v>
      </c>
    </row>
    <row r="454" spans="1:7" hidden="1" x14ac:dyDescent="0.3">
      <c r="A454" s="79">
        <v>42457</v>
      </c>
      <c r="B454">
        <f>SUMIFS(user_list!P:P,user_list!G:G,"&lt;="&amp;A454,user_list!H:H,"&gt;="&amp;A454)</f>
        <v>0.7589648928788274</v>
      </c>
      <c r="C454">
        <f>SUMIFS(user_list!Q:Q,user_list!G:G,"&lt;="&amp;A454,user_list!H:H,"&gt;="&amp;A454)</f>
        <v>1.8924668227946921</v>
      </c>
      <c r="D454">
        <f>SUMIFS(user_list!P:P,user_list!G:G,"&lt;="&amp;A454,user_list!H:H,"&gt;="&amp;A454,user_list!J:J,days!G454)+SUMIFS(user_list!P:P,user_list!G:G,"&lt;="&amp;A454,user_list!H:H,"&gt;="&amp;A454,user_list!J:J,days!G454-1)</f>
        <v>0</v>
      </c>
      <c r="E454" s="38">
        <f>COUNTIF(user_list!H:H,A454)</f>
        <v>0</v>
      </c>
      <c r="F454" s="72">
        <f t="shared" si="14"/>
        <v>3</v>
      </c>
      <c r="G454" s="72">
        <f t="shared" si="15"/>
        <v>2016</v>
      </c>
    </row>
    <row r="455" spans="1:7" hidden="1" x14ac:dyDescent="0.3">
      <c r="A455" s="79">
        <v>42458</v>
      </c>
      <c r="B455">
        <f>SUMIFS(user_list!P:P,user_list!G:G,"&lt;="&amp;A455,user_list!H:H,"&gt;="&amp;A455)</f>
        <v>0.7589648928788274</v>
      </c>
      <c r="C455">
        <f>SUMIFS(user_list!Q:Q,user_list!G:G,"&lt;="&amp;A455,user_list!H:H,"&gt;="&amp;A455)</f>
        <v>1.8924668227946921</v>
      </c>
      <c r="D455">
        <f>SUMIFS(user_list!P:P,user_list!G:G,"&lt;="&amp;A455,user_list!H:H,"&gt;="&amp;A455,user_list!J:J,days!G455)+SUMIFS(user_list!P:P,user_list!G:G,"&lt;="&amp;A455,user_list!H:H,"&gt;="&amp;A455,user_list!J:J,days!G455-1)</f>
        <v>0</v>
      </c>
      <c r="E455" s="38">
        <f>COUNTIF(user_list!H:H,A455)</f>
        <v>0</v>
      </c>
      <c r="F455" s="72">
        <f t="shared" si="14"/>
        <v>3</v>
      </c>
      <c r="G455" s="72">
        <f t="shared" si="15"/>
        <v>2016</v>
      </c>
    </row>
    <row r="456" spans="1:7" hidden="1" x14ac:dyDescent="0.3">
      <c r="A456" s="79">
        <v>42459</v>
      </c>
      <c r="B456">
        <f>SUMIFS(user_list!P:P,user_list!G:G,"&lt;="&amp;A456,user_list!H:H,"&gt;="&amp;A456)</f>
        <v>0.7589648928788274</v>
      </c>
      <c r="C456">
        <f>SUMIFS(user_list!Q:Q,user_list!G:G,"&lt;="&amp;A456,user_list!H:H,"&gt;="&amp;A456)</f>
        <v>1.8924668227946921</v>
      </c>
      <c r="D456">
        <f>SUMIFS(user_list!P:P,user_list!G:G,"&lt;="&amp;A456,user_list!H:H,"&gt;="&amp;A456,user_list!J:J,days!G456)+SUMIFS(user_list!P:P,user_list!G:G,"&lt;="&amp;A456,user_list!H:H,"&gt;="&amp;A456,user_list!J:J,days!G456-1)</f>
        <v>0</v>
      </c>
      <c r="E456" s="38">
        <f>COUNTIF(user_list!H:H,A456)</f>
        <v>0</v>
      </c>
      <c r="F456" s="72">
        <f t="shared" si="14"/>
        <v>3</v>
      </c>
      <c r="G456" s="72">
        <f t="shared" si="15"/>
        <v>2016</v>
      </c>
    </row>
    <row r="457" spans="1:7" hidden="1" x14ac:dyDescent="0.3">
      <c r="A457" s="79">
        <v>42460</v>
      </c>
      <c r="B457">
        <f>SUMIFS(user_list!P:P,user_list!G:G,"&lt;="&amp;A457,user_list!H:H,"&gt;="&amp;A457)</f>
        <v>0.7589648928788274</v>
      </c>
      <c r="C457">
        <f>SUMIFS(user_list!Q:Q,user_list!G:G,"&lt;="&amp;A457,user_list!H:H,"&gt;="&amp;A457)</f>
        <v>1.8924668227946921</v>
      </c>
      <c r="D457">
        <f>SUMIFS(user_list!P:P,user_list!G:G,"&lt;="&amp;A457,user_list!H:H,"&gt;="&amp;A457,user_list!J:J,days!G457)+SUMIFS(user_list!P:P,user_list!G:G,"&lt;="&amp;A457,user_list!H:H,"&gt;="&amp;A457,user_list!J:J,days!G457-1)</f>
        <v>0</v>
      </c>
      <c r="E457" s="38">
        <f>COUNTIF(user_list!H:H,A457)</f>
        <v>0</v>
      </c>
      <c r="F457" s="72">
        <f t="shared" si="14"/>
        <v>3</v>
      </c>
      <c r="G457" s="72">
        <f t="shared" si="15"/>
        <v>2016</v>
      </c>
    </row>
    <row r="458" spans="1:7" hidden="1" x14ac:dyDescent="0.3">
      <c r="A458" s="79">
        <v>42461</v>
      </c>
      <c r="B458">
        <f>SUMIFS(user_list!P:P,user_list!G:G,"&lt;="&amp;A458,user_list!H:H,"&gt;="&amp;A458)</f>
        <v>0.7589648928788274</v>
      </c>
      <c r="C458">
        <f>SUMIFS(user_list!Q:Q,user_list!G:G,"&lt;="&amp;A458,user_list!H:H,"&gt;="&amp;A458)</f>
        <v>1.8924668227946921</v>
      </c>
      <c r="D458">
        <f>SUMIFS(user_list!P:P,user_list!G:G,"&lt;="&amp;A458,user_list!H:H,"&gt;="&amp;A458,user_list!J:J,days!G458)+SUMIFS(user_list!P:P,user_list!G:G,"&lt;="&amp;A458,user_list!H:H,"&gt;="&amp;A458,user_list!J:J,days!G458-1)</f>
        <v>0</v>
      </c>
      <c r="E458" s="38">
        <f>COUNTIF(user_list!H:H,A458)</f>
        <v>0</v>
      </c>
      <c r="F458" s="72">
        <f t="shared" si="14"/>
        <v>4</v>
      </c>
      <c r="G458" s="72">
        <f t="shared" si="15"/>
        <v>2016</v>
      </c>
    </row>
    <row r="459" spans="1:7" hidden="1" x14ac:dyDescent="0.3">
      <c r="A459" s="79">
        <v>42462</v>
      </c>
      <c r="B459">
        <f>SUMIFS(user_list!P:P,user_list!G:G,"&lt;="&amp;A459,user_list!H:H,"&gt;="&amp;A459)</f>
        <v>0.7589648928788274</v>
      </c>
      <c r="C459">
        <f>SUMIFS(user_list!Q:Q,user_list!G:G,"&lt;="&amp;A459,user_list!H:H,"&gt;="&amp;A459)</f>
        <v>1.8924668227946921</v>
      </c>
      <c r="D459">
        <f>SUMIFS(user_list!P:P,user_list!G:G,"&lt;="&amp;A459,user_list!H:H,"&gt;="&amp;A459,user_list!J:J,days!G459)+SUMIFS(user_list!P:P,user_list!G:G,"&lt;="&amp;A459,user_list!H:H,"&gt;="&amp;A459,user_list!J:J,days!G459-1)</f>
        <v>0</v>
      </c>
      <c r="E459" s="38">
        <f>COUNTIF(user_list!H:H,A459)</f>
        <v>0</v>
      </c>
      <c r="F459" s="72">
        <f t="shared" si="14"/>
        <v>4</v>
      </c>
      <c r="G459" s="72">
        <f t="shared" si="15"/>
        <v>2016</v>
      </c>
    </row>
    <row r="460" spans="1:7" hidden="1" x14ac:dyDescent="0.3">
      <c r="A460" s="79">
        <v>42463</v>
      </c>
      <c r="B460">
        <f>SUMIFS(user_list!P:P,user_list!G:G,"&lt;="&amp;A460,user_list!H:H,"&gt;="&amp;A460)</f>
        <v>0.7589648928788274</v>
      </c>
      <c r="C460">
        <f>SUMIFS(user_list!Q:Q,user_list!G:G,"&lt;="&amp;A460,user_list!H:H,"&gt;="&amp;A460)</f>
        <v>1.8924668227946921</v>
      </c>
      <c r="D460">
        <f>SUMIFS(user_list!P:P,user_list!G:G,"&lt;="&amp;A460,user_list!H:H,"&gt;="&amp;A460,user_list!J:J,days!G460)+SUMIFS(user_list!P:P,user_list!G:G,"&lt;="&amp;A460,user_list!H:H,"&gt;="&amp;A460,user_list!J:J,days!G460-1)</f>
        <v>0</v>
      </c>
      <c r="E460" s="38">
        <f>COUNTIF(user_list!H:H,A460)</f>
        <v>0</v>
      </c>
      <c r="F460" s="72">
        <f t="shared" si="14"/>
        <v>4</v>
      </c>
      <c r="G460" s="72">
        <f t="shared" si="15"/>
        <v>2016</v>
      </c>
    </row>
    <row r="461" spans="1:7" hidden="1" x14ac:dyDescent="0.3">
      <c r="A461" s="79">
        <v>42464</v>
      </c>
      <c r="B461">
        <f>SUMIFS(user_list!P:P,user_list!G:G,"&lt;="&amp;A461,user_list!H:H,"&gt;="&amp;A461)</f>
        <v>0.7589648928788274</v>
      </c>
      <c r="C461">
        <f>SUMIFS(user_list!Q:Q,user_list!G:G,"&lt;="&amp;A461,user_list!H:H,"&gt;="&amp;A461)</f>
        <v>1.8924668227946921</v>
      </c>
      <c r="D461">
        <f>SUMIFS(user_list!P:P,user_list!G:G,"&lt;="&amp;A461,user_list!H:H,"&gt;="&amp;A461,user_list!J:J,days!G461)+SUMIFS(user_list!P:P,user_list!G:G,"&lt;="&amp;A461,user_list!H:H,"&gt;="&amp;A461,user_list!J:J,days!G461-1)</f>
        <v>0</v>
      </c>
      <c r="E461" s="38">
        <f>COUNTIF(user_list!H:H,A461)</f>
        <v>0</v>
      </c>
      <c r="F461" s="72">
        <f t="shared" si="14"/>
        <v>4</v>
      </c>
      <c r="G461" s="72">
        <f t="shared" si="15"/>
        <v>2016</v>
      </c>
    </row>
    <row r="462" spans="1:7" hidden="1" x14ac:dyDescent="0.3">
      <c r="A462" s="79">
        <v>42465</v>
      </c>
      <c r="B462">
        <f>SUMIFS(user_list!P:P,user_list!G:G,"&lt;="&amp;A462,user_list!H:H,"&gt;="&amp;A462)</f>
        <v>0.7589648928788274</v>
      </c>
      <c r="C462">
        <f>SUMIFS(user_list!Q:Q,user_list!G:G,"&lt;="&amp;A462,user_list!H:H,"&gt;="&amp;A462)</f>
        <v>1.8924668227946921</v>
      </c>
      <c r="D462">
        <f>SUMIFS(user_list!P:P,user_list!G:G,"&lt;="&amp;A462,user_list!H:H,"&gt;="&amp;A462,user_list!J:J,days!G462)+SUMIFS(user_list!P:P,user_list!G:G,"&lt;="&amp;A462,user_list!H:H,"&gt;="&amp;A462,user_list!J:J,days!G462-1)</f>
        <v>0</v>
      </c>
      <c r="E462" s="38">
        <f>COUNTIF(user_list!H:H,A462)</f>
        <v>0</v>
      </c>
      <c r="F462" s="72">
        <f t="shared" si="14"/>
        <v>4</v>
      </c>
      <c r="G462" s="72">
        <f t="shared" si="15"/>
        <v>2016</v>
      </c>
    </row>
    <row r="463" spans="1:7" hidden="1" x14ac:dyDescent="0.3">
      <c r="A463" s="79">
        <v>42466</v>
      </c>
      <c r="B463">
        <f>SUMIFS(user_list!P:P,user_list!G:G,"&lt;="&amp;A463,user_list!H:H,"&gt;="&amp;A463)</f>
        <v>0.7589648928788274</v>
      </c>
      <c r="C463">
        <f>SUMIFS(user_list!Q:Q,user_list!G:G,"&lt;="&amp;A463,user_list!H:H,"&gt;="&amp;A463)</f>
        <v>1.8924668227946921</v>
      </c>
      <c r="D463">
        <f>SUMIFS(user_list!P:P,user_list!G:G,"&lt;="&amp;A463,user_list!H:H,"&gt;="&amp;A463,user_list!J:J,days!G463)+SUMIFS(user_list!P:P,user_list!G:G,"&lt;="&amp;A463,user_list!H:H,"&gt;="&amp;A463,user_list!J:J,days!G463-1)</f>
        <v>0</v>
      </c>
      <c r="E463" s="38">
        <f>COUNTIF(user_list!H:H,A463)</f>
        <v>0</v>
      </c>
      <c r="F463" s="72">
        <f t="shared" si="14"/>
        <v>4</v>
      </c>
      <c r="G463" s="72">
        <f t="shared" si="15"/>
        <v>2016</v>
      </c>
    </row>
    <row r="464" spans="1:7" hidden="1" x14ac:dyDescent="0.3">
      <c r="A464" s="79">
        <v>42467</v>
      </c>
      <c r="B464">
        <f>SUMIFS(user_list!P:P,user_list!G:G,"&lt;="&amp;A464,user_list!H:H,"&gt;="&amp;A464)</f>
        <v>0.7589648928788274</v>
      </c>
      <c r="C464">
        <f>SUMIFS(user_list!Q:Q,user_list!G:G,"&lt;="&amp;A464,user_list!H:H,"&gt;="&amp;A464)</f>
        <v>1.8924668227946921</v>
      </c>
      <c r="D464">
        <f>SUMIFS(user_list!P:P,user_list!G:G,"&lt;="&amp;A464,user_list!H:H,"&gt;="&amp;A464,user_list!J:J,days!G464)+SUMIFS(user_list!P:P,user_list!G:G,"&lt;="&amp;A464,user_list!H:H,"&gt;="&amp;A464,user_list!J:J,days!G464-1)</f>
        <v>0</v>
      </c>
      <c r="E464" s="38">
        <f>COUNTIF(user_list!H:H,A464)</f>
        <v>0</v>
      </c>
      <c r="F464" s="72">
        <f t="shared" si="14"/>
        <v>4</v>
      </c>
      <c r="G464" s="72">
        <f t="shared" si="15"/>
        <v>2016</v>
      </c>
    </row>
    <row r="465" spans="1:7" hidden="1" x14ac:dyDescent="0.3">
      <c r="A465" s="79">
        <v>42468</v>
      </c>
      <c r="B465">
        <f>SUMIFS(user_list!P:P,user_list!G:G,"&lt;="&amp;A465,user_list!H:H,"&gt;="&amp;A465)</f>
        <v>0.7589648928788274</v>
      </c>
      <c r="C465">
        <f>SUMIFS(user_list!Q:Q,user_list!G:G,"&lt;="&amp;A465,user_list!H:H,"&gt;="&amp;A465)</f>
        <v>1.8924668227946921</v>
      </c>
      <c r="D465">
        <f>SUMIFS(user_list!P:P,user_list!G:G,"&lt;="&amp;A465,user_list!H:H,"&gt;="&amp;A465,user_list!J:J,days!G465)+SUMIFS(user_list!P:P,user_list!G:G,"&lt;="&amp;A465,user_list!H:H,"&gt;="&amp;A465,user_list!J:J,days!G465-1)</f>
        <v>0</v>
      </c>
      <c r="E465" s="38">
        <f>COUNTIF(user_list!H:H,A465)</f>
        <v>0</v>
      </c>
      <c r="F465" s="72">
        <f t="shared" si="14"/>
        <v>4</v>
      </c>
      <c r="G465" s="72">
        <f t="shared" si="15"/>
        <v>2016</v>
      </c>
    </row>
    <row r="466" spans="1:7" hidden="1" x14ac:dyDescent="0.3">
      <c r="A466" s="79">
        <v>42469</v>
      </c>
      <c r="B466">
        <f>SUMIFS(user_list!P:P,user_list!G:G,"&lt;="&amp;A466,user_list!H:H,"&gt;="&amp;A466)</f>
        <v>0.7589648928788274</v>
      </c>
      <c r="C466">
        <f>SUMIFS(user_list!Q:Q,user_list!G:G,"&lt;="&amp;A466,user_list!H:H,"&gt;="&amp;A466)</f>
        <v>1.8924668227946921</v>
      </c>
      <c r="D466">
        <f>SUMIFS(user_list!P:P,user_list!G:G,"&lt;="&amp;A466,user_list!H:H,"&gt;="&amp;A466,user_list!J:J,days!G466)+SUMIFS(user_list!P:P,user_list!G:G,"&lt;="&amp;A466,user_list!H:H,"&gt;="&amp;A466,user_list!J:J,days!G466-1)</f>
        <v>0</v>
      </c>
      <c r="E466" s="38">
        <f>COUNTIF(user_list!H:H,A466)</f>
        <v>0</v>
      </c>
      <c r="F466" s="72">
        <f t="shared" si="14"/>
        <v>4</v>
      </c>
      <c r="G466" s="72">
        <f t="shared" si="15"/>
        <v>2016</v>
      </c>
    </row>
    <row r="467" spans="1:7" hidden="1" x14ac:dyDescent="0.3">
      <c r="A467" s="79">
        <v>42470</v>
      </c>
      <c r="B467">
        <f>SUMIFS(user_list!P:P,user_list!G:G,"&lt;="&amp;A467,user_list!H:H,"&gt;="&amp;A467)</f>
        <v>0.7589648928788274</v>
      </c>
      <c r="C467">
        <f>SUMIFS(user_list!Q:Q,user_list!G:G,"&lt;="&amp;A467,user_list!H:H,"&gt;="&amp;A467)</f>
        <v>1.8924668227946921</v>
      </c>
      <c r="D467">
        <f>SUMIFS(user_list!P:P,user_list!G:G,"&lt;="&amp;A467,user_list!H:H,"&gt;="&amp;A467,user_list!J:J,days!G467)+SUMIFS(user_list!P:P,user_list!G:G,"&lt;="&amp;A467,user_list!H:H,"&gt;="&amp;A467,user_list!J:J,days!G467-1)</f>
        <v>0</v>
      </c>
      <c r="E467" s="38">
        <f>COUNTIF(user_list!H:H,A467)</f>
        <v>0</v>
      </c>
      <c r="F467" s="72">
        <f t="shared" si="14"/>
        <v>4</v>
      </c>
      <c r="G467" s="72">
        <f t="shared" si="15"/>
        <v>2016</v>
      </c>
    </row>
    <row r="468" spans="1:7" hidden="1" x14ac:dyDescent="0.3">
      <c r="A468" s="79">
        <v>42471</v>
      </c>
      <c r="B468">
        <f>SUMIFS(user_list!P:P,user_list!G:G,"&lt;="&amp;A468,user_list!H:H,"&gt;="&amp;A468)</f>
        <v>1.0323826143978148</v>
      </c>
      <c r="C468">
        <f>SUMIFS(user_list!Q:Q,user_list!G:G,"&lt;="&amp;A468,user_list!H:H,"&gt;="&amp;A468)</f>
        <v>2.5760111265921606</v>
      </c>
      <c r="D468">
        <f>SUMIFS(user_list!P:P,user_list!G:G,"&lt;="&amp;A468,user_list!H:H,"&gt;="&amp;A468,user_list!J:J,days!G468)+SUMIFS(user_list!P:P,user_list!G:G,"&lt;="&amp;A468,user_list!H:H,"&gt;="&amp;A468,user_list!J:J,days!G468-1)</f>
        <v>0</v>
      </c>
      <c r="E468" s="38">
        <f>COUNTIF(user_list!H:H,A468)</f>
        <v>0</v>
      </c>
      <c r="F468" s="72">
        <f t="shared" si="14"/>
        <v>4</v>
      </c>
      <c r="G468" s="72">
        <f t="shared" si="15"/>
        <v>2016</v>
      </c>
    </row>
    <row r="469" spans="1:7" hidden="1" x14ac:dyDescent="0.3">
      <c r="A469" s="79">
        <v>42472</v>
      </c>
      <c r="B469">
        <f>SUMIFS(user_list!P:P,user_list!G:G,"&lt;="&amp;A469,user_list!H:H,"&gt;="&amp;A469)</f>
        <v>1.0323826143978148</v>
      </c>
      <c r="C469">
        <f>SUMIFS(user_list!Q:Q,user_list!G:G,"&lt;="&amp;A469,user_list!H:H,"&gt;="&amp;A469)</f>
        <v>2.5760111265921606</v>
      </c>
      <c r="D469">
        <f>SUMIFS(user_list!P:P,user_list!G:G,"&lt;="&amp;A469,user_list!H:H,"&gt;="&amp;A469,user_list!J:J,days!G469)+SUMIFS(user_list!P:P,user_list!G:G,"&lt;="&amp;A469,user_list!H:H,"&gt;="&amp;A469,user_list!J:J,days!G469-1)</f>
        <v>0</v>
      </c>
      <c r="E469" s="38">
        <f>COUNTIF(user_list!H:H,A469)</f>
        <v>0</v>
      </c>
      <c r="F469" s="72">
        <f t="shared" si="14"/>
        <v>4</v>
      </c>
      <c r="G469" s="72">
        <f t="shared" si="15"/>
        <v>2016</v>
      </c>
    </row>
    <row r="470" spans="1:7" hidden="1" x14ac:dyDescent="0.3">
      <c r="A470" s="79">
        <v>42473</v>
      </c>
      <c r="B470">
        <f>SUMIFS(user_list!P:P,user_list!G:G,"&lt;="&amp;A470,user_list!H:H,"&gt;="&amp;A470)</f>
        <v>1.0323826143978148</v>
      </c>
      <c r="C470">
        <f>SUMIFS(user_list!Q:Q,user_list!G:G,"&lt;="&amp;A470,user_list!H:H,"&gt;="&amp;A470)</f>
        <v>2.5760111265921606</v>
      </c>
      <c r="D470">
        <f>SUMIFS(user_list!P:P,user_list!G:G,"&lt;="&amp;A470,user_list!H:H,"&gt;="&amp;A470,user_list!J:J,days!G470)+SUMIFS(user_list!P:P,user_list!G:G,"&lt;="&amp;A470,user_list!H:H,"&gt;="&amp;A470,user_list!J:J,days!G470-1)</f>
        <v>0</v>
      </c>
      <c r="E470" s="38">
        <f>COUNTIF(user_list!H:H,A470)</f>
        <v>0</v>
      </c>
      <c r="F470" s="72">
        <f t="shared" si="14"/>
        <v>4</v>
      </c>
      <c r="G470" s="72">
        <f t="shared" si="15"/>
        <v>2016</v>
      </c>
    </row>
    <row r="471" spans="1:7" hidden="1" x14ac:dyDescent="0.3">
      <c r="A471" s="79">
        <v>42474</v>
      </c>
      <c r="B471">
        <f>SUMIFS(user_list!P:P,user_list!G:G,"&lt;="&amp;A471,user_list!H:H,"&gt;="&amp;A471)</f>
        <v>1.0323826143978148</v>
      </c>
      <c r="C471">
        <f>SUMIFS(user_list!Q:Q,user_list!G:G,"&lt;="&amp;A471,user_list!H:H,"&gt;="&amp;A471)</f>
        <v>2.5760111265921606</v>
      </c>
      <c r="D471">
        <f>SUMIFS(user_list!P:P,user_list!G:G,"&lt;="&amp;A471,user_list!H:H,"&gt;="&amp;A471,user_list!J:J,days!G471)+SUMIFS(user_list!P:P,user_list!G:G,"&lt;="&amp;A471,user_list!H:H,"&gt;="&amp;A471,user_list!J:J,days!G471-1)</f>
        <v>0</v>
      </c>
      <c r="E471" s="38">
        <f>COUNTIF(user_list!H:H,A471)</f>
        <v>0</v>
      </c>
      <c r="F471" s="72">
        <f t="shared" si="14"/>
        <v>4</v>
      </c>
      <c r="G471" s="72">
        <f t="shared" si="15"/>
        <v>2016</v>
      </c>
    </row>
    <row r="472" spans="1:7" hidden="1" x14ac:dyDescent="0.3">
      <c r="A472" s="79">
        <v>42475</v>
      </c>
      <c r="B472">
        <f>SUMIFS(user_list!P:P,user_list!G:G,"&lt;="&amp;A472,user_list!H:H,"&gt;="&amp;A472)</f>
        <v>1.0323826143978148</v>
      </c>
      <c r="C472">
        <f>SUMIFS(user_list!Q:Q,user_list!G:G,"&lt;="&amp;A472,user_list!H:H,"&gt;="&amp;A472)</f>
        <v>2.5760111265921606</v>
      </c>
      <c r="D472">
        <f>SUMIFS(user_list!P:P,user_list!G:G,"&lt;="&amp;A472,user_list!H:H,"&gt;="&amp;A472,user_list!J:J,days!G472)+SUMIFS(user_list!P:P,user_list!G:G,"&lt;="&amp;A472,user_list!H:H,"&gt;="&amp;A472,user_list!J:J,days!G472-1)</f>
        <v>0</v>
      </c>
      <c r="E472" s="38">
        <f>COUNTIF(user_list!H:H,A472)</f>
        <v>0</v>
      </c>
      <c r="F472" s="72">
        <f t="shared" si="14"/>
        <v>4</v>
      </c>
      <c r="G472" s="72">
        <f t="shared" si="15"/>
        <v>2016</v>
      </c>
    </row>
    <row r="473" spans="1:7" hidden="1" x14ac:dyDescent="0.3">
      <c r="A473" s="79">
        <v>42476</v>
      </c>
      <c r="B473">
        <f>SUMIFS(user_list!P:P,user_list!G:G,"&lt;="&amp;A473,user_list!H:H,"&gt;="&amp;A473)</f>
        <v>1.0323826143978148</v>
      </c>
      <c r="C473">
        <f>SUMIFS(user_list!Q:Q,user_list!G:G,"&lt;="&amp;A473,user_list!H:H,"&gt;="&amp;A473)</f>
        <v>2.5760111265921606</v>
      </c>
      <c r="D473">
        <f>SUMIFS(user_list!P:P,user_list!G:G,"&lt;="&amp;A473,user_list!H:H,"&gt;="&amp;A473,user_list!J:J,days!G473)+SUMIFS(user_list!P:P,user_list!G:G,"&lt;="&amp;A473,user_list!H:H,"&gt;="&amp;A473,user_list!J:J,days!G473-1)</f>
        <v>0</v>
      </c>
      <c r="E473" s="38">
        <f>COUNTIF(user_list!H:H,A473)</f>
        <v>0</v>
      </c>
      <c r="F473" s="72">
        <f t="shared" si="14"/>
        <v>4</v>
      </c>
      <c r="G473" s="72">
        <f t="shared" si="15"/>
        <v>2016</v>
      </c>
    </row>
    <row r="474" spans="1:7" hidden="1" x14ac:dyDescent="0.3">
      <c r="A474" s="79">
        <v>42477</v>
      </c>
      <c r="B474">
        <f>SUMIFS(user_list!P:P,user_list!G:G,"&lt;="&amp;A474,user_list!H:H,"&gt;="&amp;A474)</f>
        <v>1.0323826143978148</v>
      </c>
      <c r="C474">
        <f>SUMIFS(user_list!Q:Q,user_list!G:G,"&lt;="&amp;A474,user_list!H:H,"&gt;="&amp;A474)</f>
        <v>2.5760111265921606</v>
      </c>
      <c r="D474">
        <f>SUMIFS(user_list!P:P,user_list!G:G,"&lt;="&amp;A474,user_list!H:H,"&gt;="&amp;A474,user_list!J:J,days!G474)+SUMIFS(user_list!P:P,user_list!G:G,"&lt;="&amp;A474,user_list!H:H,"&gt;="&amp;A474,user_list!J:J,days!G474-1)</f>
        <v>0</v>
      </c>
      <c r="E474" s="38">
        <f>COUNTIF(user_list!H:H,A474)</f>
        <v>0</v>
      </c>
      <c r="F474" s="72">
        <f t="shared" si="14"/>
        <v>4</v>
      </c>
      <c r="G474" s="72">
        <f t="shared" si="15"/>
        <v>2016</v>
      </c>
    </row>
    <row r="475" spans="1:7" hidden="1" x14ac:dyDescent="0.3">
      <c r="A475" s="79">
        <v>42478</v>
      </c>
      <c r="B475">
        <f>SUMIFS(user_list!P:P,user_list!G:G,"&lt;="&amp;A475,user_list!H:H,"&gt;="&amp;A475)</f>
        <v>1.0323826143978148</v>
      </c>
      <c r="C475">
        <f>SUMIFS(user_list!Q:Q,user_list!G:G,"&lt;="&amp;A475,user_list!H:H,"&gt;="&amp;A475)</f>
        <v>2.5760111265921606</v>
      </c>
      <c r="D475">
        <f>SUMIFS(user_list!P:P,user_list!G:G,"&lt;="&amp;A475,user_list!H:H,"&gt;="&amp;A475,user_list!J:J,days!G475)+SUMIFS(user_list!P:P,user_list!G:G,"&lt;="&amp;A475,user_list!H:H,"&gt;="&amp;A475,user_list!J:J,days!G475-1)</f>
        <v>0</v>
      </c>
      <c r="E475" s="38">
        <f>COUNTIF(user_list!H:H,A475)</f>
        <v>0</v>
      </c>
      <c r="F475" s="72">
        <f t="shared" si="14"/>
        <v>4</v>
      </c>
      <c r="G475" s="72">
        <f t="shared" si="15"/>
        <v>2016</v>
      </c>
    </row>
    <row r="476" spans="1:7" hidden="1" x14ac:dyDescent="0.3">
      <c r="A476" s="79">
        <v>42479</v>
      </c>
      <c r="B476">
        <f>SUMIFS(user_list!P:P,user_list!G:G,"&lt;="&amp;A476,user_list!H:H,"&gt;="&amp;A476)</f>
        <v>1.0323826143978148</v>
      </c>
      <c r="C476">
        <f>SUMIFS(user_list!Q:Q,user_list!G:G,"&lt;="&amp;A476,user_list!H:H,"&gt;="&amp;A476)</f>
        <v>2.5760111265921606</v>
      </c>
      <c r="D476">
        <f>SUMIFS(user_list!P:P,user_list!G:G,"&lt;="&amp;A476,user_list!H:H,"&gt;="&amp;A476,user_list!J:J,days!G476)+SUMIFS(user_list!P:P,user_list!G:G,"&lt;="&amp;A476,user_list!H:H,"&gt;="&amp;A476,user_list!J:J,days!G476-1)</f>
        <v>0</v>
      </c>
      <c r="E476" s="38">
        <f>COUNTIF(user_list!H:H,A476)</f>
        <v>0</v>
      </c>
      <c r="F476" s="72">
        <f t="shared" si="14"/>
        <v>4</v>
      </c>
      <c r="G476" s="72">
        <f t="shared" si="15"/>
        <v>2016</v>
      </c>
    </row>
    <row r="477" spans="1:7" hidden="1" x14ac:dyDescent="0.3">
      <c r="A477" s="79">
        <v>42480</v>
      </c>
      <c r="B477">
        <f>SUMIFS(user_list!P:P,user_list!G:G,"&lt;="&amp;A477,user_list!H:H,"&gt;="&amp;A477)</f>
        <v>1.0323826143978148</v>
      </c>
      <c r="C477">
        <f>SUMIFS(user_list!Q:Q,user_list!G:G,"&lt;="&amp;A477,user_list!H:H,"&gt;="&amp;A477)</f>
        <v>2.5760111265921606</v>
      </c>
      <c r="D477">
        <f>SUMIFS(user_list!P:P,user_list!G:G,"&lt;="&amp;A477,user_list!H:H,"&gt;="&amp;A477,user_list!J:J,days!G477)+SUMIFS(user_list!P:P,user_list!G:G,"&lt;="&amp;A477,user_list!H:H,"&gt;="&amp;A477,user_list!J:J,days!G477-1)</f>
        <v>0</v>
      </c>
      <c r="E477" s="38">
        <f>COUNTIF(user_list!H:H,A477)</f>
        <v>0</v>
      </c>
      <c r="F477" s="72">
        <f t="shared" si="14"/>
        <v>4</v>
      </c>
      <c r="G477" s="72">
        <f t="shared" si="15"/>
        <v>2016</v>
      </c>
    </row>
    <row r="478" spans="1:7" hidden="1" x14ac:dyDescent="0.3">
      <c r="A478" s="79">
        <v>42481</v>
      </c>
      <c r="B478">
        <f>SUMIFS(user_list!P:P,user_list!G:G,"&lt;="&amp;A478,user_list!H:H,"&gt;="&amp;A478)</f>
        <v>1.0323826143978148</v>
      </c>
      <c r="C478">
        <f>SUMIFS(user_list!Q:Q,user_list!G:G,"&lt;="&amp;A478,user_list!H:H,"&gt;="&amp;A478)</f>
        <v>2.5760111265921606</v>
      </c>
      <c r="D478">
        <f>SUMIFS(user_list!P:P,user_list!G:G,"&lt;="&amp;A478,user_list!H:H,"&gt;="&amp;A478,user_list!J:J,days!G478)+SUMIFS(user_list!P:P,user_list!G:G,"&lt;="&amp;A478,user_list!H:H,"&gt;="&amp;A478,user_list!J:J,days!G478-1)</f>
        <v>0</v>
      </c>
      <c r="E478" s="38">
        <f>COUNTIF(user_list!H:H,A478)</f>
        <v>0</v>
      </c>
      <c r="F478" s="72">
        <f t="shared" si="14"/>
        <v>4</v>
      </c>
      <c r="G478" s="72">
        <f t="shared" si="15"/>
        <v>2016</v>
      </c>
    </row>
    <row r="479" spans="1:7" hidden="1" x14ac:dyDescent="0.3">
      <c r="A479" s="79">
        <v>42482</v>
      </c>
      <c r="B479">
        <f>SUMIFS(user_list!P:P,user_list!G:G,"&lt;="&amp;A479,user_list!H:H,"&gt;="&amp;A479)</f>
        <v>1.0323826143978148</v>
      </c>
      <c r="C479">
        <f>SUMIFS(user_list!Q:Q,user_list!G:G,"&lt;="&amp;A479,user_list!H:H,"&gt;="&amp;A479)</f>
        <v>2.5760111265921606</v>
      </c>
      <c r="D479">
        <f>SUMIFS(user_list!P:P,user_list!G:G,"&lt;="&amp;A479,user_list!H:H,"&gt;="&amp;A479,user_list!J:J,days!G479)+SUMIFS(user_list!P:P,user_list!G:G,"&lt;="&amp;A479,user_list!H:H,"&gt;="&amp;A479,user_list!J:J,days!G479-1)</f>
        <v>0</v>
      </c>
      <c r="E479" s="38">
        <f>COUNTIF(user_list!H:H,A479)</f>
        <v>0</v>
      </c>
      <c r="F479" s="72">
        <f t="shared" si="14"/>
        <v>4</v>
      </c>
      <c r="G479" s="72">
        <f t="shared" si="15"/>
        <v>2016</v>
      </c>
    </row>
    <row r="480" spans="1:7" hidden="1" x14ac:dyDescent="0.3">
      <c r="A480" s="79">
        <v>42483</v>
      </c>
      <c r="B480">
        <f>SUMIFS(user_list!P:P,user_list!G:G,"&lt;="&amp;A480,user_list!H:H,"&gt;="&amp;A480)</f>
        <v>1.0323826143978148</v>
      </c>
      <c r="C480">
        <f>SUMIFS(user_list!Q:Q,user_list!G:G,"&lt;="&amp;A480,user_list!H:H,"&gt;="&amp;A480)</f>
        <v>2.5760111265921606</v>
      </c>
      <c r="D480">
        <f>SUMIFS(user_list!P:P,user_list!G:G,"&lt;="&amp;A480,user_list!H:H,"&gt;="&amp;A480,user_list!J:J,days!G480)+SUMIFS(user_list!P:P,user_list!G:G,"&lt;="&amp;A480,user_list!H:H,"&gt;="&amp;A480,user_list!J:J,days!G480-1)</f>
        <v>0</v>
      </c>
      <c r="E480" s="38">
        <f>COUNTIF(user_list!H:H,A480)</f>
        <v>0</v>
      </c>
      <c r="F480" s="72">
        <f t="shared" si="14"/>
        <v>4</v>
      </c>
      <c r="G480" s="72">
        <f t="shared" si="15"/>
        <v>2016</v>
      </c>
    </row>
    <row r="481" spans="1:7" hidden="1" x14ac:dyDescent="0.3">
      <c r="A481" s="79">
        <v>42484</v>
      </c>
      <c r="B481">
        <f>SUMIFS(user_list!P:P,user_list!G:G,"&lt;="&amp;A481,user_list!H:H,"&gt;="&amp;A481)</f>
        <v>1.0323826143978148</v>
      </c>
      <c r="C481">
        <f>SUMIFS(user_list!Q:Q,user_list!G:G,"&lt;="&amp;A481,user_list!H:H,"&gt;="&amp;A481)</f>
        <v>2.5760111265921606</v>
      </c>
      <c r="D481">
        <f>SUMIFS(user_list!P:P,user_list!G:G,"&lt;="&amp;A481,user_list!H:H,"&gt;="&amp;A481,user_list!J:J,days!G481)+SUMIFS(user_list!P:P,user_list!G:G,"&lt;="&amp;A481,user_list!H:H,"&gt;="&amp;A481,user_list!J:J,days!G481-1)</f>
        <v>0</v>
      </c>
      <c r="E481" s="38">
        <f>COUNTIF(user_list!H:H,A481)</f>
        <v>0</v>
      </c>
      <c r="F481" s="72">
        <f t="shared" si="14"/>
        <v>4</v>
      </c>
      <c r="G481" s="72">
        <f t="shared" si="15"/>
        <v>2016</v>
      </c>
    </row>
    <row r="482" spans="1:7" hidden="1" x14ac:dyDescent="0.3">
      <c r="A482" s="79">
        <v>42485</v>
      </c>
      <c r="B482">
        <f>SUMIFS(user_list!P:P,user_list!G:G,"&lt;="&amp;A482,user_list!H:H,"&gt;="&amp;A482)</f>
        <v>1.0323826143978148</v>
      </c>
      <c r="C482">
        <f>SUMIFS(user_list!Q:Q,user_list!G:G,"&lt;="&amp;A482,user_list!H:H,"&gt;="&amp;A482)</f>
        <v>2.5760111265921606</v>
      </c>
      <c r="D482">
        <f>SUMIFS(user_list!P:P,user_list!G:G,"&lt;="&amp;A482,user_list!H:H,"&gt;="&amp;A482,user_list!J:J,days!G482)+SUMIFS(user_list!P:P,user_list!G:G,"&lt;="&amp;A482,user_list!H:H,"&gt;="&amp;A482,user_list!J:J,days!G482-1)</f>
        <v>0</v>
      </c>
      <c r="E482" s="38">
        <f>COUNTIF(user_list!H:H,A482)</f>
        <v>0</v>
      </c>
      <c r="F482" s="72">
        <f t="shared" si="14"/>
        <v>4</v>
      </c>
      <c r="G482" s="72">
        <f t="shared" si="15"/>
        <v>2016</v>
      </c>
    </row>
    <row r="483" spans="1:7" hidden="1" x14ac:dyDescent="0.3">
      <c r="A483" s="79">
        <v>42486</v>
      </c>
      <c r="B483">
        <f>SUMIFS(user_list!P:P,user_list!G:G,"&lt;="&amp;A483,user_list!H:H,"&gt;="&amp;A483)</f>
        <v>1.0323826143978148</v>
      </c>
      <c r="C483">
        <f>SUMIFS(user_list!Q:Q,user_list!G:G,"&lt;="&amp;A483,user_list!H:H,"&gt;="&amp;A483)</f>
        <v>2.5760111265921606</v>
      </c>
      <c r="D483">
        <f>SUMIFS(user_list!P:P,user_list!G:G,"&lt;="&amp;A483,user_list!H:H,"&gt;="&amp;A483,user_list!J:J,days!G483)+SUMIFS(user_list!P:P,user_list!G:G,"&lt;="&amp;A483,user_list!H:H,"&gt;="&amp;A483,user_list!J:J,days!G483-1)</f>
        <v>0</v>
      </c>
      <c r="E483" s="38">
        <f>COUNTIF(user_list!H:H,A483)</f>
        <v>0</v>
      </c>
      <c r="F483" s="72">
        <f t="shared" si="14"/>
        <v>4</v>
      </c>
      <c r="G483" s="72">
        <f t="shared" si="15"/>
        <v>2016</v>
      </c>
    </row>
    <row r="484" spans="1:7" hidden="1" x14ac:dyDescent="0.3">
      <c r="A484" s="79">
        <v>42487</v>
      </c>
      <c r="B484">
        <f>SUMIFS(user_list!P:P,user_list!G:G,"&lt;="&amp;A484,user_list!H:H,"&gt;="&amp;A484)</f>
        <v>1.0323826143978148</v>
      </c>
      <c r="C484">
        <f>SUMIFS(user_list!Q:Q,user_list!G:G,"&lt;="&amp;A484,user_list!H:H,"&gt;="&amp;A484)</f>
        <v>2.5760111265921606</v>
      </c>
      <c r="D484">
        <f>SUMIFS(user_list!P:P,user_list!G:G,"&lt;="&amp;A484,user_list!H:H,"&gt;="&amp;A484,user_list!J:J,days!G484)+SUMIFS(user_list!P:P,user_list!G:G,"&lt;="&amp;A484,user_list!H:H,"&gt;="&amp;A484,user_list!J:J,days!G484-1)</f>
        <v>0</v>
      </c>
      <c r="E484" s="38">
        <f>COUNTIF(user_list!H:H,A484)</f>
        <v>0</v>
      </c>
      <c r="F484" s="72">
        <f t="shared" si="14"/>
        <v>4</v>
      </c>
      <c r="G484" s="72">
        <f t="shared" si="15"/>
        <v>2016</v>
      </c>
    </row>
    <row r="485" spans="1:7" hidden="1" x14ac:dyDescent="0.3">
      <c r="A485" s="79">
        <v>42488</v>
      </c>
      <c r="B485">
        <f>SUMIFS(user_list!P:P,user_list!G:G,"&lt;="&amp;A485,user_list!H:H,"&gt;="&amp;A485)</f>
        <v>1.0323826143978148</v>
      </c>
      <c r="C485">
        <f>SUMIFS(user_list!Q:Q,user_list!G:G,"&lt;="&amp;A485,user_list!H:H,"&gt;="&amp;A485)</f>
        <v>2.5760111265921606</v>
      </c>
      <c r="D485">
        <f>SUMIFS(user_list!P:P,user_list!G:G,"&lt;="&amp;A485,user_list!H:H,"&gt;="&amp;A485,user_list!J:J,days!G485)+SUMIFS(user_list!P:P,user_list!G:G,"&lt;="&amp;A485,user_list!H:H,"&gt;="&amp;A485,user_list!J:J,days!G485-1)</f>
        <v>0</v>
      </c>
      <c r="E485" s="38">
        <f>COUNTIF(user_list!H:H,A485)</f>
        <v>0</v>
      </c>
      <c r="F485" s="72">
        <f t="shared" si="14"/>
        <v>4</v>
      </c>
      <c r="G485" s="72">
        <f t="shared" si="15"/>
        <v>2016</v>
      </c>
    </row>
    <row r="486" spans="1:7" hidden="1" x14ac:dyDescent="0.3">
      <c r="A486" s="79">
        <v>42489</v>
      </c>
      <c r="B486">
        <f>SUMIFS(user_list!P:P,user_list!G:G,"&lt;="&amp;A486,user_list!H:H,"&gt;="&amp;A486)</f>
        <v>1.0323826143978148</v>
      </c>
      <c r="C486">
        <f>SUMIFS(user_list!Q:Q,user_list!G:G,"&lt;="&amp;A486,user_list!H:H,"&gt;="&amp;A486)</f>
        <v>2.5760111265921606</v>
      </c>
      <c r="D486">
        <f>SUMIFS(user_list!P:P,user_list!G:G,"&lt;="&amp;A486,user_list!H:H,"&gt;="&amp;A486,user_list!J:J,days!G486)+SUMIFS(user_list!P:P,user_list!G:G,"&lt;="&amp;A486,user_list!H:H,"&gt;="&amp;A486,user_list!J:J,days!G486-1)</f>
        <v>0</v>
      </c>
      <c r="E486" s="38">
        <f>COUNTIF(user_list!H:H,A486)</f>
        <v>0</v>
      </c>
      <c r="F486" s="72">
        <f t="shared" si="14"/>
        <v>4</v>
      </c>
      <c r="G486" s="72">
        <f t="shared" si="15"/>
        <v>2016</v>
      </c>
    </row>
    <row r="487" spans="1:7" hidden="1" x14ac:dyDescent="0.3">
      <c r="A487" s="79">
        <v>42490</v>
      </c>
      <c r="B487">
        <f>SUMIFS(user_list!P:P,user_list!G:G,"&lt;="&amp;A487,user_list!H:H,"&gt;="&amp;A487)</f>
        <v>1.0323826143978148</v>
      </c>
      <c r="C487">
        <f>SUMIFS(user_list!Q:Q,user_list!G:G,"&lt;="&amp;A487,user_list!H:H,"&gt;="&amp;A487)</f>
        <v>2.5760111265921606</v>
      </c>
      <c r="D487">
        <f>SUMIFS(user_list!P:P,user_list!G:G,"&lt;="&amp;A487,user_list!H:H,"&gt;="&amp;A487,user_list!J:J,days!G487)+SUMIFS(user_list!P:P,user_list!G:G,"&lt;="&amp;A487,user_list!H:H,"&gt;="&amp;A487,user_list!J:J,days!G487-1)</f>
        <v>0</v>
      </c>
      <c r="E487" s="38">
        <f>COUNTIF(user_list!H:H,A487)</f>
        <v>0</v>
      </c>
      <c r="F487" s="72">
        <f t="shared" si="14"/>
        <v>4</v>
      </c>
      <c r="G487" s="72">
        <f t="shared" si="15"/>
        <v>2016</v>
      </c>
    </row>
    <row r="488" spans="1:7" hidden="1" x14ac:dyDescent="0.3">
      <c r="A488" s="79">
        <v>42491</v>
      </c>
      <c r="B488">
        <f>SUMIFS(user_list!P:P,user_list!G:G,"&lt;="&amp;A488,user_list!H:H,"&gt;="&amp;A488)</f>
        <v>1.0323826143978148</v>
      </c>
      <c r="C488">
        <f>SUMIFS(user_list!Q:Q,user_list!G:G,"&lt;="&amp;A488,user_list!H:H,"&gt;="&amp;A488)</f>
        <v>2.5760111265921606</v>
      </c>
      <c r="D488">
        <f>SUMIFS(user_list!P:P,user_list!G:G,"&lt;="&amp;A488,user_list!H:H,"&gt;="&amp;A488,user_list!J:J,days!G488)+SUMIFS(user_list!P:P,user_list!G:G,"&lt;="&amp;A488,user_list!H:H,"&gt;="&amp;A488,user_list!J:J,days!G488-1)</f>
        <v>0</v>
      </c>
      <c r="E488" s="38">
        <f>COUNTIF(user_list!H:H,A488)</f>
        <v>1</v>
      </c>
      <c r="F488" s="72">
        <f t="shared" si="14"/>
        <v>5</v>
      </c>
      <c r="G488" s="72">
        <f t="shared" si="15"/>
        <v>2016</v>
      </c>
    </row>
    <row r="489" spans="1:7" hidden="1" x14ac:dyDescent="0.3">
      <c r="A489" s="79">
        <v>42492</v>
      </c>
      <c r="B489">
        <f>SUMIFS(user_list!P:P,user_list!G:G,"&lt;="&amp;A489,user_list!H:H,"&gt;="&amp;A489)</f>
        <v>0.7385301553814213</v>
      </c>
      <c r="C489">
        <f>SUMIFS(user_list!Q:Q,user_list!G:G,"&lt;="&amp;A489,user_list!H:H,"&gt;="&amp;A489)</f>
        <v>1.8383062085593735</v>
      </c>
      <c r="D489">
        <f>SUMIFS(user_list!P:P,user_list!G:G,"&lt;="&amp;A489,user_list!H:H,"&gt;="&amp;A489,user_list!J:J,days!G489)+SUMIFS(user_list!P:P,user_list!G:G,"&lt;="&amp;A489,user_list!H:H,"&gt;="&amp;A489,user_list!J:J,days!G489-1)</f>
        <v>0</v>
      </c>
      <c r="E489" s="38">
        <f>COUNTIF(user_list!H:H,A489)</f>
        <v>0</v>
      </c>
      <c r="F489" s="72">
        <f t="shared" si="14"/>
        <v>5</v>
      </c>
      <c r="G489" s="72">
        <f t="shared" si="15"/>
        <v>2016</v>
      </c>
    </row>
    <row r="490" spans="1:7" hidden="1" x14ac:dyDescent="0.3">
      <c r="A490" s="79">
        <v>42493</v>
      </c>
      <c r="B490">
        <f>SUMIFS(user_list!P:P,user_list!G:G,"&lt;="&amp;A490,user_list!H:H,"&gt;="&amp;A490)</f>
        <v>0.7385301553814213</v>
      </c>
      <c r="C490">
        <f>SUMIFS(user_list!Q:Q,user_list!G:G,"&lt;="&amp;A490,user_list!H:H,"&gt;="&amp;A490)</f>
        <v>1.8383062085593735</v>
      </c>
      <c r="D490">
        <f>SUMIFS(user_list!P:P,user_list!G:G,"&lt;="&amp;A490,user_list!H:H,"&gt;="&amp;A490,user_list!J:J,days!G490)+SUMIFS(user_list!P:P,user_list!G:G,"&lt;="&amp;A490,user_list!H:H,"&gt;="&amp;A490,user_list!J:J,days!G490-1)</f>
        <v>0</v>
      </c>
      <c r="E490" s="38">
        <f>COUNTIF(user_list!H:H,A490)</f>
        <v>0</v>
      </c>
      <c r="F490" s="72">
        <f t="shared" si="14"/>
        <v>5</v>
      </c>
      <c r="G490" s="72">
        <f t="shared" si="15"/>
        <v>2016</v>
      </c>
    </row>
    <row r="491" spans="1:7" hidden="1" x14ac:dyDescent="0.3">
      <c r="A491" s="79">
        <v>42494</v>
      </c>
      <c r="B491">
        <f>SUMIFS(user_list!P:P,user_list!G:G,"&lt;="&amp;A491,user_list!H:H,"&gt;="&amp;A491)</f>
        <v>0.7385301553814213</v>
      </c>
      <c r="C491">
        <f>SUMIFS(user_list!Q:Q,user_list!G:G,"&lt;="&amp;A491,user_list!H:H,"&gt;="&amp;A491)</f>
        <v>1.8383062085593735</v>
      </c>
      <c r="D491">
        <f>SUMIFS(user_list!P:P,user_list!G:G,"&lt;="&amp;A491,user_list!H:H,"&gt;="&amp;A491,user_list!J:J,days!G491)+SUMIFS(user_list!P:P,user_list!G:G,"&lt;="&amp;A491,user_list!H:H,"&gt;="&amp;A491,user_list!J:J,days!G491-1)</f>
        <v>0</v>
      </c>
      <c r="E491" s="38">
        <f>COUNTIF(user_list!H:H,A491)</f>
        <v>0</v>
      </c>
      <c r="F491" s="72">
        <f t="shared" si="14"/>
        <v>5</v>
      </c>
      <c r="G491" s="72">
        <f t="shared" si="15"/>
        <v>2016</v>
      </c>
    </row>
    <row r="492" spans="1:7" hidden="1" x14ac:dyDescent="0.3">
      <c r="A492" s="79">
        <v>42495</v>
      </c>
      <c r="B492">
        <f>SUMIFS(user_list!P:P,user_list!G:G,"&lt;="&amp;A492,user_list!H:H,"&gt;="&amp;A492)</f>
        <v>0.7385301553814213</v>
      </c>
      <c r="C492">
        <f>SUMIFS(user_list!Q:Q,user_list!G:G,"&lt;="&amp;A492,user_list!H:H,"&gt;="&amp;A492)</f>
        <v>1.8383062085593735</v>
      </c>
      <c r="D492">
        <f>SUMIFS(user_list!P:P,user_list!G:G,"&lt;="&amp;A492,user_list!H:H,"&gt;="&amp;A492,user_list!J:J,days!G492)+SUMIFS(user_list!P:P,user_list!G:G,"&lt;="&amp;A492,user_list!H:H,"&gt;="&amp;A492,user_list!J:J,days!G492-1)</f>
        <v>0</v>
      </c>
      <c r="E492" s="38">
        <f>COUNTIF(user_list!H:H,A492)</f>
        <v>0</v>
      </c>
      <c r="F492" s="72">
        <f t="shared" si="14"/>
        <v>5</v>
      </c>
      <c r="G492" s="72">
        <f t="shared" si="15"/>
        <v>2016</v>
      </c>
    </row>
    <row r="493" spans="1:7" hidden="1" x14ac:dyDescent="0.3">
      <c r="A493" s="79">
        <v>42496</v>
      </c>
      <c r="B493">
        <f>SUMIFS(user_list!P:P,user_list!G:G,"&lt;="&amp;A493,user_list!H:H,"&gt;="&amp;A493)</f>
        <v>0.7385301553814213</v>
      </c>
      <c r="C493">
        <f>SUMIFS(user_list!Q:Q,user_list!G:G,"&lt;="&amp;A493,user_list!H:H,"&gt;="&amp;A493)</f>
        <v>1.8383062085593735</v>
      </c>
      <c r="D493">
        <f>SUMIFS(user_list!P:P,user_list!G:G,"&lt;="&amp;A493,user_list!H:H,"&gt;="&amp;A493,user_list!J:J,days!G493)+SUMIFS(user_list!P:P,user_list!G:G,"&lt;="&amp;A493,user_list!H:H,"&gt;="&amp;A493,user_list!J:J,days!G493-1)</f>
        <v>0</v>
      </c>
      <c r="E493" s="38">
        <f>COUNTIF(user_list!H:H,A493)</f>
        <v>0</v>
      </c>
      <c r="F493" s="72">
        <f t="shared" si="14"/>
        <v>5</v>
      </c>
      <c r="G493" s="72">
        <f t="shared" si="15"/>
        <v>2016</v>
      </c>
    </row>
    <row r="494" spans="1:7" hidden="1" x14ac:dyDescent="0.3">
      <c r="A494" s="79">
        <v>42497</v>
      </c>
      <c r="B494">
        <f>SUMIFS(user_list!P:P,user_list!G:G,"&lt;="&amp;A494,user_list!H:H,"&gt;="&amp;A494)</f>
        <v>0.7385301553814213</v>
      </c>
      <c r="C494">
        <f>SUMIFS(user_list!Q:Q,user_list!G:G,"&lt;="&amp;A494,user_list!H:H,"&gt;="&amp;A494)</f>
        <v>1.8383062085593735</v>
      </c>
      <c r="D494">
        <f>SUMIFS(user_list!P:P,user_list!G:G,"&lt;="&amp;A494,user_list!H:H,"&gt;="&amp;A494,user_list!J:J,days!G494)+SUMIFS(user_list!P:P,user_list!G:G,"&lt;="&amp;A494,user_list!H:H,"&gt;="&amp;A494,user_list!J:J,days!G494-1)</f>
        <v>0</v>
      </c>
      <c r="E494" s="38">
        <f>COUNTIF(user_list!H:H,A494)</f>
        <v>0</v>
      </c>
      <c r="F494" s="72">
        <f t="shared" si="14"/>
        <v>5</v>
      </c>
      <c r="G494" s="72">
        <f t="shared" si="15"/>
        <v>2016</v>
      </c>
    </row>
    <row r="495" spans="1:7" hidden="1" x14ac:dyDescent="0.3">
      <c r="A495" s="79">
        <v>42498</v>
      </c>
      <c r="B495">
        <f>SUMIFS(user_list!P:P,user_list!G:G,"&lt;="&amp;A495,user_list!H:H,"&gt;="&amp;A495)</f>
        <v>0.7385301553814213</v>
      </c>
      <c r="C495">
        <f>SUMIFS(user_list!Q:Q,user_list!G:G,"&lt;="&amp;A495,user_list!H:H,"&gt;="&amp;A495)</f>
        <v>1.8383062085593735</v>
      </c>
      <c r="D495">
        <f>SUMIFS(user_list!P:P,user_list!G:G,"&lt;="&amp;A495,user_list!H:H,"&gt;="&amp;A495,user_list!J:J,days!G495)+SUMIFS(user_list!P:P,user_list!G:G,"&lt;="&amp;A495,user_list!H:H,"&gt;="&amp;A495,user_list!J:J,days!G495-1)</f>
        <v>0</v>
      </c>
      <c r="E495" s="38">
        <f>COUNTIF(user_list!H:H,A495)</f>
        <v>0</v>
      </c>
      <c r="F495" s="72">
        <f t="shared" si="14"/>
        <v>5</v>
      </c>
      <c r="G495" s="72">
        <f t="shared" si="15"/>
        <v>2016</v>
      </c>
    </row>
    <row r="496" spans="1:7" hidden="1" x14ac:dyDescent="0.3">
      <c r="A496" s="79">
        <v>42499</v>
      </c>
      <c r="B496">
        <f>SUMIFS(user_list!P:P,user_list!G:G,"&lt;="&amp;A496,user_list!H:H,"&gt;="&amp;A496)</f>
        <v>0.7385301553814213</v>
      </c>
      <c r="C496">
        <f>SUMIFS(user_list!Q:Q,user_list!G:G,"&lt;="&amp;A496,user_list!H:H,"&gt;="&amp;A496)</f>
        <v>1.8383062085593735</v>
      </c>
      <c r="D496">
        <f>SUMIFS(user_list!P:P,user_list!G:G,"&lt;="&amp;A496,user_list!H:H,"&gt;="&amp;A496,user_list!J:J,days!G496)+SUMIFS(user_list!P:P,user_list!G:G,"&lt;="&amp;A496,user_list!H:H,"&gt;="&amp;A496,user_list!J:J,days!G496-1)</f>
        <v>0</v>
      </c>
      <c r="E496" s="38">
        <f>COUNTIF(user_list!H:H,A496)</f>
        <v>1</v>
      </c>
      <c r="F496" s="72">
        <f t="shared" si="14"/>
        <v>5</v>
      </c>
      <c r="G496" s="72">
        <f t="shared" si="15"/>
        <v>2016</v>
      </c>
    </row>
    <row r="497" spans="1:7" hidden="1" x14ac:dyDescent="0.3">
      <c r="A497" s="79">
        <v>42500</v>
      </c>
      <c r="B497">
        <f>SUMIFS(user_list!P:P,user_list!G:G,"&lt;="&amp;A497,user_list!H:H,"&gt;="&amp;A497)</f>
        <v>0.27341772151898741</v>
      </c>
      <c r="C497">
        <f>SUMIFS(user_list!Q:Q,user_list!G:G,"&lt;="&amp;A497,user_list!H:H,"&gt;="&amp;A497)</f>
        <v>0.68354430379746833</v>
      </c>
      <c r="D497">
        <f>SUMIFS(user_list!P:P,user_list!G:G,"&lt;="&amp;A497,user_list!H:H,"&gt;="&amp;A497,user_list!J:J,days!G497)+SUMIFS(user_list!P:P,user_list!G:G,"&lt;="&amp;A497,user_list!H:H,"&gt;="&amp;A497,user_list!J:J,days!G497-1)</f>
        <v>0</v>
      </c>
      <c r="E497" s="38">
        <f>COUNTIF(user_list!H:H,A497)</f>
        <v>0</v>
      </c>
      <c r="F497" s="72">
        <f t="shared" si="14"/>
        <v>5</v>
      </c>
      <c r="G497" s="72">
        <f t="shared" si="15"/>
        <v>2016</v>
      </c>
    </row>
    <row r="498" spans="1:7" hidden="1" x14ac:dyDescent="0.3">
      <c r="A498" s="79">
        <v>42501</v>
      </c>
      <c r="B498">
        <f>SUMIFS(user_list!P:P,user_list!G:G,"&lt;="&amp;A498,user_list!H:H,"&gt;="&amp;A498)</f>
        <v>0.27341772151898741</v>
      </c>
      <c r="C498">
        <f>SUMIFS(user_list!Q:Q,user_list!G:G,"&lt;="&amp;A498,user_list!H:H,"&gt;="&amp;A498)</f>
        <v>0.68354430379746833</v>
      </c>
      <c r="D498">
        <f>SUMIFS(user_list!P:P,user_list!G:G,"&lt;="&amp;A498,user_list!H:H,"&gt;="&amp;A498,user_list!J:J,days!G498)+SUMIFS(user_list!P:P,user_list!G:G,"&lt;="&amp;A498,user_list!H:H,"&gt;="&amp;A498,user_list!J:J,days!G498-1)</f>
        <v>0</v>
      </c>
      <c r="E498" s="38">
        <f>COUNTIF(user_list!H:H,A498)</f>
        <v>0</v>
      </c>
      <c r="F498" s="72">
        <f t="shared" si="14"/>
        <v>5</v>
      </c>
      <c r="G498" s="72">
        <f t="shared" si="15"/>
        <v>2016</v>
      </c>
    </row>
    <row r="499" spans="1:7" hidden="1" x14ac:dyDescent="0.3">
      <c r="A499" s="79">
        <v>42502</v>
      </c>
      <c r="B499">
        <f>SUMIFS(user_list!P:P,user_list!G:G,"&lt;="&amp;A499,user_list!H:H,"&gt;="&amp;A499)</f>
        <v>0.27341772151898741</v>
      </c>
      <c r="C499">
        <f>SUMIFS(user_list!Q:Q,user_list!G:G,"&lt;="&amp;A499,user_list!H:H,"&gt;="&amp;A499)</f>
        <v>0.68354430379746833</v>
      </c>
      <c r="D499">
        <f>SUMIFS(user_list!P:P,user_list!G:G,"&lt;="&amp;A499,user_list!H:H,"&gt;="&amp;A499,user_list!J:J,days!G499)+SUMIFS(user_list!P:P,user_list!G:G,"&lt;="&amp;A499,user_list!H:H,"&gt;="&amp;A499,user_list!J:J,days!G499-1)</f>
        <v>0</v>
      </c>
      <c r="E499" s="38">
        <f>COUNTIF(user_list!H:H,A499)</f>
        <v>0</v>
      </c>
      <c r="F499" s="72">
        <f t="shared" si="14"/>
        <v>5</v>
      </c>
      <c r="G499" s="72">
        <f t="shared" si="15"/>
        <v>2016</v>
      </c>
    </row>
    <row r="500" spans="1:7" hidden="1" x14ac:dyDescent="0.3">
      <c r="A500" s="79">
        <v>42503</v>
      </c>
      <c r="B500">
        <f>SUMIFS(user_list!P:P,user_list!G:G,"&lt;="&amp;A500,user_list!H:H,"&gt;="&amp;A500)</f>
        <v>0.27341772151898741</v>
      </c>
      <c r="C500">
        <f>SUMIFS(user_list!Q:Q,user_list!G:G,"&lt;="&amp;A500,user_list!H:H,"&gt;="&amp;A500)</f>
        <v>0.68354430379746833</v>
      </c>
      <c r="D500">
        <f>SUMIFS(user_list!P:P,user_list!G:G,"&lt;="&amp;A500,user_list!H:H,"&gt;="&amp;A500,user_list!J:J,days!G500)+SUMIFS(user_list!P:P,user_list!G:G,"&lt;="&amp;A500,user_list!H:H,"&gt;="&amp;A500,user_list!J:J,days!G500-1)</f>
        <v>0</v>
      </c>
      <c r="E500" s="38">
        <f>COUNTIF(user_list!H:H,A500)</f>
        <v>0</v>
      </c>
      <c r="F500" s="72">
        <f t="shared" si="14"/>
        <v>5</v>
      </c>
      <c r="G500" s="72">
        <f t="shared" si="15"/>
        <v>2016</v>
      </c>
    </row>
    <row r="501" spans="1:7" hidden="1" x14ac:dyDescent="0.3">
      <c r="A501" s="79">
        <v>42504</v>
      </c>
      <c r="B501">
        <f>SUMIFS(user_list!P:P,user_list!G:G,"&lt;="&amp;A501,user_list!H:H,"&gt;="&amp;A501)</f>
        <v>0.27341772151898741</v>
      </c>
      <c r="C501">
        <f>SUMIFS(user_list!Q:Q,user_list!G:G,"&lt;="&amp;A501,user_list!H:H,"&gt;="&amp;A501)</f>
        <v>0.68354430379746833</v>
      </c>
      <c r="D501">
        <f>SUMIFS(user_list!P:P,user_list!G:G,"&lt;="&amp;A501,user_list!H:H,"&gt;="&amp;A501,user_list!J:J,days!G501)+SUMIFS(user_list!P:P,user_list!G:G,"&lt;="&amp;A501,user_list!H:H,"&gt;="&amp;A501,user_list!J:J,days!G501-1)</f>
        <v>0</v>
      </c>
      <c r="E501" s="38">
        <f>COUNTIF(user_list!H:H,A501)</f>
        <v>0</v>
      </c>
      <c r="F501" s="72">
        <f t="shared" si="14"/>
        <v>5</v>
      </c>
      <c r="G501" s="72">
        <f t="shared" si="15"/>
        <v>2016</v>
      </c>
    </row>
    <row r="502" spans="1:7" hidden="1" x14ac:dyDescent="0.3">
      <c r="A502" s="79">
        <v>42505</v>
      </c>
      <c r="B502">
        <f>SUMIFS(user_list!P:P,user_list!G:G,"&lt;="&amp;A502,user_list!H:H,"&gt;="&amp;A502)</f>
        <v>0.27341772151898741</v>
      </c>
      <c r="C502">
        <f>SUMIFS(user_list!Q:Q,user_list!G:G,"&lt;="&amp;A502,user_list!H:H,"&gt;="&amp;A502)</f>
        <v>0.68354430379746833</v>
      </c>
      <c r="D502">
        <f>SUMIFS(user_list!P:P,user_list!G:G,"&lt;="&amp;A502,user_list!H:H,"&gt;="&amp;A502,user_list!J:J,days!G502)+SUMIFS(user_list!P:P,user_list!G:G,"&lt;="&amp;A502,user_list!H:H,"&gt;="&amp;A502,user_list!J:J,days!G502-1)</f>
        <v>0</v>
      </c>
      <c r="E502" s="38">
        <f>COUNTIF(user_list!H:H,A502)</f>
        <v>0</v>
      </c>
      <c r="F502" s="72">
        <f t="shared" si="14"/>
        <v>5</v>
      </c>
      <c r="G502" s="72">
        <f t="shared" si="15"/>
        <v>2016</v>
      </c>
    </row>
    <row r="503" spans="1:7" hidden="1" x14ac:dyDescent="0.3">
      <c r="A503" s="79">
        <v>42506</v>
      </c>
      <c r="B503">
        <f>SUMIFS(user_list!P:P,user_list!G:G,"&lt;="&amp;A503,user_list!H:H,"&gt;="&amp;A503)</f>
        <v>0.27341772151898741</v>
      </c>
      <c r="C503">
        <f>SUMIFS(user_list!Q:Q,user_list!G:G,"&lt;="&amp;A503,user_list!H:H,"&gt;="&amp;A503)</f>
        <v>0.68354430379746833</v>
      </c>
      <c r="D503">
        <f>SUMIFS(user_list!P:P,user_list!G:G,"&lt;="&amp;A503,user_list!H:H,"&gt;="&amp;A503,user_list!J:J,days!G503)+SUMIFS(user_list!P:P,user_list!G:G,"&lt;="&amp;A503,user_list!H:H,"&gt;="&amp;A503,user_list!J:J,days!G503-1)</f>
        <v>0</v>
      </c>
      <c r="E503" s="38">
        <f>COUNTIF(user_list!H:H,A503)</f>
        <v>0</v>
      </c>
      <c r="F503" s="72">
        <f t="shared" si="14"/>
        <v>5</v>
      </c>
      <c r="G503" s="72">
        <f t="shared" si="15"/>
        <v>2016</v>
      </c>
    </row>
    <row r="504" spans="1:7" hidden="1" x14ac:dyDescent="0.3">
      <c r="A504" s="79">
        <v>42507</v>
      </c>
      <c r="B504">
        <f>SUMIFS(user_list!P:P,user_list!G:G,"&lt;="&amp;A504,user_list!H:H,"&gt;="&amp;A504)</f>
        <v>0.27341772151898741</v>
      </c>
      <c r="C504">
        <f>SUMIFS(user_list!Q:Q,user_list!G:G,"&lt;="&amp;A504,user_list!H:H,"&gt;="&amp;A504)</f>
        <v>0.68354430379746833</v>
      </c>
      <c r="D504">
        <f>SUMIFS(user_list!P:P,user_list!G:G,"&lt;="&amp;A504,user_list!H:H,"&gt;="&amp;A504,user_list!J:J,days!G504)+SUMIFS(user_list!P:P,user_list!G:G,"&lt;="&amp;A504,user_list!H:H,"&gt;="&amp;A504,user_list!J:J,days!G504-1)</f>
        <v>0</v>
      </c>
      <c r="E504" s="38">
        <f>COUNTIF(user_list!H:H,A504)</f>
        <v>0</v>
      </c>
      <c r="F504" s="72">
        <f t="shared" si="14"/>
        <v>5</v>
      </c>
      <c r="G504" s="72">
        <f t="shared" si="15"/>
        <v>2016</v>
      </c>
    </row>
    <row r="505" spans="1:7" hidden="1" x14ac:dyDescent="0.3">
      <c r="A505" s="79">
        <v>42508</v>
      </c>
      <c r="B505">
        <f>SUMIFS(user_list!P:P,user_list!G:G,"&lt;="&amp;A505,user_list!H:H,"&gt;="&amp;A505)</f>
        <v>0.27341772151898741</v>
      </c>
      <c r="C505">
        <f>SUMIFS(user_list!Q:Q,user_list!G:G,"&lt;="&amp;A505,user_list!H:H,"&gt;="&amp;A505)</f>
        <v>0.68354430379746833</v>
      </c>
      <c r="D505">
        <f>SUMIFS(user_list!P:P,user_list!G:G,"&lt;="&amp;A505,user_list!H:H,"&gt;="&amp;A505,user_list!J:J,days!G505)+SUMIFS(user_list!P:P,user_list!G:G,"&lt;="&amp;A505,user_list!H:H,"&gt;="&amp;A505,user_list!J:J,days!G505-1)</f>
        <v>0</v>
      </c>
      <c r="E505" s="38">
        <f>COUNTIF(user_list!H:H,A505)</f>
        <v>0</v>
      </c>
      <c r="F505" s="72">
        <f t="shared" si="14"/>
        <v>5</v>
      </c>
      <c r="G505" s="72">
        <f t="shared" si="15"/>
        <v>2016</v>
      </c>
    </row>
    <row r="506" spans="1:7" hidden="1" x14ac:dyDescent="0.3">
      <c r="A506" s="79">
        <v>42509</v>
      </c>
      <c r="B506">
        <f>SUMIFS(user_list!P:P,user_list!G:G,"&lt;="&amp;A506,user_list!H:H,"&gt;="&amp;A506)</f>
        <v>0.27341772151898741</v>
      </c>
      <c r="C506">
        <f>SUMIFS(user_list!Q:Q,user_list!G:G,"&lt;="&amp;A506,user_list!H:H,"&gt;="&amp;A506)</f>
        <v>0.68354430379746833</v>
      </c>
      <c r="D506">
        <f>SUMIFS(user_list!P:P,user_list!G:G,"&lt;="&amp;A506,user_list!H:H,"&gt;="&amp;A506,user_list!J:J,days!G506)+SUMIFS(user_list!P:P,user_list!G:G,"&lt;="&amp;A506,user_list!H:H,"&gt;="&amp;A506,user_list!J:J,days!G506-1)</f>
        <v>0</v>
      </c>
      <c r="E506" s="38">
        <f>COUNTIF(user_list!H:H,A506)</f>
        <v>0</v>
      </c>
      <c r="F506" s="72">
        <f t="shared" si="14"/>
        <v>5</v>
      </c>
      <c r="G506" s="72">
        <f t="shared" si="15"/>
        <v>2016</v>
      </c>
    </row>
    <row r="507" spans="1:7" hidden="1" x14ac:dyDescent="0.3">
      <c r="A507" s="79">
        <v>42510</v>
      </c>
      <c r="B507">
        <f>SUMIFS(user_list!P:P,user_list!G:G,"&lt;="&amp;A507,user_list!H:H,"&gt;="&amp;A507)</f>
        <v>0.27341772151898741</v>
      </c>
      <c r="C507">
        <f>SUMIFS(user_list!Q:Q,user_list!G:G,"&lt;="&amp;A507,user_list!H:H,"&gt;="&amp;A507)</f>
        <v>0.68354430379746833</v>
      </c>
      <c r="D507">
        <f>SUMIFS(user_list!P:P,user_list!G:G,"&lt;="&amp;A507,user_list!H:H,"&gt;="&amp;A507,user_list!J:J,days!G507)+SUMIFS(user_list!P:P,user_list!G:G,"&lt;="&amp;A507,user_list!H:H,"&gt;="&amp;A507,user_list!J:J,days!G507-1)</f>
        <v>0</v>
      </c>
      <c r="E507" s="38">
        <f>COUNTIF(user_list!H:H,A507)</f>
        <v>0</v>
      </c>
      <c r="F507" s="72">
        <f t="shared" si="14"/>
        <v>5</v>
      </c>
      <c r="G507" s="72">
        <f t="shared" si="15"/>
        <v>2016</v>
      </c>
    </row>
    <row r="508" spans="1:7" hidden="1" x14ac:dyDescent="0.3">
      <c r="A508" s="79">
        <v>42511</v>
      </c>
      <c r="B508">
        <f>SUMIFS(user_list!P:P,user_list!G:G,"&lt;="&amp;A508,user_list!H:H,"&gt;="&amp;A508)</f>
        <v>0.27341772151898741</v>
      </c>
      <c r="C508">
        <f>SUMIFS(user_list!Q:Q,user_list!G:G,"&lt;="&amp;A508,user_list!H:H,"&gt;="&amp;A508)</f>
        <v>0.68354430379746833</v>
      </c>
      <c r="D508">
        <f>SUMIFS(user_list!P:P,user_list!G:G,"&lt;="&amp;A508,user_list!H:H,"&gt;="&amp;A508,user_list!J:J,days!G508)+SUMIFS(user_list!P:P,user_list!G:G,"&lt;="&amp;A508,user_list!H:H,"&gt;="&amp;A508,user_list!J:J,days!G508-1)</f>
        <v>0</v>
      </c>
      <c r="E508" s="38">
        <f>COUNTIF(user_list!H:H,A508)</f>
        <v>0</v>
      </c>
      <c r="F508" s="72">
        <f t="shared" si="14"/>
        <v>5</v>
      </c>
      <c r="G508" s="72">
        <f t="shared" si="15"/>
        <v>2016</v>
      </c>
    </row>
    <row r="509" spans="1:7" hidden="1" x14ac:dyDescent="0.3">
      <c r="A509" s="79">
        <v>42512</v>
      </c>
      <c r="B509">
        <f>SUMIFS(user_list!P:P,user_list!G:G,"&lt;="&amp;A509,user_list!H:H,"&gt;="&amp;A509)</f>
        <v>0.27341772151898741</v>
      </c>
      <c r="C509">
        <f>SUMIFS(user_list!Q:Q,user_list!G:G,"&lt;="&amp;A509,user_list!H:H,"&gt;="&amp;A509)</f>
        <v>0.68354430379746833</v>
      </c>
      <c r="D509">
        <f>SUMIFS(user_list!P:P,user_list!G:G,"&lt;="&amp;A509,user_list!H:H,"&gt;="&amp;A509,user_list!J:J,days!G509)+SUMIFS(user_list!P:P,user_list!G:G,"&lt;="&amp;A509,user_list!H:H,"&gt;="&amp;A509,user_list!J:J,days!G509-1)</f>
        <v>0</v>
      </c>
      <c r="E509" s="38">
        <f>COUNTIF(user_list!H:H,A509)</f>
        <v>0</v>
      </c>
      <c r="F509" s="72">
        <f t="shared" si="14"/>
        <v>5</v>
      </c>
      <c r="G509" s="72">
        <f t="shared" si="15"/>
        <v>2016</v>
      </c>
    </row>
    <row r="510" spans="1:7" hidden="1" x14ac:dyDescent="0.3">
      <c r="A510" s="79">
        <v>42513</v>
      </c>
      <c r="B510">
        <f>SUMIFS(user_list!P:P,user_list!G:G,"&lt;="&amp;A510,user_list!H:H,"&gt;="&amp;A510)</f>
        <v>0.27341772151898741</v>
      </c>
      <c r="C510">
        <f>SUMIFS(user_list!Q:Q,user_list!G:G,"&lt;="&amp;A510,user_list!H:H,"&gt;="&amp;A510)</f>
        <v>0.68354430379746833</v>
      </c>
      <c r="D510">
        <f>SUMIFS(user_list!P:P,user_list!G:G,"&lt;="&amp;A510,user_list!H:H,"&gt;="&amp;A510,user_list!J:J,days!G510)+SUMIFS(user_list!P:P,user_list!G:G,"&lt;="&amp;A510,user_list!H:H,"&gt;="&amp;A510,user_list!J:J,days!G510-1)</f>
        <v>0</v>
      </c>
      <c r="E510" s="38">
        <f>COUNTIF(user_list!H:H,A510)</f>
        <v>0</v>
      </c>
      <c r="F510" s="72">
        <f t="shared" si="14"/>
        <v>5</v>
      </c>
      <c r="G510" s="72">
        <f t="shared" si="15"/>
        <v>2016</v>
      </c>
    </row>
    <row r="511" spans="1:7" hidden="1" x14ac:dyDescent="0.3">
      <c r="A511" s="79">
        <v>42514</v>
      </c>
      <c r="B511">
        <f>SUMIFS(user_list!P:P,user_list!G:G,"&lt;="&amp;A511,user_list!H:H,"&gt;="&amp;A511)</f>
        <v>0.27341772151898741</v>
      </c>
      <c r="C511">
        <f>SUMIFS(user_list!Q:Q,user_list!G:G,"&lt;="&amp;A511,user_list!H:H,"&gt;="&amp;A511)</f>
        <v>0.68354430379746833</v>
      </c>
      <c r="D511">
        <f>SUMIFS(user_list!P:P,user_list!G:G,"&lt;="&amp;A511,user_list!H:H,"&gt;="&amp;A511,user_list!J:J,days!G511)+SUMIFS(user_list!P:P,user_list!G:G,"&lt;="&amp;A511,user_list!H:H,"&gt;="&amp;A511,user_list!J:J,days!G511-1)</f>
        <v>0</v>
      </c>
      <c r="E511" s="38">
        <f>COUNTIF(user_list!H:H,A511)</f>
        <v>0</v>
      </c>
      <c r="F511" s="72">
        <f t="shared" si="14"/>
        <v>5</v>
      </c>
      <c r="G511" s="72">
        <f t="shared" si="15"/>
        <v>2016</v>
      </c>
    </row>
    <row r="512" spans="1:7" hidden="1" x14ac:dyDescent="0.3">
      <c r="A512" s="79">
        <v>42515</v>
      </c>
      <c r="B512">
        <f>SUMIFS(user_list!P:P,user_list!G:G,"&lt;="&amp;A512,user_list!H:H,"&gt;="&amp;A512)</f>
        <v>0.27341772151898741</v>
      </c>
      <c r="C512">
        <f>SUMIFS(user_list!Q:Q,user_list!G:G,"&lt;="&amp;A512,user_list!H:H,"&gt;="&amp;A512)</f>
        <v>0.68354430379746833</v>
      </c>
      <c r="D512">
        <f>SUMIFS(user_list!P:P,user_list!G:G,"&lt;="&amp;A512,user_list!H:H,"&gt;="&amp;A512,user_list!J:J,days!G512)+SUMIFS(user_list!P:P,user_list!G:G,"&lt;="&amp;A512,user_list!H:H,"&gt;="&amp;A512,user_list!J:J,days!G512-1)</f>
        <v>0</v>
      </c>
      <c r="E512" s="38">
        <f>COUNTIF(user_list!H:H,A512)</f>
        <v>0</v>
      </c>
      <c r="F512" s="72">
        <f t="shared" si="14"/>
        <v>5</v>
      </c>
      <c r="G512" s="72">
        <f t="shared" si="15"/>
        <v>2016</v>
      </c>
    </row>
    <row r="513" spans="1:7" hidden="1" x14ac:dyDescent="0.3">
      <c r="A513" s="79">
        <v>42516</v>
      </c>
      <c r="B513">
        <f>SUMIFS(user_list!P:P,user_list!G:G,"&lt;="&amp;A513,user_list!H:H,"&gt;="&amp;A513)</f>
        <v>0.27341772151898741</v>
      </c>
      <c r="C513">
        <f>SUMIFS(user_list!Q:Q,user_list!G:G,"&lt;="&amp;A513,user_list!H:H,"&gt;="&amp;A513)</f>
        <v>0.68354430379746833</v>
      </c>
      <c r="D513">
        <f>SUMIFS(user_list!P:P,user_list!G:G,"&lt;="&amp;A513,user_list!H:H,"&gt;="&amp;A513,user_list!J:J,days!G513)+SUMIFS(user_list!P:P,user_list!G:G,"&lt;="&amp;A513,user_list!H:H,"&gt;="&amp;A513,user_list!J:J,days!G513-1)</f>
        <v>0</v>
      </c>
      <c r="E513" s="38">
        <f>COUNTIF(user_list!H:H,A513)</f>
        <v>0</v>
      </c>
      <c r="F513" s="72">
        <f t="shared" si="14"/>
        <v>5</v>
      </c>
      <c r="G513" s="72">
        <f t="shared" si="15"/>
        <v>2016</v>
      </c>
    </row>
    <row r="514" spans="1:7" hidden="1" x14ac:dyDescent="0.3">
      <c r="A514" s="79">
        <v>42517</v>
      </c>
      <c r="B514">
        <f>SUMIFS(user_list!P:P,user_list!G:G,"&lt;="&amp;A514,user_list!H:H,"&gt;="&amp;A514)</f>
        <v>5.273417721518987</v>
      </c>
      <c r="C514">
        <f>SUMIFS(user_list!Q:Q,user_list!G:G,"&lt;="&amp;A514,user_list!H:H,"&gt;="&amp;A514)</f>
        <v>13.183544303797468</v>
      </c>
      <c r="D514">
        <f>SUMIFS(user_list!P:P,user_list!G:G,"&lt;="&amp;A514,user_list!H:H,"&gt;="&amp;A514,user_list!J:J,days!G514)+SUMIFS(user_list!P:P,user_list!G:G,"&lt;="&amp;A514,user_list!H:H,"&gt;="&amp;A514,user_list!J:J,days!G514-1)</f>
        <v>0</v>
      </c>
      <c r="E514" s="38">
        <f>COUNTIF(user_list!H:H,A514)</f>
        <v>0</v>
      </c>
      <c r="F514" s="72">
        <f t="shared" ref="F514:F577" si="16">MONTH(A514)</f>
        <v>5</v>
      </c>
      <c r="G514" s="72">
        <f t="shared" ref="G514:G577" si="17">YEAR(A514)</f>
        <v>2016</v>
      </c>
    </row>
    <row r="515" spans="1:7" hidden="1" x14ac:dyDescent="0.3">
      <c r="A515" s="79">
        <v>42518</v>
      </c>
      <c r="B515">
        <f>SUMIFS(user_list!P:P,user_list!G:G,"&lt;="&amp;A515,user_list!H:H,"&gt;="&amp;A515)</f>
        <v>5.273417721518987</v>
      </c>
      <c r="C515">
        <f>SUMIFS(user_list!Q:Q,user_list!G:G,"&lt;="&amp;A515,user_list!H:H,"&gt;="&amp;A515)</f>
        <v>13.183544303797468</v>
      </c>
      <c r="D515">
        <f>SUMIFS(user_list!P:P,user_list!G:G,"&lt;="&amp;A515,user_list!H:H,"&gt;="&amp;A515,user_list!J:J,days!G515)+SUMIFS(user_list!P:P,user_list!G:G,"&lt;="&amp;A515,user_list!H:H,"&gt;="&amp;A515,user_list!J:J,days!G515-1)</f>
        <v>0</v>
      </c>
      <c r="E515" s="38">
        <f>COUNTIF(user_list!H:H,A515)</f>
        <v>1</v>
      </c>
      <c r="F515" s="72">
        <f t="shared" si="16"/>
        <v>5</v>
      </c>
      <c r="G515" s="72">
        <f t="shared" si="17"/>
        <v>2016</v>
      </c>
    </row>
    <row r="516" spans="1:7" hidden="1" x14ac:dyDescent="0.3">
      <c r="A516" s="79">
        <v>42519</v>
      </c>
      <c r="B516">
        <f>SUMIFS(user_list!P:P,user_list!G:G,"&lt;="&amp;A516,user_list!H:H,"&gt;="&amp;A516)</f>
        <v>2.7067510548523215</v>
      </c>
      <c r="C516">
        <f>SUMIFS(user_list!Q:Q,user_list!G:G,"&lt;="&amp;A516,user_list!H:H,"&gt;="&amp;A516)</f>
        <v>6.6835443037974684</v>
      </c>
      <c r="D516">
        <f>SUMIFS(user_list!P:P,user_list!G:G,"&lt;="&amp;A516,user_list!H:H,"&gt;="&amp;A516,user_list!J:J,days!G516)+SUMIFS(user_list!P:P,user_list!G:G,"&lt;="&amp;A516,user_list!H:H,"&gt;="&amp;A516,user_list!J:J,days!G516-1)</f>
        <v>2.433333333333334</v>
      </c>
      <c r="E516" s="38">
        <f>COUNTIF(user_list!H:H,A516)</f>
        <v>0</v>
      </c>
      <c r="F516" s="72">
        <f t="shared" si="16"/>
        <v>5</v>
      </c>
      <c r="G516" s="72">
        <f t="shared" si="17"/>
        <v>2016</v>
      </c>
    </row>
    <row r="517" spans="1:7" hidden="1" x14ac:dyDescent="0.3">
      <c r="A517" s="79">
        <v>42520</v>
      </c>
      <c r="B517">
        <f>SUMIFS(user_list!P:P,user_list!G:G,"&lt;="&amp;A517,user_list!H:H,"&gt;="&amp;A517)</f>
        <v>2.7067510548523215</v>
      </c>
      <c r="C517">
        <f>SUMIFS(user_list!Q:Q,user_list!G:G,"&lt;="&amp;A517,user_list!H:H,"&gt;="&amp;A517)</f>
        <v>6.6835443037974684</v>
      </c>
      <c r="D517">
        <f>SUMIFS(user_list!P:P,user_list!G:G,"&lt;="&amp;A517,user_list!H:H,"&gt;="&amp;A517,user_list!J:J,days!G517)+SUMIFS(user_list!P:P,user_list!G:G,"&lt;="&amp;A517,user_list!H:H,"&gt;="&amp;A517,user_list!J:J,days!G517-1)</f>
        <v>2.433333333333334</v>
      </c>
      <c r="E517" s="38">
        <f>COUNTIF(user_list!H:H,A517)</f>
        <v>1</v>
      </c>
      <c r="F517" s="72">
        <f t="shared" si="16"/>
        <v>5</v>
      </c>
      <c r="G517" s="72">
        <f t="shared" si="17"/>
        <v>2016</v>
      </c>
    </row>
    <row r="518" spans="1:7" hidden="1" x14ac:dyDescent="0.3">
      <c r="A518" s="79">
        <v>42521</v>
      </c>
      <c r="B518">
        <f>SUMIFS(user_list!P:P,user_list!G:G,"&lt;="&amp;A518,user_list!H:H,"&gt;="&amp;A518)</f>
        <v>0.27341772151898741</v>
      </c>
      <c r="C518">
        <f>SUMIFS(user_list!Q:Q,user_list!G:G,"&lt;="&amp;A518,user_list!H:H,"&gt;="&amp;A518)</f>
        <v>0.68354430379746833</v>
      </c>
      <c r="D518">
        <f>SUMIFS(user_list!P:P,user_list!G:G,"&lt;="&amp;A518,user_list!H:H,"&gt;="&amp;A518,user_list!J:J,days!G518)+SUMIFS(user_list!P:P,user_list!G:G,"&lt;="&amp;A518,user_list!H:H,"&gt;="&amp;A518,user_list!J:J,days!G518-1)</f>
        <v>0</v>
      </c>
      <c r="E518" s="38">
        <f>COUNTIF(user_list!H:H,A518)</f>
        <v>0</v>
      </c>
      <c r="F518" s="72">
        <f t="shared" si="16"/>
        <v>5</v>
      </c>
      <c r="G518" s="72">
        <f t="shared" si="17"/>
        <v>2016</v>
      </c>
    </row>
    <row r="519" spans="1:7" hidden="1" x14ac:dyDescent="0.3">
      <c r="A519" s="79">
        <v>42522</v>
      </c>
      <c r="B519">
        <f>SUMIFS(user_list!P:P,user_list!G:G,"&lt;="&amp;A519,user_list!H:H,"&gt;="&amp;A519)</f>
        <v>1.8442510548523205</v>
      </c>
      <c r="C519">
        <f>SUMIFS(user_list!Q:Q,user_list!G:G,"&lt;="&amp;A519,user_list!H:H,"&gt;="&amp;A519)</f>
        <v>4.4335443037974684</v>
      </c>
      <c r="D519">
        <f>SUMIFS(user_list!P:P,user_list!G:G,"&lt;="&amp;A519,user_list!H:H,"&gt;="&amp;A519,user_list!J:J,days!G519)+SUMIFS(user_list!P:P,user_list!G:G,"&lt;="&amp;A519,user_list!H:H,"&gt;="&amp;A519,user_list!J:J,days!G519-1)</f>
        <v>0</v>
      </c>
      <c r="E519" s="38">
        <f>COUNTIF(user_list!H:H,A519)</f>
        <v>0</v>
      </c>
      <c r="F519" s="72">
        <f t="shared" si="16"/>
        <v>6</v>
      </c>
      <c r="G519" s="72">
        <f t="shared" si="17"/>
        <v>2016</v>
      </c>
    </row>
    <row r="520" spans="1:7" hidden="1" x14ac:dyDescent="0.3">
      <c r="A520" s="79">
        <v>42523</v>
      </c>
      <c r="B520">
        <f>SUMIFS(user_list!P:P,user_list!G:G,"&lt;="&amp;A520,user_list!H:H,"&gt;="&amp;A520)</f>
        <v>1.8442510548523205</v>
      </c>
      <c r="C520">
        <f>SUMIFS(user_list!Q:Q,user_list!G:G,"&lt;="&amp;A520,user_list!H:H,"&gt;="&amp;A520)</f>
        <v>4.4335443037974684</v>
      </c>
      <c r="D520">
        <f>SUMIFS(user_list!P:P,user_list!G:G,"&lt;="&amp;A520,user_list!H:H,"&gt;="&amp;A520,user_list!J:J,days!G520)+SUMIFS(user_list!P:P,user_list!G:G,"&lt;="&amp;A520,user_list!H:H,"&gt;="&amp;A520,user_list!J:J,days!G520-1)</f>
        <v>0</v>
      </c>
      <c r="E520" s="38">
        <f>COUNTIF(user_list!H:H,A520)</f>
        <v>0</v>
      </c>
      <c r="F520" s="72">
        <f t="shared" si="16"/>
        <v>6</v>
      </c>
      <c r="G520" s="72">
        <f t="shared" si="17"/>
        <v>2016</v>
      </c>
    </row>
    <row r="521" spans="1:7" hidden="1" x14ac:dyDescent="0.3">
      <c r="A521" s="79">
        <v>42524</v>
      </c>
      <c r="B521">
        <f>SUMIFS(user_list!P:P,user_list!G:G,"&lt;="&amp;A521,user_list!H:H,"&gt;="&amp;A521)</f>
        <v>1.8442510548523205</v>
      </c>
      <c r="C521">
        <f>SUMIFS(user_list!Q:Q,user_list!G:G,"&lt;="&amp;A521,user_list!H:H,"&gt;="&amp;A521)</f>
        <v>4.4335443037974684</v>
      </c>
      <c r="D521">
        <f>SUMIFS(user_list!P:P,user_list!G:G,"&lt;="&amp;A521,user_list!H:H,"&gt;="&amp;A521,user_list!J:J,days!G521)+SUMIFS(user_list!P:P,user_list!G:G,"&lt;="&amp;A521,user_list!H:H,"&gt;="&amp;A521,user_list!J:J,days!G521-1)</f>
        <v>0</v>
      </c>
      <c r="E521" s="38">
        <f>COUNTIF(user_list!H:H,A521)</f>
        <v>0</v>
      </c>
      <c r="F521" s="72">
        <f t="shared" si="16"/>
        <v>6</v>
      </c>
      <c r="G521" s="72">
        <f t="shared" si="17"/>
        <v>2016</v>
      </c>
    </row>
    <row r="522" spans="1:7" hidden="1" x14ac:dyDescent="0.3">
      <c r="A522" s="79">
        <v>42525</v>
      </c>
      <c r="B522">
        <f>SUMIFS(user_list!P:P,user_list!G:G,"&lt;="&amp;A522,user_list!H:H,"&gt;="&amp;A522)</f>
        <v>1.8442510548523205</v>
      </c>
      <c r="C522">
        <f>SUMIFS(user_list!Q:Q,user_list!G:G,"&lt;="&amp;A522,user_list!H:H,"&gt;="&amp;A522)</f>
        <v>4.4335443037974684</v>
      </c>
      <c r="D522">
        <f>SUMIFS(user_list!P:P,user_list!G:G,"&lt;="&amp;A522,user_list!H:H,"&gt;="&amp;A522,user_list!J:J,days!G522)+SUMIFS(user_list!P:P,user_list!G:G,"&lt;="&amp;A522,user_list!H:H,"&gt;="&amp;A522,user_list!J:J,days!G522-1)</f>
        <v>0</v>
      </c>
      <c r="E522" s="38">
        <f>COUNTIF(user_list!H:H,A522)</f>
        <v>1</v>
      </c>
      <c r="F522" s="72">
        <f t="shared" si="16"/>
        <v>6</v>
      </c>
      <c r="G522" s="72">
        <f t="shared" si="17"/>
        <v>2016</v>
      </c>
    </row>
    <row r="523" spans="1:7" hidden="1" x14ac:dyDescent="0.3">
      <c r="A523" s="79">
        <v>42526</v>
      </c>
      <c r="B523">
        <f>SUMIFS(user_list!P:P,user_list!G:G,"&lt;="&amp;A523,user_list!H:H,"&gt;="&amp;A523)</f>
        <v>0.27341772151898741</v>
      </c>
      <c r="C523">
        <f>SUMIFS(user_list!Q:Q,user_list!G:G,"&lt;="&amp;A523,user_list!H:H,"&gt;="&amp;A523)</f>
        <v>0.68354430379746833</v>
      </c>
      <c r="D523">
        <f>SUMIFS(user_list!P:P,user_list!G:G,"&lt;="&amp;A523,user_list!H:H,"&gt;="&amp;A523,user_list!J:J,days!G523)+SUMIFS(user_list!P:P,user_list!G:G,"&lt;="&amp;A523,user_list!H:H,"&gt;="&amp;A523,user_list!J:J,days!G523-1)</f>
        <v>0</v>
      </c>
      <c r="E523" s="38">
        <f>COUNTIF(user_list!H:H,A523)</f>
        <v>0</v>
      </c>
      <c r="F523" s="72">
        <f t="shared" si="16"/>
        <v>6</v>
      </c>
      <c r="G523" s="72">
        <f t="shared" si="17"/>
        <v>2016</v>
      </c>
    </row>
    <row r="524" spans="1:7" hidden="1" x14ac:dyDescent="0.3">
      <c r="A524" s="79">
        <v>42527</v>
      </c>
      <c r="B524">
        <f>SUMIFS(user_list!P:P,user_list!G:G,"&lt;="&amp;A524,user_list!H:H,"&gt;="&amp;A524)</f>
        <v>2.6491121659634325</v>
      </c>
      <c r="C524">
        <f>SUMIFS(user_list!Q:Q,user_list!G:G,"&lt;="&amp;A524,user_list!H:H,"&gt;="&amp;A524)</f>
        <v>6.1835443037974684</v>
      </c>
      <c r="D524">
        <f>SUMIFS(user_list!P:P,user_list!G:G,"&lt;="&amp;A524,user_list!H:H,"&gt;="&amp;A524,user_list!J:J,days!G524)+SUMIFS(user_list!P:P,user_list!G:G,"&lt;="&amp;A524,user_list!H:H,"&gt;="&amp;A524,user_list!J:J,days!G524-1)</f>
        <v>0</v>
      </c>
      <c r="E524" s="38">
        <f>COUNTIF(user_list!H:H,A524)</f>
        <v>0</v>
      </c>
      <c r="F524" s="72">
        <f t="shared" si="16"/>
        <v>6</v>
      </c>
      <c r="G524" s="72">
        <f t="shared" si="17"/>
        <v>2016</v>
      </c>
    </row>
    <row r="525" spans="1:7" hidden="1" x14ac:dyDescent="0.3">
      <c r="A525" s="79">
        <v>42528</v>
      </c>
      <c r="B525">
        <f>SUMIFS(user_list!P:P,user_list!G:G,"&lt;="&amp;A525,user_list!H:H,"&gt;="&amp;A525)</f>
        <v>4.5016121659634329</v>
      </c>
      <c r="C525">
        <f>SUMIFS(user_list!Q:Q,user_list!G:G,"&lt;="&amp;A525,user_list!H:H,"&gt;="&amp;A525)</f>
        <v>10.516877637130801</v>
      </c>
      <c r="D525">
        <f>SUMIFS(user_list!P:P,user_list!G:G,"&lt;="&amp;A525,user_list!H:H,"&gt;="&amp;A525,user_list!J:J,days!G525)+SUMIFS(user_list!P:P,user_list!G:G,"&lt;="&amp;A525,user_list!H:H,"&gt;="&amp;A525,user_list!J:J,days!G525-1)</f>
        <v>0</v>
      </c>
      <c r="E525" s="38">
        <f>COUNTIF(user_list!H:H,A525)</f>
        <v>1</v>
      </c>
      <c r="F525" s="72">
        <f t="shared" si="16"/>
        <v>6</v>
      </c>
      <c r="G525" s="72">
        <f t="shared" si="17"/>
        <v>2016</v>
      </c>
    </row>
    <row r="526" spans="1:7" hidden="1" x14ac:dyDescent="0.3">
      <c r="A526" s="79">
        <v>42529</v>
      </c>
      <c r="B526">
        <f>SUMIFS(user_list!P:P,user_list!G:G,"&lt;="&amp;A526,user_list!H:H,"&gt;="&amp;A526)</f>
        <v>2.1259177215189875</v>
      </c>
      <c r="C526">
        <f>SUMIFS(user_list!Q:Q,user_list!G:G,"&lt;="&amp;A526,user_list!H:H,"&gt;="&amp;A526)</f>
        <v>5.0168776371308015</v>
      </c>
      <c r="D526">
        <f>SUMIFS(user_list!P:P,user_list!G:G,"&lt;="&amp;A526,user_list!H:H,"&gt;="&amp;A526,user_list!J:J,days!G526)+SUMIFS(user_list!P:P,user_list!G:G,"&lt;="&amp;A526,user_list!H:H,"&gt;="&amp;A526,user_list!J:J,days!G526-1)</f>
        <v>0</v>
      </c>
      <c r="E526" s="38">
        <f>COUNTIF(user_list!H:H,A526)</f>
        <v>0</v>
      </c>
      <c r="F526" s="72">
        <f t="shared" si="16"/>
        <v>6</v>
      </c>
      <c r="G526" s="72">
        <f t="shared" si="17"/>
        <v>2016</v>
      </c>
    </row>
    <row r="527" spans="1:7" hidden="1" x14ac:dyDescent="0.3">
      <c r="A527" s="79">
        <v>42530</v>
      </c>
      <c r="B527">
        <f>SUMIFS(user_list!P:P,user_list!G:G,"&lt;="&amp;A527,user_list!H:H,"&gt;="&amp;A527)</f>
        <v>2.1259177215189875</v>
      </c>
      <c r="C527">
        <f>SUMIFS(user_list!Q:Q,user_list!G:G,"&lt;="&amp;A527,user_list!H:H,"&gt;="&amp;A527)</f>
        <v>5.0168776371308015</v>
      </c>
      <c r="D527">
        <f>SUMIFS(user_list!P:P,user_list!G:G,"&lt;="&amp;A527,user_list!H:H,"&gt;="&amp;A527,user_list!J:J,days!G527)+SUMIFS(user_list!P:P,user_list!G:G,"&lt;="&amp;A527,user_list!H:H,"&gt;="&amp;A527,user_list!J:J,days!G527-1)</f>
        <v>0</v>
      </c>
      <c r="E527" s="38">
        <f>COUNTIF(user_list!H:H,A527)</f>
        <v>0</v>
      </c>
      <c r="F527" s="72">
        <f t="shared" si="16"/>
        <v>6</v>
      </c>
      <c r="G527" s="72">
        <f t="shared" si="17"/>
        <v>2016</v>
      </c>
    </row>
    <row r="528" spans="1:7" hidden="1" x14ac:dyDescent="0.3">
      <c r="A528" s="79">
        <v>42531</v>
      </c>
      <c r="B528">
        <f>SUMIFS(user_list!P:P,user_list!G:G,"&lt;="&amp;A528,user_list!H:H,"&gt;="&amp;A528)</f>
        <v>2.1259177215189875</v>
      </c>
      <c r="C528">
        <f>SUMIFS(user_list!Q:Q,user_list!G:G,"&lt;="&amp;A528,user_list!H:H,"&gt;="&amp;A528)</f>
        <v>5.0168776371308015</v>
      </c>
      <c r="D528">
        <f>SUMIFS(user_list!P:P,user_list!G:G,"&lt;="&amp;A528,user_list!H:H,"&gt;="&amp;A528,user_list!J:J,days!G528)+SUMIFS(user_list!P:P,user_list!G:G,"&lt;="&amp;A528,user_list!H:H,"&gt;="&amp;A528,user_list!J:J,days!G528-1)</f>
        <v>0</v>
      </c>
      <c r="E528" s="38">
        <f>COUNTIF(user_list!H:H,A528)</f>
        <v>0</v>
      </c>
      <c r="F528" s="72">
        <f t="shared" si="16"/>
        <v>6</v>
      </c>
      <c r="G528" s="72">
        <f t="shared" si="17"/>
        <v>2016</v>
      </c>
    </row>
    <row r="529" spans="1:7" hidden="1" x14ac:dyDescent="0.3">
      <c r="A529" s="79">
        <v>42532</v>
      </c>
      <c r="B529">
        <f>SUMIFS(user_list!P:P,user_list!G:G,"&lt;="&amp;A529,user_list!H:H,"&gt;="&amp;A529)</f>
        <v>2.1259177215189875</v>
      </c>
      <c r="C529">
        <f>SUMIFS(user_list!Q:Q,user_list!G:G,"&lt;="&amp;A529,user_list!H:H,"&gt;="&amp;A529)</f>
        <v>5.0168776371308015</v>
      </c>
      <c r="D529">
        <f>SUMIFS(user_list!P:P,user_list!G:G,"&lt;="&amp;A529,user_list!H:H,"&gt;="&amp;A529,user_list!J:J,days!G529)+SUMIFS(user_list!P:P,user_list!G:G,"&lt;="&amp;A529,user_list!H:H,"&gt;="&amp;A529,user_list!J:J,days!G529-1)</f>
        <v>0</v>
      </c>
      <c r="E529" s="38">
        <f>COUNTIF(user_list!H:H,A529)</f>
        <v>0</v>
      </c>
      <c r="F529" s="72">
        <f t="shared" si="16"/>
        <v>6</v>
      </c>
      <c r="G529" s="72">
        <f t="shared" si="17"/>
        <v>2016</v>
      </c>
    </row>
    <row r="530" spans="1:7" hidden="1" x14ac:dyDescent="0.3">
      <c r="A530" s="79">
        <v>42533</v>
      </c>
      <c r="B530">
        <f>SUMIFS(user_list!P:P,user_list!G:G,"&lt;="&amp;A530,user_list!H:H,"&gt;="&amp;A530)</f>
        <v>2.1259177215189875</v>
      </c>
      <c r="C530">
        <f>SUMIFS(user_list!Q:Q,user_list!G:G,"&lt;="&amp;A530,user_list!H:H,"&gt;="&amp;A530)</f>
        <v>5.0168776371308015</v>
      </c>
      <c r="D530">
        <f>SUMIFS(user_list!P:P,user_list!G:G,"&lt;="&amp;A530,user_list!H:H,"&gt;="&amp;A530,user_list!J:J,days!G530)+SUMIFS(user_list!P:P,user_list!G:G,"&lt;="&amp;A530,user_list!H:H,"&gt;="&amp;A530,user_list!J:J,days!G530-1)</f>
        <v>0</v>
      </c>
      <c r="E530" s="38">
        <f>COUNTIF(user_list!H:H,A530)</f>
        <v>1</v>
      </c>
      <c r="F530" s="72">
        <f t="shared" si="16"/>
        <v>6</v>
      </c>
      <c r="G530" s="72">
        <f t="shared" si="17"/>
        <v>2016</v>
      </c>
    </row>
    <row r="531" spans="1:7" hidden="1" x14ac:dyDescent="0.3">
      <c r="A531" s="79">
        <v>42534</v>
      </c>
      <c r="B531">
        <f>SUMIFS(user_list!P:P,user_list!G:G,"&lt;="&amp;A531,user_list!H:H,"&gt;="&amp;A531)</f>
        <v>0.27341772151898741</v>
      </c>
      <c r="C531">
        <f>SUMIFS(user_list!Q:Q,user_list!G:G,"&lt;="&amp;A531,user_list!H:H,"&gt;="&amp;A531)</f>
        <v>0.68354430379746833</v>
      </c>
      <c r="D531">
        <f>SUMIFS(user_list!P:P,user_list!G:G,"&lt;="&amp;A531,user_list!H:H,"&gt;="&amp;A531,user_list!J:J,days!G531)+SUMIFS(user_list!P:P,user_list!G:G,"&lt;="&amp;A531,user_list!H:H,"&gt;="&amp;A531,user_list!J:J,days!G531-1)</f>
        <v>0</v>
      </c>
      <c r="E531" s="38">
        <f>COUNTIF(user_list!H:H,A531)</f>
        <v>0</v>
      </c>
      <c r="F531" s="72">
        <f t="shared" si="16"/>
        <v>6</v>
      </c>
      <c r="G531" s="72">
        <f t="shared" si="17"/>
        <v>2016</v>
      </c>
    </row>
    <row r="532" spans="1:7" hidden="1" x14ac:dyDescent="0.3">
      <c r="A532" s="79">
        <v>42535</v>
      </c>
      <c r="B532">
        <f>SUMIFS(user_list!P:P,user_list!G:G,"&lt;="&amp;A532,user_list!H:H,"&gt;="&amp;A532)</f>
        <v>0.27341772151898741</v>
      </c>
      <c r="C532">
        <f>SUMIFS(user_list!Q:Q,user_list!G:G,"&lt;="&amp;A532,user_list!H:H,"&gt;="&amp;A532)</f>
        <v>0.68354430379746833</v>
      </c>
      <c r="D532">
        <f>SUMIFS(user_list!P:P,user_list!G:G,"&lt;="&amp;A532,user_list!H:H,"&gt;="&amp;A532,user_list!J:J,days!G532)+SUMIFS(user_list!P:P,user_list!G:G,"&lt;="&amp;A532,user_list!H:H,"&gt;="&amp;A532,user_list!J:J,days!G532-1)</f>
        <v>0</v>
      </c>
      <c r="E532" s="38">
        <f>COUNTIF(user_list!H:H,A532)</f>
        <v>0</v>
      </c>
      <c r="F532" s="72">
        <f t="shared" si="16"/>
        <v>6</v>
      </c>
      <c r="G532" s="72">
        <f t="shared" si="17"/>
        <v>2016</v>
      </c>
    </row>
    <row r="533" spans="1:7" hidden="1" x14ac:dyDescent="0.3">
      <c r="A533" s="79">
        <v>42536</v>
      </c>
      <c r="B533">
        <f>SUMIFS(user_list!P:P,user_list!G:G,"&lt;="&amp;A533,user_list!H:H,"&gt;="&amp;A533)</f>
        <v>0.27341772151898741</v>
      </c>
      <c r="C533">
        <f>SUMIFS(user_list!Q:Q,user_list!G:G,"&lt;="&amp;A533,user_list!H:H,"&gt;="&amp;A533)</f>
        <v>0.68354430379746833</v>
      </c>
      <c r="D533">
        <f>SUMIFS(user_list!P:P,user_list!G:G,"&lt;="&amp;A533,user_list!H:H,"&gt;="&amp;A533,user_list!J:J,days!G533)+SUMIFS(user_list!P:P,user_list!G:G,"&lt;="&amp;A533,user_list!H:H,"&gt;="&amp;A533,user_list!J:J,days!G533-1)</f>
        <v>0</v>
      </c>
      <c r="E533" s="38">
        <f>COUNTIF(user_list!H:H,A533)</f>
        <v>0</v>
      </c>
      <c r="F533" s="72">
        <f t="shared" si="16"/>
        <v>6</v>
      </c>
      <c r="G533" s="72">
        <f t="shared" si="17"/>
        <v>2016</v>
      </c>
    </row>
    <row r="534" spans="1:7" hidden="1" x14ac:dyDescent="0.3">
      <c r="A534" s="79">
        <v>42537</v>
      </c>
      <c r="B534">
        <f>SUMIFS(user_list!P:P,user_list!G:G,"&lt;="&amp;A534,user_list!H:H,"&gt;="&amp;A534)</f>
        <v>0.27341772151898741</v>
      </c>
      <c r="C534">
        <f>SUMIFS(user_list!Q:Q,user_list!G:G,"&lt;="&amp;A534,user_list!H:H,"&gt;="&amp;A534)</f>
        <v>0.68354430379746833</v>
      </c>
      <c r="D534">
        <f>SUMIFS(user_list!P:P,user_list!G:G,"&lt;="&amp;A534,user_list!H:H,"&gt;="&amp;A534,user_list!J:J,days!G534)+SUMIFS(user_list!P:P,user_list!G:G,"&lt;="&amp;A534,user_list!H:H,"&gt;="&amp;A534,user_list!J:J,days!G534-1)</f>
        <v>0</v>
      </c>
      <c r="E534" s="38">
        <f>COUNTIF(user_list!H:H,A534)</f>
        <v>0</v>
      </c>
      <c r="F534" s="72">
        <f t="shared" si="16"/>
        <v>6</v>
      </c>
      <c r="G534" s="72">
        <f t="shared" si="17"/>
        <v>2016</v>
      </c>
    </row>
    <row r="535" spans="1:7" hidden="1" x14ac:dyDescent="0.3">
      <c r="A535" s="79">
        <v>42538</v>
      </c>
      <c r="B535">
        <f>SUMIFS(user_list!P:P,user_list!G:G,"&lt;="&amp;A535,user_list!H:H,"&gt;="&amp;A535)</f>
        <v>0.27341772151898741</v>
      </c>
      <c r="C535">
        <f>SUMIFS(user_list!Q:Q,user_list!G:G,"&lt;="&amp;A535,user_list!H:H,"&gt;="&amp;A535)</f>
        <v>0.68354430379746833</v>
      </c>
      <c r="D535">
        <f>SUMIFS(user_list!P:P,user_list!G:G,"&lt;="&amp;A535,user_list!H:H,"&gt;="&amp;A535,user_list!J:J,days!G535)+SUMIFS(user_list!P:P,user_list!G:G,"&lt;="&amp;A535,user_list!H:H,"&gt;="&amp;A535,user_list!J:J,days!G535-1)</f>
        <v>0</v>
      </c>
      <c r="E535" s="38">
        <f>COUNTIF(user_list!H:H,A535)</f>
        <v>0</v>
      </c>
      <c r="F535" s="72">
        <f t="shared" si="16"/>
        <v>6</v>
      </c>
      <c r="G535" s="72">
        <f t="shared" si="17"/>
        <v>2016</v>
      </c>
    </row>
    <row r="536" spans="1:7" hidden="1" x14ac:dyDescent="0.3">
      <c r="A536" s="79">
        <v>42539</v>
      </c>
      <c r="B536">
        <f>SUMIFS(user_list!P:P,user_list!G:G,"&lt;="&amp;A536,user_list!H:H,"&gt;="&amp;A536)</f>
        <v>0.27341772151898741</v>
      </c>
      <c r="C536">
        <f>SUMIFS(user_list!Q:Q,user_list!G:G,"&lt;="&amp;A536,user_list!H:H,"&gt;="&amp;A536)</f>
        <v>0.68354430379746833</v>
      </c>
      <c r="D536">
        <f>SUMIFS(user_list!P:P,user_list!G:G,"&lt;="&amp;A536,user_list!H:H,"&gt;="&amp;A536,user_list!J:J,days!G536)+SUMIFS(user_list!P:P,user_list!G:G,"&lt;="&amp;A536,user_list!H:H,"&gt;="&amp;A536,user_list!J:J,days!G536-1)</f>
        <v>0</v>
      </c>
      <c r="E536" s="38">
        <f>COUNTIF(user_list!H:H,A536)</f>
        <v>0</v>
      </c>
      <c r="F536" s="72">
        <f t="shared" si="16"/>
        <v>6</v>
      </c>
      <c r="G536" s="72">
        <f t="shared" si="17"/>
        <v>2016</v>
      </c>
    </row>
    <row r="537" spans="1:7" hidden="1" x14ac:dyDescent="0.3">
      <c r="A537" s="79">
        <v>42540</v>
      </c>
      <c r="B537">
        <f>SUMIFS(user_list!P:P,user_list!G:G,"&lt;="&amp;A537,user_list!H:H,"&gt;="&amp;A537)</f>
        <v>0.27341772151898741</v>
      </c>
      <c r="C537">
        <f>SUMIFS(user_list!Q:Q,user_list!G:G,"&lt;="&amp;A537,user_list!H:H,"&gt;="&amp;A537)</f>
        <v>0.68354430379746833</v>
      </c>
      <c r="D537">
        <f>SUMIFS(user_list!P:P,user_list!G:G,"&lt;="&amp;A537,user_list!H:H,"&gt;="&amp;A537,user_list!J:J,days!G537)+SUMIFS(user_list!P:P,user_list!G:G,"&lt;="&amp;A537,user_list!H:H,"&gt;="&amp;A537,user_list!J:J,days!G537-1)</f>
        <v>0</v>
      </c>
      <c r="E537" s="38">
        <f>COUNTIF(user_list!H:H,A537)</f>
        <v>0</v>
      </c>
      <c r="F537" s="72">
        <f t="shared" si="16"/>
        <v>6</v>
      </c>
      <c r="G537" s="72">
        <f t="shared" si="17"/>
        <v>2016</v>
      </c>
    </row>
    <row r="538" spans="1:7" hidden="1" x14ac:dyDescent="0.3">
      <c r="A538" s="79">
        <v>42541</v>
      </c>
      <c r="B538">
        <f>SUMIFS(user_list!P:P,user_list!G:G,"&lt;="&amp;A538,user_list!H:H,"&gt;="&amp;A538)</f>
        <v>0.27341772151898741</v>
      </c>
      <c r="C538">
        <f>SUMIFS(user_list!Q:Q,user_list!G:G,"&lt;="&amp;A538,user_list!H:H,"&gt;="&amp;A538)</f>
        <v>0.68354430379746833</v>
      </c>
      <c r="D538">
        <f>SUMIFS(user_list!P:P,user_list!G:G,"&lt;="&amp;A538,user_list!H:H,"&gt;="&amp;A538,user_list!J:J,days!G538)+SUMIFS(user_list!P:P,user_list!G:G,"&lt;="&amp;A538,user_list!H:H,"&gt;="&amp;A538,user_list!J:J,days!G538-1)</f>
        <v>0</v>
      </c>
      <c r="E538" s="38">
        <f>COUNTIF(user_list!H:H,A538)</f>
        <v>0</v>
      </c>
      <c r="F538" s="72">
        <f t="shared" si="16"/>
        <v>6</v>
      </c>
      <c r="G538" s="72">
        <f t="shared" si="17"/>
        <v>2016</v>
      </c>
    </row>
    <row r="539" spans="1:7" hidden="1" x14ac:dyDescent="0.3">
      <c r="A539" s="79">
        <v>42542</v>
      </c>
      <c r="B539">
        <f>SUMIFS(user_list!P:P,user_list!G:G,"&lt;="&amp;A539,user_list!H:H,"&gt;="&amp;A539)</f>
        <v>0.27341772151898741</v>
      </c>
      <c r="C539">
        <f>SUMIFS(user_list!Q:Q,user_list!G:G,"&lt;="&amp;A539,user_list!H:H,"&gt;="&amp;A539)</f>
        <v>0.68354430379746833</v>
      </c>
      <c r="D539">
        <f>SUMIFS(user_list!P:P,user_list!G:G,"&lt;="&amp;A539,user_list!H:H,"&gt;="&amp;A539,user_list!J:J,days!G539)+SUMIFS(user_list!P:P,user_list!G:G,"&lt;="&amp;A539,user_list!H:H,"&gt;="&amp;A539,user_list!J:J,days!G539-1)</f>
        <v>0</v>
      </c>
      <c r="E539" s="38">
        <f>COUNTIF(user_list!H:H,A539)</f>
        <v>0</v>
      </c>
      <c r="F539" s="72">
        <f t="shared" si="16"/>
        <v>6</v>
      </c>
      <c r="G539" s="72">
        <f t="shared" si="17"/>
        <v>2016</v>
      </c>
    </row>
    <row r="540" spans="1:7" hidden="1" x14ac:dyDescent="0.3">
      <c r="A540" s="79">
        <v>42543</v>
      </c>
      <c r="B540">
        <f>SUMIFS(user_list!P:P,user_list!G:G,"&lt;="&amp;A540,user_list!H:H,"&gt;="&amp;A540)</f>
        <v>0.27341772151898741</v>
      </c>
      <c r="C540">
        <f>SUMIFS(user_list!Q:Q,user_list!G:G,"&lt;="&amp;A540,user_list!H:H,"&gt;="&amp;A540)</f>
        <v>0.68354430379746833</v>
      </c>
      <c r="D540">
        <f>SUMIFS(user_list!P:P,user_list!G:G,"&lt;="&amp;A540,user_list!H:H,"&gt;="&amp;A540,user_list!J:J,days!G540)+SUMIFS(user_list!P:P,user_list!G:G,"&lt;="&amp;A540,user_list!H:H,"&gt;="&amp;A540,user_list!J:J,days!G540-1)</f>
        <v>0</v>
      </c>
      <c r="E540" s="38">
        <f>COUNTIF(user_list!H:H,A540)</f>
        <v>0</v>
      </c>
      <c r="F540" s="72">
        <f t="shared" si="16"/>
        <v>6</v>
      </c>
      <c r="G540" s="72">
        <f t="shared" si="17"/>
        <v>2016</v>
      </c>
    </row>
    <row r="541" spans="1:7" hidden="1" x14ac:dyDescent="0.3">
      <c r="A541" s="79">
        <v>42544</v>
      </c>
      <c r="B541">
        <f>SUMIFS(user_list!P:P,user_list!G:G,"&lt;="&amp;A541,user_list!H:H,"&gt;="&amp;A541)</f>
        <v>0.27341772151898741</v>
      </c>
      <c r="C541">
        <f>SUMIFS(user_list!Q:Q,user_list!G:G,"&lt;="&amp;A541,user_list!H:H,"&gt;="&amp;A541)</f>
        <v>0.68354430379746833</v>
      </c>
      <c r="D541">
        <f>SUMIFS(user_list!P:P,user_list!G:G,"&lt;="&amp;A541,user_list!H:H,"&gt;="&amp;A541,user_list!J:J,days!G541)+SUMIFS(user_list!P:P,user_list!G:G,"&lt;="&amp;A541,user_list!H:H,"&gt;="&amp;A541,user_list!J:J,days!G541-1)</f>
        <v>0</v>
      </c>
      <c r="E541" s="38">
        <f>COUNTIF(user_list!H:H,A541)</f>
        <v>0</v>
      </c>
      <c r="F541" s="72">
        <f t="shared" si="16"/>
        <v>6</v>
      </c>
      <c r="G541" s="72">
        <f t="shared" si="17"/>
        <v>2016</v>
      </c>
    </row>
    <row r="542" spans="1:7" hidden="1" x14ac:dyDescent="0.3">
      <c r="A542" s="79">
        <v>42545</v>
      </c>
      <c r="B542">
        <f>SUMIFS(user_list!P:P,user_list!G:G,"&lt;="&amp;A542,user_list!H:H,"&gt;="&amp;A542)</f>
        <v>0.27341772151898741</v>
      </c>
      <c r="C542">
        <f>SUMIFS(user_list!Q:Q,user_list!G:G,"&lt;="&amp;A542,user_list!H:H,"&gt;="&amp;A542)</f>
        <v>0.68354430379746833</v>
      </c>
      <c r="D542">
        <f>SUMIFS(user_list!P:P,user_list!G:G,"&lt;="&amp;A542,user_list!H:H,"&gt;="&amp;A542,user_list!J:J,days!G542)+SUMIFS(user_list!P:P,user_list!G:G,"&lt;="&amp;A542,user_list!H:H,"&gt;="&amp;A542,user_list!J:J,days!G542-1)</f>
        <v>0</v>
      </c>
      <c r="E542" s="38">
        <f>COUNTIF(user_list!H:H,A542)</f>
        <v>0</v>
      </c>
      <c r="F542" s="72">
        <f t="shared" si="16"/>
        <v>6</v>
      </c>
      <c r="G542" s="72">
        <f t="shared" si="17"/>
        <v>2016</v>
      </c>
    </row>
    <row r="543" spans="1:7" hidden="1" x14ac:dyDescent="0.3">
      <c r="A543" s="79">
        <v>42546</v>
      </c>
      <c r="B543">
        <f>SUMIFS(user_list!P:P,user_list!G:G,"&lt;="&amp;A543,user_list!H:H,"&gt;="&amp;A543)</f>
        <v>0.27341772151898741</v>
      </c>
      <c r="C543">
        <f>SUMIFS(user_list!Q:Q,user_list!G:G,"&lt;="&amp;A543,user_list!H:H,"&gt;="&amp;A543)</f>
        <v>0.68354430379746833</v>
      </c>
      <c r="D543">
        <f>SUMIFS(user_list!P:P,user_list!G:G,"&lt;="&amp;A543,user_list!H:H,"&gt;="&amp;A543,user_list!J:J,days!G543)+SUMIFS(user_list!P:P,user_list!G:G,"&lt;="&amp;A543,user_list!H:H,"&gt;="&amp;A543,user_list!J:J,days!G543-1)</f>
        <v>0</v>
      </c>
      <c r="E543" s="38">
        <f>COUNTIF(user_list!H:H,A543)</f>
        <v>0</v>
      </c>
      <c r="F543" s="72">
        <f t="shared" si="16"/>
        <v>6</v>
      </c>
      <c r="G543" s="72">
        <f t="shared" si="17"/>
        <v>2016</v>
      </c>
    </row>
    <row r="544" spans="1:7" hidden="1" x14ac:dyDescent="0.3">
      <c r="A544" s="79">
        <v>42547</v>
      </c>
      <c r="B544">
        <f>SUMIFS(user_list!P:P,user_list!G:G,"&lt;="&amp;A544,user_list!H:H,"&gt;="&amp;A544)</f>
        <v>0.27341772151898741</v>
      </c>
      <c r="C544">
        <f>SUMIFS(user_list!Q:Q,user_list!G:G,"&lt;="&amp;A544,user_list!H:H,"&gt;="&amp;A544)</f>
        <v>0.68354430379746833</v>
      </c>
      <c r="D544">
        <f>SUMIFS(user_list!P:P,user_list!G:G,"&lt;="&amp;A544,user_list!H:H,"&gt;="&amp;A544,user_list!J:J,days!G544)+SUMIFS(user_list!P:P,user_list!G:G,"&lt;="&amp;A544,user_list!H:H,"&gt;="&amp;A544,user_list!J:J,days!G544-1)</f>
        <v>0</v>
      </c>
      <c r="E544" s="38">
        <f>COUNTIF(user_list!H:H,A544)</f>
        <v>0</v>
      </c>
      <c r="F544" s="72">
        <f t="shared" si="16"/>
        <v>6</v>
      </c>
      <c r="G544" s="72">
        <f t="shared" si="17"/>
        <v>2016</v>
      </c>
    </row>
    <row r="545" spans="1:7" hidden="1" x14ac:dyDescent="0.3">
      <c r="A545" s="79">
        <v>42548</v>
      </c>
      <c r="B545">
        <f>SUMIFS(user_list!P:P,user_list!G:G,"&lt;="&amp;A545,user_list!H:H,"&gt;="&amp;A545)</f>
        <v>0.27341772151898741</v>
      </c>
      <c r="C545">
        <f>SUMIFS(user_list!Q:Q,user_list!G:G,"&lt;="&amp;A545,user_list!H:H,"&gt;="&amp;A545)</f>
        <v>0.68354430379746833</v>
      </c>
      <c r="D545">
        <f>SUMIFS(user_list!P:P,user_list!G:G,"&lt;="&amp;A545,user_list!H:H,"&gt;="&amp;A545,user_list!J:J,days!G545)+SUMIFS(user_list!P:P,user_list!G:G,"&lt;="&amp;A545,user_list!H:H,"&gt;="&amp;A545,user_list!J:J,days!G545-1)</f>
        <v>0</v>
      </c>
      <c r="E545" s="38">
        <f>COUNTIF(user_list!H:H,A545)</f>
        <v>0</v>
      </c>
      <c r="F545" s="72">
        <f t="shared" si="16"/>
        <v>6</v>
      </c>
      <c r="G545" s="72">
        <f t="shared" si="17"/>
        <v>2016</v>
      </c>
    </row>
    <row r="546" spans="1:7" hidden="1" x14ac:dyDescent="0.3">
      <c r="A546" s="79">
        <v>42549</v>
      </c>
      <c r="B546">
        <f>SUMIFS(user_list!P:P,user_list!G:G,"&lt;="&amp;A546,user_list!H:H,"&gt;="&amp;A546)</f>
        <v>0.27341772151898741</v>
      </c>
      <c r="C546">
        <f>SUMIFS(user_list!Q:Q,user_list!G:G,"&lt;="&amp;A546,user_list!H:H,"&gt;="&amp;A546)</f>
        <v>0.68354430379746833</v>
      </c>
      <c r="D546">
        <f>SUMIFS(user_list!P:P,user_list!G:G,"&lt;="&amp;A546,user_list!H:H,"&gt;="&amp;A546,user_list!J:J,days!G546)+SUMIFS(user_list!P:P,user_list!G:G,"&lt;="&amp;A546,user_list!H:H,"&gt;="&amp;A546,user_list!J:J,days!G546-1)</f>
        <v>0</v>
      </c>
      <c r="E546" s="38">
        <f>COUNTIF(user_list!H:H,A546)</f>
        <v>1</v>
      </c>
      <c r="F546" s="72">
        <f t="shared" si="16"/>
        <v>6</v>
      </c>
      <c r="G546" s="72">
        <f t="shared" si="17"/>
        <v>2016</v>
      </c>
    </row>
    <row r="547" spans="1:7" hidden="1" x14ac:dyDescent="0.3">
      <c r="A547" s="79">
        <v>42550</v>
      </c>
      <c r="B547">
        <f>SUMIFS(user_list!P:P,user_list!G:G,"&lt;="&amp;A547,user_list!H:H,"&gt;="&amp;A547)</f>
        <v>0</v>
      </c>
      <c r="C547">
        <f>SUMIFS(user_list!Q:Q,user_list!G:G,"&lt;="&amp;A547,user_list!H:H,"&gt;="&amp;A547)</f>
        <v>0</v>
      </c>
      <c r="D547">
        <f>SUMIFS(user_list!P:P,user_list!G:G,"&lt;="&amp;A547,user_list!H:H,"&gt;="&amp;A547,user_list!J:J,days!G547)+SUMIFS(user_list!P:P,user_list!G:G,"&lt;="&amp;A547,user_list!H:H,"&gt;="&amp;A547,user_list!J:J,days!G547-1)</f>
        <v>0</v>
      </c>
      <c r="E547" s="38">
        <f>COUNTIF(user_list!H:H,A547)</f>
        <v>0</v>
      </c>
      <c r="F547" s="72">
        <f t="shared" si="16"/>
        <v>6</v>
      </c>
      <c r="G547" s="72">
        <f t="shared" si="17"/>
        <v>2016</v>
      </c>
    </row>
    <row r="548" spans="1:7" hidden="1" x14ac:dyDescent="0.3">
      <c r="A548" s="79">
        <v>42551</v>
      </c>
      <c r="B548">
        <f>SUMIFS(user_list!P:P,user_list!G:G,"&lt;="&amp;A548,user_list!H:H,"&gt;="&amp;A548)</f>
        <v>0</v>
      </c>
      <c r="C548">
        <f>SUMIFS(user_list!Q:Q,user_list!G:G,"&lt;="&amp;A548,user_list!H:H,"&gt;="&amp;A548)</f>
        <v>0</v>
      </c>
      <c r="D548">
        <f>SUMIFS(user_list!P:P,user_list!G:G,"&lt;="&amp;A548,user_list!H:H,"&gt;="&amp;A548,user_list!J:J,days!G548)+SUMIFS(user_list!P:P,user_list!G:G,"&lt;="&amp;A548,user_list!H:H,"&gt;="&amp;A548,user_list!J:J,days!G548-1)</f>
        <v>0</v>
      </c>
      <c r="E548" s="38">
        <f>COUNTIF(user_list!H:H,A548)</f>
        <v>0</v>
      </c>
      <c r="F548" s="72">
        <f t="shared" si="16"/>
        <v>6</v>
      </c>
      <c r="G548" s="72">
        <f t="shared" si="17"/>
        <v>2016</v>
      </c>
    </row>
    <row r="549" spans="1:7" hidden="1" x14ac:dyDescent="0.3">
      <c r="A549" s="79">
        <v>42552</v>
      </c>
      <c r="B549">
        <f>SUMIFS(user_list!P:P,user_list!G:G,"&lt;="&amp;A549,user_list!H:H,"&gt;="&amp;A549)</f>
        <v>1.04</v>
      </c>
      <c r="C549">
        <f>SUMIFS(user_list!Q:Q,user_list!G:G,"&lt;="&amp;A549,user_list!H:H,"&gt;="&amp;A549)</f>
        <v>2.6</v>
      </c>
      <c r="D549">
        <f>SUMIFS(user_list!P:P,user_list!G:G,"&lt;="&amp;A549,user_list!H:H,"&gt;="&amp;A549,user_list!J:J,days!G549)+SUMIFS(user_list!P:P,user_list!G:G,"&lt;="&amp;A549,user_list!H:H,"&gt;="&amp;A549,user_list!J:J,days!G549-1)</f>
        <v>1.04</v>
      </c>
      <c r="E549" s="38">
        <f>COUNTIF(user_list!H:H,A549)</f>
        <v>0</v>
      </c>
      <c r="F549" s="72">
        <f t="shared" si="16"/>
        <v>7</v>
      </c>
      <c r="G549" s="72">
        <f t="shared" si="17"/>
        <v>2016</v>
      </c>
    </row>
    <row r="550" spans="1:7" hidden="1" x14ac:dyDescent="0.3">
      <c r="A550" s="79">
        <v>42553</v>
      </c>
      <c r="B550">
        <f>SUMIFS(user_list!P:P,user_list!G:G,"&lt;="&amp;A550,user_list!H:H,"&gt;="&amp;A550)</f>
        <v>1.04</v>
      </c>
      <c r="C550">
        <f>SUMIFS(user_list!Q:Q,user_list!G:G,"&lt;="&amp;A550,user_list!H:H,"&gt;="&amp;A550)</f>
        <v>2.6</v>
      </c>
      <c r="D550">
        <f>SUMIFS(user_list!P:P,user_list!G:G,"&lt;="&amp;A550,user_list!H:H,"&gt;="&amp;A550,user_list!J:J,days!G550)+SUMIFS(user_list!P:P,user_list!G:G,"&lt;="&amp;A550,user_list!H:H,"&gt;="&amp;A550,user_list!J:J,days!G550-1)</f>
        <v>1.04</v>
      </c>
      <c r="E550" s="38">
        <f>COUNTIF(user_list!H:H,A550)</f>
        <v>0</v>
      </c>
      <c r="F550" s="72">
        <f t="shared" si="16"/>
        <v>7</v>
      </c>
      <c r="G550" s="72">
        <f t="shared" si="17"/>
        <v>2016</v>
      </c>
    </row>
    <row r="551" spans="1:7" hidden="1" x14ac:dyDescent="0.3">
      <c r="A551" s="79">
        <v>42554</v>
      </c>
      <c r="B551">
        <f>SUMIFS(user_list!P:P,user_list!G:G,"&lt;="&amp;A551,user_list!H:H,"&gt;="&amp;A551)</f>
        <v>1.04</v>
      </c>
      <c r="C551">
        <f>SUMIFS(user_list!Q:Q,user_list!G:G,"&lt;="&amp;A551,user_list!H:H,"&gt;="&amp;A551)</f>
        <v>2.6</v>
      </c>
      <c r="D551">
        <f>SUMIFS(user_list!P:P,user_list!G:G,"&lt;="&amp;A551,user_list!H:H,"&gt;="&amp;A551,user_list!J:J,days!G551)+SUMIFS(user_list!P:P,user_list!G:G,"&lt;="&amp;A551,user_list!H:H,"&gt;="&amp;A551,user_list!J:J,days!G551-1)</f>
        <v>1.04</v>
      </c>
      <c r="E551" s="38">
        <f>COUNTIF(user_list!H:H,A551)</f>
        <v>0</v>
      </c>
      <c r="F551" s="72">
        <f t="shared" si="16"/>
        <v>7</v>
      </c>
      <c r="G551" s="72">
        <f t="shared" si="17"/>
        <v>2016</v>
      </c>
    </row>
    <row r="552" spans="1:7" hidden="1" x14ac:dyDescent="0.3">
      <c r="A552" s="79">
        <v>42555</v>
      </c>
      <c r="B552">
        <f>SUMIFS(user_list!P:P,user_list!G:G,"&lt;="&amp;A552,user_list!H:H,"&gt;="&amp;A552)</f>
        <v>1.04</v>
      </c>
      <c r="C552">
        <f>SUMIFS(user_list!Q:Q,user_list!G:G,"&lt;="&amp;A552,user_list!H:H,"&gt;="&amp;A552)</f>
        <v>2.6</v>
      </c>
      <c r="D552">
        <f>SUMIFS(user_list!P:P,user_list!G:G,"&lt;="&amp;A552,user_list!H:H,"&gt;="&amp;A552,user_list!J:J,days!G552)+SUMIFS(user_list!P:P,user_list!G:G,"&lt;="&amp;A552,user_list!H:H,"&gt;="&amp;A552,user_list!J:J,days!G552-1)</f>
        <v>1.04</v>
      </c>
      <c r="E552" s="38">
        <f>COUNTIF(user_list!H:H,A552)</f>
        <v>0</v>
      </c>
      <c r="F552" s="72">
        <f t="shared" si="16"/>
        <v>7</v>
      </c>
      <c r="G552" s="72">
        <f t="shared" si="17"/>
        <v>2016</v>
      </c>
    </row>
    <row r="553" spans="1:7" hidden="1" x14ac:dyDescent="0.3">
      <c r="A553" s="79">
        <v>42556</v>
      </c>
      <c r="B553">
        <f>SUMIFS(user_list!P:P,user_list!G:G,"&lt;="&amp;A553,user_list!H:H,"&gt;="&amp;A553)</f>
        <v>1.04</v>
      </c>
      <c r="C553">
        <f>SUMIFS(user_list!Q:Q,user_list!G:G,"&lt;="&amp;A553,user_list!H:H,"&gt;="&amp;A553)</f>
        <v>2.6</v>
      </c>
      <c r="D553">
        <f>SUMIFS(user_list!P:P,user_list!G:G,"&lt;="&amp;A553,user_list!H:H,"&gt;="&amp;A553,user_list!J:J,days!G553)+SUMIFS(user_list!P:P,user_list!G:G,"&lt;="&amp;A553,user_list!H:H,"&gt;="&amp;A553,user_list!J:J,days!G553-1)</f>
        <v>1.04</v>
      </c>
      <c r="E553" s="38">
        <f>COUNTIF(user_list!H:H,A553)</f>
        <v>1</v>
      </c>
      <c r="F553" s="72">
        <f t="shared" si="16"/>
        <v>7</v>
      </c>
      <c r="G553" s="72">
        <f t="shared" si="17"/>
        <v>2016</v>
      </c>
    </row>
    <row r="554" spans="1:7" hidden="1" x14ac:dyDescent="0.3">
      <c r="A554" s="79">
        <v>42557</v>
      </c>
      <c r="B554">
        <f>SUMIFS(user_list!P:P,user_list!G:G,"&lt;="&amp;A554,user_list!H:H,"&gt;="&amp;A554)</f>
        <v>0</v>
      </c>
      <c r="C554">
        <f>SUMIFS(user_list!Q:Q,user_list!G:G,"&lt;="&amp;A554,user_list!H:H,"&gt;="&amp;A554)</f>
        <v>0</v>
      </c>
      <c r="D554">
        <f>SUMIFS(user_list!P:P,user_list!G:G,"&lt;="&amp;A554,user_list!H:H,"&gt;="&amp;A554,user_list!J:J,days!G554)+SUMIFS(user_list!P:P,user_list!G:G,"&lt;="&amp;A554,user_list!H:H,"&gt;="&amp;A554,user_list!J:J,days!G554-1)</f>
        <v>0</v>
      </c>
      <c r="E554" s="38">
        <f>COUNTIF(user_list!H:H,A554)</f>
        <v>0</v>
      </c>
      <c r="F554" s="72">
        <f t="shared" si="16"/>
        <v>7</v>
      </c>
      <c r="G554" s="72">
        <f t="shared" si="17"/>
        <v>2016</v>
      </c>
    </row>
    <row r="555" spans="1:7" hidden="1" x14ac:dyDescent="0.3">
      <c r="A555" s="79">
        <v>42558</v>
      </c>
      <c r="B555">
        <f>SUMIFS(user_list!P:P,user_list!G:G,"&lt;="&amp;A555,user_list!H:H,"&gt;="&amp;A555)</f>
        <v>0</v>
      </c>
      <c r="C555">
        <f>SUMIFS(user_list!Q:Q,user_list!G:G,"&lt;="&amp;A555,user_list!H:H,"&gt;="&amp;A555)</f>
        <v>0</v>
      </c>
      <c r="D555">
        <f>SUMIFS(user_list!P:P,user_list!G:G,"&lt;="&amp;A555,user_list!H:H,"&gt;="&amp;A555,user_list!J:J,days!G555)+SUMIFS(user_list!P:P,user_list!G:G,"&lt;="&amp;A555,user_list!H:H,"&gt;="&amp;A555,user_list!J:J,days!G555-1)</f>
        <v>0</v>
      </c>
      <c r="E555" s="38">
        <f>COUNTIF(user_list!H:H,A555)</f>
        <v>0</v>
      </c>
      <c r="F555" s="72">
        <f t="shared" si="16"/>
        <v>7</v>
      </c>
      <c r="G555" s="72">
        <f t="shared" si="17"/>
        <v>2016</v>
      </c>
    </row>
    <row r="556" spans="1:7" hidden="1" x14ac:dyDescent="0.3">
      <c r="A556" s="79">
        <v>42559</v>
      </c>
      <c r="B556">
        <f>SUMIFS(user_list!P:P,user_list!G:G,"&lt;="&amp;A556,user_list!H:H,"&gt;="&amp;A556)</f>
        <v>0</v>
      </c>
      <c r="C556">
        <f>SUMIFS(user_list!Q:Q,user_list!G:G,"&lt;="&amp;A556,user_list!H:H,"&gt;="&amp;A556)</f>
        <v>0</v>
      </c>
      <c r="D556">
        <f>SUMIFS(user_list!P:P,user_list!G:G,"&lt;="&amp;A556,user_list!H:H,"&gt;="&amp;A556,user_list!J:J,days!G556)+SUMIFS(user_list!P:P,user_list!G:G,"&lt;="&amp;A556,user_list!H:H,"&gt;="&amp;A556,user_list!J:J,days!G556-1)</f>
        <v>0</v>
      </c>
      <c r="E556" s="38">
        <f>COUNTIF(user_list!H:H,A556)</f>
        <v>0</v>
      </c>
      <c r="F556" s="72">
        <f t="shared" si="16"/>
        <v>7</v>
      </c>
      <c r="G556" s="72">
        <f t="shared" si="17"/>
        <v>2016</v>
      </c>
    </row>
    <row r="557" spans="1:7" hidden="1" x14ac:dyDescent="0.3">
      <c r="A557" s="79">
        <v>42560</v>
      </c>
      <c r="B557">
        <f>SUMIFS(user_list!P:P,user_list!G:G,"&lt;="&amp;A557,user_list!H:H,"&gt;="&amp;A557)</f>
        <v>0</v>
      </c>
      <c r="C557">
        <f>SUMIFS(user_list!Q:Q,user_list!G:G,"&lt;="&amp;A557,user_list!H:H,"&gt;="&amp;A557)</f>
        <v>0</v>
      </c>
      <c r="D557">
        <f>SUMIFS(user_list!P:P,user_list!G:G,"&lt;="&amp;A557,user_list!H:H,"&gt;="&amp;A557,user_list!J:J,days!G557)+SUMIFS(user_list!P:P,user_list!G:G,"&lt;="&amp;A557,user_list!H:H,"&gt;="&amp;A557,user_list!J:J,days!G557-1)</f>
        <v>0</v>
      </c>
      <c r="E557" s="38">
        <f>COUNTIF(user_list!H:H,A557)</f>
        <v>0</v>
      </c>
      <c r="F557" s="72">
        <f t="shared" si="16"/>
        <v>7</v>
      </c>
      <c r="G557" s="72">
        <f t="shared" si="17"/>
        <v>2016</v>
      </c>
    </row>
    <row r="558" spans="1:7" hidden="1" x14ac:dyDescent="0.3">
      <c r="A558" s="79">
        <v>42561</v>
      </c>
      <c r="B558">
        <f>SUMIFS(user_list!P:P,user_list!G:G,"&lt;="&amp;A558,user_list!H:H,"&gt;="&amp;A558)</f>
        <v>0</v>
      </c>
      <c r="C558">
        <f>SUMIFS(user_list!Q:Q,user_list!G:G,"&lt;="&amp;A558,user_list!H:H,"&gt;="&amp;A558)</f>
        <v>0</v>
      </c>
      <c r="D558">
        <f>SUMIFS(user_list!P:P,user_list!G:G,"&lt;="&amp;A558,user_list!H:H,"&gt;="&amp;A558,user_list!J:J,days!G558)+SUMIFS(user_list!P:P,user_list!G:G,"&lt;="&amp;A558,user_list!H:H,"&gt;="&amp;A558,user_list!J:J,days!G558-1)</f>
        <v>0</v>
      </c>
      <c r="E558" s="38">
        <f>COUNTIF(user_list!H:H,A558)</f>
        <v>0</v>
      </c>
      <c r="F558" s="72">
        <f t="shared" si="16"/>
        <v>7</v>
      </c>
      <c r="G558" s="72">
        <f t="shared" si="17"/>
        <v>2016</v>
      </c>
    </row>
    <row r="559" spans="1:7" hidden="1" x14ac:dyDescent="0.3">
      <c r="A559" s="79">
        <v>42562</v>
      </c>
      <c r="B559">
        <f>SUMIFS(user_list!P:P,user_list!G:G,"&lt;="&amp;A559,user_list!H:H,"&gt;="&amp;A559)</f>
        <v>0</v>
      </c>
      <c r="C559">
        <f>SUMIFS(user_list!Q:Q,user_list!G:G,"&lt;="&amp;A559,user_list!H:H,"&gt;="&amp;A559)</f>
        <v>0</v>
      </c>
      <c r="D559">
        <f>SUMIFS(user_list!P:P,user_list!G:G,"&lt;="&amp;A559,user_list!H:H,"&gt;="&amp;A559,user_list!J:J,days!G559)+SUMIFS(user_list!P:P,user_list!G:G,"&lt;="&amp;A559,user_list!H:H,"&gt;="&amp;A559,user_list!J:J,days!G559-1)</f>
        <v>0</v>
      </c>
      <c r="E559" s="38">
        <f>COUNTIF(user_list!H:H,A559)</f>
        <v>0</v>
      </c>
      <c r="F559" s="72">
        <f t="shared" si="16"/>
        <v>7</v>
      </c>
      <c r="G559" s="72">
        <f t="shared" si="17"/>
        <v>2016</v>
      </c>
    </row>
    <row r="560" spans="1:7" hidden="1" x14ac:dyDescent="0.3">
      <c r="A560" s="79">
        <v>42563</v>
      </c>
      <c r="B560">
        <f>SUMIFS(user_list!P:P,user_list!G:G,"&lt;="&amp;A560,user_list!H:H,"&gt;="&amp;A560)</f>
        <v>0</v>
      </c>
      <c r="C560">
        <f>SUMIFS(user_list!Q:Q,user_list!G:G,"&lt;="&amp;A560,user_list!H:H,"&gt;="&amp;A560)</f>
        <v>0</v>
      </c>
      <c r="D560">
        <f>SUMIFS(user_list!P:P,user_list!G:G,"&lt;="&amp;A560,user_list!H:H,"&gt;="&amp;A560,user_list!J:J,days!G560)+SUMIFS(user_list!P:P,user_list!G:G,"&lt;="&amp;A560,user_list!H:H,"&gt;="&amp;A560,user_list!J:J,days!G560-1)</f>
        <v>0</v>
      </c>
      <c r="E560" s="38">
        <f>COUNTIF(user_list!H:H,A560)</f>
        <v>0</v>
      </c>
      <c r="F560" s="72">
        <f t="shared" si="16"/>
        <v>7</v>
      </c>
      <c r="G560" s="72">
        <f t="shared" si="17"/>
        <v>2016</v>
      </c>
    </row>
    <row r="561" spans="1:7" hidden="1" x14ac:dyDescent="0.3">
      <c r="A561" s="79">
        <v>42564</v>
      </c>
      <c r="B561">
        <f>SUMIFS(user_list!P:P,user_list!G:G,"&lt;="&amp;A561,user_list!H:H,"&gt;="&amp;A561)</f>
        <v>1.7896825396825393</v>
      </c>
      <c r="C561">
        <f>SUMIFS(user_list!Q:Q,user_list!G:G,"&lt;="&amp;A561,user_list!H:H,"&gt;="&amp;A561)</f>
        <v>4.4761904761904763</v>
      </c>
      <c r="D561">
        <f>SUMIFS(user_list!P:P,user_list!G:G,"&lt;="&amp;A561,user_list!H:H,"&gt;="&amp;A561,user_list!J:J,days!G561)+SUMIFS(user_list!P:P,user_list!G:G,"&lt;="&amp;A561,user_list!H:H,"&gt;="&amp;A561,user_list!J:J,days!G561-1)</f>
        <v>0</v>
      </c>
      <c r="E561" s="38">
        <f>COUNTIF(user_list!H:H,A561)</f>
        <v>0</v>
      </c>
      <c r="F561" s="72">
        <f t="shared" si="16"/>
        <v>7</v>
      </c>
      <c r="G561" s="72">
        <f t="shared" si="17"/>
        <v>2016</v>
      </c>
    </row>
    <row r="562" spans="1:7" hidden="1" x14ac:dyDescent="0.3">
      <c r="A562" s="79">
        <v>42565</v>
      </c>
      <c r="B562">
        <f>SUMIFS(user_list!P:P,user_list!G:G,"&lt;="&amp;A562,user_list!H:H,"&gt;="&amp;A562)</f>
        <v>1.7896825396825393</v>
      </c>
      <c r="C562">
        <f>SUMIFS(user_list!Q:Q,user_list!G:G,"&lt;="&amp;A562,user_list!H:H,"&gt;="&amp;A562)</f>
        <v>4.4761904761904763</v>
      </c>
      <c r="D562">
        <f>SUMIFS(user_list!P:P,user_list!G:G,"&lt;="&amp;A562,user_list!H:H,"&gt;="&amp;A562,user_list!J:J,days!G562)+SUMIFS(user_list!P:P,user_list!G:G,"&lt;="&amp;A562,user_list!H:H,"&gt;="&amp;A562,user_list!J:J,days!G562-1)</f>
        <v>0</v>
      </c>
      <c r="E562" s="38">
        <f>COUNTIF(user_list!H:H,A562)</f>
        <v>0</v>
      </c>
      <c r="F562" s="72">
        <f t="shared" si="16"/>
        <v>7</v>
      </c>
      <c r="G562" s="72">
        <f t="shared" si="17"/>
        <v>2016</v>
      </c>
    </row>
    <row r="563" spans="1:7" hidden="1" x14ac:dyDescent="0.3">
      <c r="A563" s="79">
        <v>42566</v>
      </c>
      <c r="B563">
        <f>SUMIFS(user_list!P:P,user_list!G:G,"&lt;="&amp;A563,user_list!H:H,"&gt;="&amp;A563)</f>
        <v>2.8296825396825391</v>
      </c>
      <c r="C563">
        <f>SUMIFS(user_list!Q:Q,user_list!G:G,"&lt;="&amp;A563,user_list!H:H,"&gt;="&amp;A563)</f>
        <v>7.0761904761904759</v>
      </c>
      <c r="D563">
        <f>SUMIFS(user_list!P:P,user_list!G:G,"&lt;="&amp;A563,user_list!H:H,"&gt;="&amp;A563,user_list!J:J,days!G563)+SUMIFS(user_list!P:P,user_list!G:G,"&lt;="&amp;A563,user_list!H:H,"&gt;="&amp;A563,user_list!J:J,days!G563-1)</f>
        <v>0</v>
      </c>
      <c r="E563" s="38">
        <f>COUNTIF(user_list!H:H,A563)</f>
        <v>1</v>
      </c>
      <c r="F563" s="72">
        <f t="shared" si="16"/>
        <v>7</v>
      </c>
      <c r="G563" s="72">
        <f t="shared" si="17"/>
        <v>2016</v>
      </c>
    </row>
    <row r="564" spans="1:7" hidden="1" x14ac:dyDescent="0.3">
      <c r="A564" s="79">
        <v>42567</v>
      </c>
      <c r="B564">
        <f>SUMIFS(user_list!P:P,user_list!G:G,"&lt;="&amp;A564,user_list!H:H,"&gt;="&amp;A564)</f>
        <v>1.0963492063492064</v>
      </c>
      <c r="C564">
        <f>SUMIFS(user_list!Q:Q,user_list!G:G,"&lt;="&amp;A564,user_list!H:H,"&gt;="&amp;A564)</f>
        <v>2.7428571428571429</v>
      </c>
      <c r="D564">
        <f>SUMIFS(user_list!P:P,user_list!G:G,"&lt;="&amp;A564,user_list!H:H,"&gt;="&amp;A564,user_list!J:J,days!G564)+SUMIFS(user_list!P:P,user_list!G:G,"&lt;="&amp;A564,user_list!H:H,"&gt;="&amp;A564,user_list!J:J,days!G564-1)</f>
        <v>0</v>
      </c>
      <c r="E564" s="38">
        <f>COUNTIF(user_list!H:H,A564)</f>
        <v>0</v>
      </c>
      <c r="F564" s="72">
        <f t="shared" si="16"/>
        <v>7</v>
      </c>
      <c r="G564" s="72">
        <f t="shared" si="17"/>
        <v>2016</v>
      </c>
    </row>
    <row r="565" spans="1:7" hidden="1" x14ac:dyDescent="0.3">
      <c r="A565" s="79">
        <v>42568</v>
      </c>
      <c r="B565">
        <f>SUMIFS(user_list!P:P,user_list!G:G,"&lt;="&amp;A565,user_list!H:H,"&gt;="&amp;A565)</f>
        <v>1.0963492063492064</v>
      </c>
      <c r="C565">
        <f>SUMIFS(user_list!Q:Q,user_list!G:G,"&lt;="&amp;A565,user_list!H:H,"&gt;="&amp;A565)</f>
        <v>2.7428571428571429</v>
      </c>
      <c r="D565">
        <f>SUMIFS(user_list!P:P,user_list!G:G,"&lt;="&amp;A565,user_list!H:H,"&gt;="&amp;A565,user_list!J:J,days!G565)+SUMIFS(user_list!P:P,user_list!G:G,"&lt;="&amp;A565,user_list!H:H,"&gt;="&amp;A565,user_list!J:J,days!G565-1)</f>
        <v>0</v>
      </c>
      <c r="E565" s="38">
        <f>COUNTIF(user_list!H:H,A565)</f>
        <v>0</v>
      </c>
      <c r="F565" s="72">
        <f t="shared" si="16"/>
        <v>7</v>
      </c>
      <c r="G565" s="72">
        <f t="shared" si="17"/>
        <v>2016</v>
      </c>
    </row>
    <row r="566" spans="1:7" hidden="1" x14ac:dyDescent="0.3">
      <c r="A566" s="79">
        <v>42569</v>
      </c>
      <c r="B566">
        <f>SUMIFS(user_list!P:P,user_list!G:G,"&lt;="&amp;A566,user_list!H:H,"&gt;="&amp;A566)</f>
        <v>1.0963492063492064</v>
      </c>
      <c r="C566">
        <f>SUMIFS(user_list!Q:Q,user_list!G:G,"&lt;="&amp;A566,user_list!H:H,"&gt;="&amp;A566)</f>
        <v>2.7428571428571429</v>
      </c>
      <c r="D566">
        <f>SUMIFS(user_list!P:P,user_list!G:G,"&lt;="&amp;A566,user_list!H:H,"&gt;="&amp;A566,user_list!J:J,days!G566)+SUMIFS(user_list!P:P,user_list!G:G,"&lt;="&amp;A566,user_list!H:H,"&gt;="&amp;A566,user_list!J:J,days!G566-1)</f>
        <v>0</v>
      </c>
      <c r="E566" s="38">
        <f>COUNTIF(user_list!H:H,A566)</f>
        <v>0</v>
      </c>
      <c r="F566" s="72">
        <f t="shared" si="16"/>
        <v>7</v>
      </c>
      <c r="G566" s="72">
        <f t="shared" si="17"/>
        <v>2016</v>
      </c>
    </row>
    <row r="567" spans="1:7" hidden="1" x14ac:dyDescent="0.3">
      <c r="A567" s="79">
        <v>42570</v>
      </c>
      <c r="B567">
        <f>SUMIFS(user_list!P:P,user_list!G:G,"&lt;="&amp;A567,user_list!H:H,"&gt;="&amp;A567)</f>
        <v>1.0963492063492064</v>
      </c>
      <c r="C567">
        <f>SUMIFS(user_list!Q:Q,user_list!G:G,"&lt;="&amp;A567,user_list!H:H,"&gt;="&amp;A567)</f>
        <v>2.7428571428571429</v>
      </c>
      <c r="D567">
        <f>SUMIFS(user_list!P:P,user_list!G:G,"&lt;="&amp;A567,user_list!H:H,"&gt;="&amp;A567,user_list!J:J,days!G567)+SUMIFS(user_list!P:P,user_list!G:G,"&lt;="&amp;A567,user_list!H:H,"&gt;="&amp;A567,user_list!J:J,days!G567-1)</f>
        <v>0</v>
      </c>
      <c r="E567" s="38">
        <f>COUNTIF(user_list!H:H,A567)</f>
        <v>2</v>
      </c>
      <c r="F567" s="72">
        <f t="shared" si="16"/>
        <v>7</v>
      </c>
      <c r="G567" s="72">
        <f t="shared" si="17"/>
        <v>2016</v>
      </c>
    </row>
    <row r="568" spans="1:7" hidden="1" x14ac:dyDescent="0.3">
      <c r="A568" s="79">
        <v>42571</v>
      </c>
      <c r="B568">
        <f>SUMIFS(user_list!P:P,user_list!G:G,"&lt;="&amp;A568,user_list!H:H,"&gt;="&amp;A568)</f>
        <v>0</v>
      </c>
      <c r="C568">
        <f>SUMIFS(user_list!Q:Q,user_list!G:G,"&lt;="&amp;A568,user_list!H:H,"&gt;="&amp;A568)</f>
        <v>0</v>
      </c>
      <c r="D568">
        <f>SUMIFS(user_list!P:P,user_list!G:G,"&lt;="&amp;A568,user_list!H:H,"&gt;="&amp;A568,user_list!J:J,days!G568)+SUMIFS(user_list!P:P,user_list!G:G,"&lt;="&amp;A568,user_list!H:H,"&gt;="&amp;A568,user_list!J:J,days!G568-1)</f>
        <v>0</v>
      </c>
      <c r="E568" s="38">
        <f>COUNTIF(user_list!H:H,A568)</f>
        <v>0</v>
      </c>
      <c r="F568" s="72">
        <f t="shared" si="16"/>
        <v>7</v>
      </c>
      <c r="G568" s="72">
        <f t="shared" si="17"/>
        <v>2016</v>
      </c>
    </row>
    <row r="569" spans="1:7" hidden="1" x14ac:dyDescent="0.3">
      <c r="A569" s="79">
        <v>42572</v>
      </c>
      <c r="B569">
        <f>SUMIFS(user_list!P:P,user_list!G:G,"&lt;="&amp;A569,user_list!H:H,"&gt;="&amp;A569)</f>
        <v>0</v>
      </c>
      <c r="C569">
        <f>SUMIFS(user_list!Q:Q,user_list!G:G,"&lt;="&amp;A569,user_list!H:H,"&gt;="&amp;A569)</f>
        <v>0</v>
      </c>
      <c r="D569">
        <f>SUMIFS(user_list!P:P,user_list!G:G,"&lt;="&amp;A569,user_list!H:H,"&gt;="&amp;A569,user_list!J:J,days!G569)+SUMIFS(user_list!P:P,user_list!G:G,"&lt;="&amp;A569,user_list!H:H,"&gt;="&amp;A569,user_list!J:J,days!G569-1)</f>
        <v>0</v>
      </c>
      <c r="E569" s="38">
        <f>COUNTIF(user_list!H:H,A569)</f>
        <v>0</v>
      </c>
      <c r="F569" s="72">
        <f t="shared" si="16"/>
        <v>7</v>
      </c>
      <c r="G569" s="72">
        <f t="shared" si="17"/>
        <v>2016</v>
      </c>
    </row>
    <row r="570" spans="1:7" hidden="1" x14ac:dyDescent="0.3">
      <c r="A570" s="79">
        <v>42573</v>
      </c>
      <c r="B570">
        <f>SUMIFS(user_list!P:P,user_list!G:G,"&lt;="&amp;A570,user_list!H:H,"&gt;="&amp;A570)</f>
        <v>0</v>
      </c>
      <c r="C570">
        <f>SUMIFS(user_list!Q:Q,user_list!G:G,"&lt;="&amp;A570,user_list!H:H,"&gt;="&amp;A570)</f>
        <v>0</v>
      </c>
      <c r="D570">
        <f>SUMIFS(user_list!P:P,user_list!G:G,"&lt;="&amp;A570,user_list!H:H,"&gt;="&amp;A570,user_list!J:J,days!G570)+SUMIFS(user_list!P:P,user_list!G:G,"&lt;="&amp;A570,user_list!H:H,"&gt;="&amp;A570,user_list!J:J,days!G570-1)</f>
        <v>0</v>
      </c>
      <c r="E570" s="38">
        <f>COUNTIF(user_list!H:H,A570)</f>
        <v>0</v>
      </c>
      <c r="F570" s="72">
        <f t="shared" si="16"/>
        <v>7</v>
      </c>
      <c r="G570" s="72">
        <f t="shared" si="17"/>
        <v>2016</v>
      </c>
    </row>
    <row r="571" spans="1:7" hidden="1" x14ac:dyDescent="0.3">
      <c r="A571" s="79">
        <v>42574</v>
      </c>
      <c r="B571">
        <f>SUMIFS(user_list!P:P,user_list!G:G,"&lt;="&amp;A571,user_list!H:H,"&gt;="&amp;A571)</f>
        <v>0</v>
      </c>
      <c r="C571">
        <f>SUMIFS(user_list!Q:Q,user_list!G:G,"&lt;="&amp;A571,user_list!H:H,"&gt;="&amp;A571)</f>
        <v>0</v>
      </c>
      <c r="D571">
        <f>SUMIFS(user_list!P:P,user_list!G:G,"&lt;="&amp;A571,user_list!H:H,"&gt;="&amp;A571,user_list!J:J,days!G571)+SUMIFS(user_list!P:P,user_list!G:G,"&lt;="&amp;A571,user_list!H:H,"&gt;="&amp;A571,user_list!J:J,days!G571-1)</f>
        <v>0</v>
      </c>
      <c r="E571" s="38">
        <f>COUNTIF(user_list!H:H,A571)</f>
        <v>0</v>
      </c>
      <c r="F571" s="72">
        <f t="shared" si="16"/>
        <v>7</v>
      </c>
      <c r="G571" s="72">
        <f t="shared" si="17"/>
        <v>2016</v>
      </c>
    </row>
    <row r="572" spans="1:7" hidden="1" x14ac:dyDescent="0.3">
      <c r="A572" s="79">
        <v>42575</v>
      </c>
      <c r="B572">
        <f>SUMIFS(user_list!P:P,user_list!G:G,"&lt;="&amp;A572,user_list!H:H,"&gt;="&amp;A572)</f>
        <v>0</v>
      </c>
      <c r="C572">
        <f>SUMIFS(user_list!Q:Q,user_list!G:G,"&lt;="&amp;A572,user_list!H:H,"&gt;="&amp;A572)</f>
        <v>0</v>
      </c>
      <c r="D572">
        <f>SUMIFS(user_list!P:P,user_list!G:G,"&lt;="&amp;A572,user_list!H:H,"&gt;="&amp;A572,user_list!J:J,days!G572)+SUMIFS(user_list!P:P,user_list!G:G,"&lt;="&amp;A572,user_list!H:H,"&gt;="&amp;A572,user_list!J:J,days!G572-1)</f>
        <v>0</v>
      </c>
      <c r="E572" s="38">
        <f>COUNTIF(user_list!H:H,A572)</f>
        <v>0</v>
      </c>
      <c r="F572" s="72">
        <f t="shared" si="16"/>
        <v>7</v>
      </c>
      <c r="G572" s="72">
        <f t="shared" si="17"/>
        <v>2016</v>
      </c>
    </row>
    <row r="573" spans="1:7" hidden="1" x14ac:dyDescent="0.3">
      <c r="A573" s="79">
        <v>42576</v>
      </c>
      <c r="B573">
        <f>SUMIFS(user_list!P:P,user_list!G:G,"&lt;="&amp;A573,user_list!H:H,"&gt;="&amp;A573)</f>
        <v>0</v>
      </c>
      <c r="C573">
        <f>SUMIFS(user_list!Q:Q,user_list!G:G,"&lt;="&amp;A573,user_list!H:H,"&gt;="&amp;A573)</f>
        <v>0</v>
      </c>
      <c r="D573">
        <f>SUMIFS(user_list!P:P,user_list!G:G,"&lt;="&amp;A573,user_list!H:H,"&gt;="&amp;A573,user_list!J:J,days!G573)+SUMIFS(user_list!P:P,user_list!G:G,"&lt;="&amp;A573,user_list!H:H,"&gt;="&amp;A573,user_list!J:J,days!G573-1)</f>
        <v>0</v>
      </c>
      <c r="E573" s="38">
        <f>COUNTIF(user_list!H:H,A573)</f>
        <v>0</v>
      </c>
      <c r="F573" s="72">
        <f t="shared" si="16"/>
        <v>7</v>
      </c>
      <c r="G573" s="72">
        <f t="shared" si="17"/>
        <v>2016</v>
      </c>
    </row>
    <row r="574" spans="1:7" hidden="1" x14ac:dyDescent="0.3">
      <c r="A574" s="79">
        <v>42577</v>
      </c>
      <c r="B574">
        <f>SUMIFS(user_list!P:P,user_list!G:G,"&lt;="&amp;A574,user_list!H:H,"&gt;="&amp;A574)</f>
        <v>0</v>
      </c>
      <c r="C574">
        <f>SUMIFS(user_list!Q:Q,user_list!G:G,"&lt;="&amp;A574,user_list!H:H,"&gt;="&amp;A574)</f>
        <v>0</v>
      </c>
      <c r="D574">
        <f>SUMIFS(user_list!P:P,user_list!G:G,"&lt;="&amp;A574,user_list!H:H,"&gt;="&amp;A574,user_list!J:J,days!G574)+SUMIFS(user_list!P:P,user_list!G:G,"&lt;="&amp;A574,user_list!H:H,"&gt;="&amp;A574,user_list!J:J,days!G574-1)</f>
        <v>0</v>
      </c>
      <c r="E574" s="38">
        <f>COUNTIF(user_list!H:H,A574)</f>
        <v>0</v>
      </c>
      <c r="F574" s="72">
        <f t="shared" si="16"/>
        <v>7</v>
      </c>
      <c r="G574" s="72">
        <f t="shared" si="17"/>
        <v>2016</v>
      </c>
    </row>
    <row r="575" spans="1:7" hidden="1" x14ac:dyDescent="0.3">
      <c r="A575" s="79">
        <v>42578</v>
      </c>
      <c r="B575">
        <f>SUMIFS(user_list!P:P,user_list!G:G,"&lt;="&amp;A575,user_list!H:H,"&gt;="&amp;A575)</f>
        <v>0</v>
      </c>
      <c r="C575">
        <f>SUMIFS(user_list!Q:Q,user_list!G:G,"&lt;="&amp;A575,user_list!H:H,"&gt;="&amp;A575)</f>
        <v>0</v>
      </c>
      <c r="D575">
        <f>SUMIFS(user_list!P:P,user_list!G:G,"&lt;="&amp;A575,user_list!H:H,"&gt;="&amp;A575,user_list!J:J,days!G575)+SUMIFS(user_list!P:P,user_list!G:G,"&lt;="&amp;A575,user_list!H:H,"&gt;="&amp;A575,user_list!J:J,days!G575-1)</f>
        <v>0</v>
      </c>
      <c r="E575" s="38">
        <f>COUNTIF(user_list!H:H,A575)</f>
        <v>0</v>
      </c>
      <c r="F575" s="72">
        <f t="shared" si="16"/>
        <v>7</v>
      </c>
      <c r="G575" s="72">
        <f t="shared" si="17"/>
        <v>2016</v>
      </c>
    </row>
    <row r="576" spans="1:7" hidden="1" x14ac:dyDescent="0.3">
      <c r="A576" s="79">
        <v>42579</v>
      </c>
      <c r="B576">
        <f>SUMIFS(user_list!P:P,user_list!G:G,"&lt;="&amp;A576,user_list!H:H,"&gt;="&amp;A576)</f>
        <v>2.6</v>
      </c>
      <c r="C576">
        <f>SUMIFS(user_list!Q:Q,user_list!G:G,"&lt;="&amp;A576,user_list!H:H,"&gt;="&amp;A576)</f>
        <v>6.5</v>
      </c>
      <c r="D576">
        <f>SUMIFS(user_list!P:P,user_list!G:G,"&lt;="&amp;A576,user_list!H:H,"&gt;="&amp;A576,user_list!J:J,days!G576)+SUMIFS(user_list!P:P,user_list!G:G,"&lt;="&amp;A576,user_list!H:H,"&gt;="&amp;A576,user_list!J:J,days!G576-1)</f>
        <v>0</v>
      </c>
      <c r="E576" s="38">
        <f>COUNTIF(user_list!H:H,A576)</f>
        <v>0</v>
      </c>
      <c r="F576" s="72">
        <f t="shared" si="16"/>
        <v>7</v>
      </c>
      <c r="G576" s="72">
        <f t="shared" si="17"/>
        <v>2016</v>
      </c>
    </row>
    <row r="577" spans="1:7" hidden="1" x14ac:dyDescent="0.3">
      <c r="A577" s="79">
        <v>42580</v>
      </c>
      <c r="B577">
        <f>SUMIFS(user_list!P:P,user_list!G:G,"&lt;="&amp;A577,user_list!H:H,"&gt;="&amp;A577)</f>
        <v>2.6</v>
      </c>
      <c r="C577">
        <f>SUMIFS(user_list!Q:Q,user_list!G:G,"&lt;="&amp;A577,user_list!H:H,"&gt;="&amp;A577)</f>
        <v>6.5</v>
      </c>
      <c r="D577">
        <f>SUMIFS(user_list!P:P,user_list!G:G,"&lt;="&amp;A577,user_list!H:H,"&gt;="&amp;A577,user_list!J:J,days!G577)+SUMIFS(user_list!P:P,user_list!G:G,"&lt;="&amp;A577,user_list!H:H,"&gt;="&amp;A577,user_list!J:J,days!G577-1)</f>
        <v>0</v>
      </c>
      <c r="E577" s="38">
        <f>COUNTIF(user_list!H:H,A577)</f>
        <v>0</v>
      </c>
      <c r="F577" s="72">
        <f t="shared" si="16"/>
        <v>7</v>
      </c>
      <c r="G577" s="72">
        <f t="shared" si="17"/>
        <v>2016</v>
      </c>
    </row>
    <row r="578" spans="1:7" hidden="1" x14ac:dyDescent="0.3">
      <c r="A578" s="79">
        <v>42581</v>
      </c>
      <c r="B578">
        <f>SUMIFS(user_list!P:P,user_list!G:G,"&lt;="&amp;A578,user_list!H:H,"&gt;="&amp;A578)</f>
        <v>2.6</v>
      </c>
      <c r="C578">
        <f>SUMIFS(user_list!Q:Q,user_list!G:G,"&lt;="&amp;A578,user_list!H:H,"&gt;="&amp;A578)</f>
        <v>6.5</v>
      </c>
      <c r="D578">
        <f>SUMIFS(user_list!P:P,user_list!G:G,"&lt;="&amp;A578,user_list!H:H,"&gt;="&amp;A578,user_list!J:J,days!G578)+SUMIFS(user_list!P:P,user_list!G:G,"&lt;="&amp;A578,user_list!H:H,"&gt;="&amp;A578,user_list!J:J,days!G578-1)</f>
        <v>0</v>
      </c>
      <c r="E578" s="38">
        <f>COUNTIF(user_list!H:H,A578)</f>
        <v>0</v>
      </c>
      <c r="F578" s="72">
        <f t="shared" ref="F578:F641" si="18">MONTH(A578)</f>
        <v>7</v>
      </c>
      <c r="G578" s="72">
        <f t="shared" ref="G578:G641" si="19">YEAR(A578)</f>
        <v>2016</v>
      </c>
    </row>
    <row r="579" spans="1:7" hidden="1" x14ac:dyDescent="0.3">
      <c r="A579" s="79">
        <v>42582</v>
      </c>
      <c r="B579">
        <f>SUMIFS(user_list!P:P,user_list!G:G,"&lt;="&amp;A579,user_list!H:H,"&gt;="&amp;A579)</f>
        <v>2.6</v>
      </c>
      <c r="C579">
        <f>SUMIFS(user_list!Q:Q,user_list!G:G,"&lt;="&amp;A579,user_list!H:H,"&gt;="&amp;A579)</f>
        <v>6.5</v>
      </c>
      <c r="D579">
        <f>SUMIFS(user_list!P:P,user_list!G:G,"&lt;="&amp;A579,user_list!H:H,"&gt;="&amp;A579,user_list!J:J,days!G579)+SUMIFS(user_list!P:P,user_list!G:G,"&lt;="&amp;A579,user_list!H:H,"&gt;="&amp;A579,user_list!J:J,days!G579-1)</f>
        <v>0</v>
      </c>
      <c r="E579" s="38">
        <f>COUNTIF(user_list!H:H,A579)</f>
        <v>1</v>
      </c>
      <c r="F579" s="72">
        <f t="shared" si="18"/>
        <v>7</v>
      </c>
      <c r="G579" s="72">
        <f t="shared" si="19"/>
        <v>2016</v>
      </c>
    </row>
    <row r="580" spans="1:7" hidden="1" x14ac:dyDescent="0.3">
      <c r="A580" s="79">
        <v>42583</v>
      </c>
      <c r="B580">
        <f>SUMIFS(user_list!P:P,user_list!G:G,"&lt;="&amp;A580,user_list!H:H,"&gt;="&amp;A580)</f>
        <v>0.12724014336917561</v>
      </c>
      <c r="C580">
        <f>SUMIFS(user_list!Q:Q,user_list!G:G,"&lt;="&amp;A580,user_list!H:H,"&gt;="&amp;A580)</f>
        <v>0.32258064516129031</v>
      </c>
      <c r="D580">
        <f>SUMIFS(user_list!P:P,user_list!G:G,"&lt;="&amp;A580,user_list!H:H,"&gt;="&amp;A580,user_list!J:J,days!G580)+SUMIFS(user_list!P:P,user_list!G:G,"&lt;="&amp;A580,user_list!H:H,"&gt;="&amp;A580,user_list!J:J,days!G580-1)</f>
        <v>0</v>
      </c>
      <c r="E580" s="38">
        <f>COUNTIF(user_list!H:H,A580)</f>
        <v>0</v>
      </c>
      <c r="F580" s="72">
        <f t="shared" si="18"/>
        <v>8</v>
      </c>
      <c r="G580" s="72">
        <f t="shared" si="19"/>
        <v>2016</v>
      </c>
    </row>
    <row r="581" spans="1:7" hidden="1" x14ac:dyDescent="0.3">
      <c r="A581" s="79">
        <v>42584</v>
      </c>
      <c r="B581">
        <f>SUMIFS(user_list!P:P,user_list!G:G,"&lt;="&amp;A581,user_list!H:H,"&gt;="&amp;A581)</f>
        <v>0.12724014336917561</v>
      </c>
      <c r="C581">
        <f>SUMIFS(user_list!Q:Q,user_list!G:G,"&lt;="&amp;A581,user_list!H:H,"&gt;="&amp;A581)</f>
        <v>0.32258064516129031</v>
      </c>
      <c r="D581">
        <f>SUMIFS(user_list!P:P,user_list!G:G,"&lt;="&amp;A581,user_list!H:H,"&gt;="&amp;A581,user_list!J:J,days!G581)+SUMIFS(user_list!P:P,user_list!G:G,"&lt;="&amp;A581,user_list!H:H,"&gt;="&amp;A581,user_list!J:J,days!G581-1)</f>
        <v>0</v>
      </c>
      <c r="E581" s="38">
        <f>COUNTIF(user_list!H:H,A581)</f>
        <v>0</v>
      </c>
      <c r="F581" s="72">
        <f t="shared" si="18"/>
        <v>8</v>
      </c>
      <c r="G581" s="72">
        <f t="shared" si="19"/>
        <v>2016</v>
      </c>
    </row>
    <row r="582" spans="1:7" hidden="1" x14ac:dyDescent="0.3">
      <c r="A582" s="79">
        <v>42585</v>
      </c>
      <c r="B582">
        <f>SUMIFS(user_list!P:P,user_list!G:G,"&lt;="&amp;A582,user_list!H:H,"&gt;="&amp;A582)</f>
        <v>0.12724014336917561</v>
      </c>
      <c r="C582">
        <f>SUMIFS(user_list!Q:Q,user_list!G:G,"&lt;="&amp;A582,user_list!H:H,"&gt;="&amp;A582)</f>
        <v>0.32258064516129031</v>
      </c>
      <c r="D582">
        <f>SUMIFS(user_list!P:P,user_list!G:G,"&lt;="&amp;A582,user_list!H:H,"&gt;="&amp;A582,user_list!J:J,days!G582)+SUMIFS(user_list!P:P,user_list!G:G,"&lt;="&amp;A582,user_list!H:H,"&gt;="&amp;A582,user_list!J:J,days!G582-1)</f>
        <v>0</v>
      </c>
      <c r="E582" s="38">
        <f>COUNTIF(user_list!H:H,A582)</f>
        <v>0</v>
      </c>
      <c r="F582" s="72">
        <f t="shared" si="18"/>
        <v>8</v>
      </c>
      <c r="G582" s="72">
        <f t="shared" si="19"/>
        <v>2016</v>
      </c>
    </row>
    <row r="583" spans="1:7" hidden="1" x14ac:dyDescent="0.3">
      <c r="A583" s="79">
        <v>42586</v>
      </c>
      <c r="B583">
        <f>SUMIFS(user_list!P:P,user_list!G:G,"&lt;="&amp;A583,user_list!H:H,"&gt;="&amp;A583)</f>
        <v>0.12724014336917561</v>
      </c>
      <c r="C583">
        <f>SUMIFS(user_list!Q:Q,user_list!G:G,"&lt;="&amp;A583,user_list!H:H,"&gt;="&amp;A583)</f>
        <v>0.32258064516129031</v>
      </c>
      <c r="D583">
        <f>SUMIFS(user_list!P:P,user_list!G:G,"&lt;="&amp;A583,user_list!H:H,"&gt;="&amp;A583,user_list!J:J,days!G583)+SUMIFS(user_list!P:P,user_list!G:G,"&lt;="&amp;A583,user_list!H:H,"&gt;="&amp;A583,user_list!J:J,days!G583-1)</f>
        <v>0</v>
      </c>
      <c r="E583" s="38">
        <f>COUNTIF(user_list!H:H,A583)</f>
        <v>0</v>
      </c>
      <c r="F583" s="72">
        <f t="shared" si="18"/>
        <v>8</v>
      </c>
      <c r="G583" s="72">
        <f t="shared" si="19"/>
        <v>2016</v>
      </c>
    </row>
    <row r="584" spans="1:7" hidden="1" x14ac:dyDescent="0.3">
      <c r="A584" s="79">
        <v>42587</v>
      </c>
      <c r="B584">
        <f>SUMIFS(user_list!P:P,user_list!G:G,"&lt;="&amp;A584,user_list!H:H,"&gt;="&amp;A584)</f>
        <v>0.12724014336917561</v>
      </c>
      <c r="C584">
        <f>SUMIFS(user_list!Q:Q,user_list!G:G,"&lt;="&amp;A584,user_list!H:H,"&gt;="&amp;A584)</f>
        <v>0.32258064516129031</v>
      </c>
      <c r="D584">
        <f>SUMIFS(user_list!P:P,user_list!G:G,"&lt;="&amp;A584,user_list!H:H,"&gt;="&amp;A584,user_list!J:J,days!G584)+SUMIFS(user_list!P:P,user_list!G:G,"&lt;="&amp;A584,user_list!H:H,"&gt;="&amp;A584,user_list!J:J,days!G584-1)</f>
        <v>0</v>
      </c>
      <c r="E584" s="38">
        <f>COUNTIF(user_list!H:H,A584)</f>
        <v>0</v>
      </c>
      <c r="F584" s="72">
        <f t="shared" si="18"/>
        <v>8</v>
      </c>
      <c r="G584" s="72">
        <f t="shared" si="19"/>
        <v>2016</v>
      </c>
    </row>
    <row r="585" spans="1:7" hidden="1" x14ac:dyDescent="0.3">
      <c r="A585" s="79">
        <v>42588</v>
      </c>
      <c r="B585">
        <f>SUMIFS(user_list!P:P,user_list!G:G,"&lt;="&amp;A585,user_list!H:H,"&gt;="&amp;A585)</f>
        <v>0.12724014336917561</v>
      </c>
      <c r="C585">
        <f>SUMIFS(user_list!Q:Q,user_list!G:G,"&lt;="&amp;A585,user_list!H:H,"&gt;="&amp;A585)</f>
        <v>0.32258064516129031</v>
      </c>
      <c r="D585">
        <f>SUMIFS(user_list!P:P,user_list!G:G,"&lt;="&amp;A585,user_list!H:H,"&gt;="&amp;A585,user_list!J:J,days!G585)+SUMIFS(user_list!P:P,user_list!G:G,"&lt;="&amp;A585,user_list!H:H,"&gt;="&amp;A585,user_list!J:J,days!G585-1)</f>
        <v>0</v>
      </c>
      <c r="E585" s="38">
        <f>COUNTIF(user_list!H:H,A585)</f>
        <v>0</v>
      </c>
      <c r="F585" s="72">
        <f t="shared" si="18"/>
        <v>8</v>
      </c>
      <c r="G585" s="72">
        <f t="shared" si="19"/>
        <v>2016</v>
      </c>
    </row>
    <row r="586" spans="1:7" hidden="1" x14ac:dyDescent="0.3">
      <c r="A586" s="79">
        <v>42589</v>
      </c>
      <c r="B586">
        <f>SUMIFS(user_list!P:P,user_list!G:G,"&lt;="&amp;A586,user_list!H:H,"&gt;="&amp;A586)</f>
        <v>0.12724014336917561</v>
      </c>
      <c r="C586">
        <f>SUMIFS(user_list!Q:Q,user_list!G:G,"&lt;="&amp;A586,user_list!H:H,"&gt;="&amp;A586)</f>
        <v>0.32258064516129031</v>
      </c>
      <c r="D586">
        <f>SUMIFS(user_list!P:P,user_list!G:G,"&lt;="&amp;A586,user_list!H:H,"&gt;="&amp;A586,user_list!J:J,days!G586)+SUMIFS(user_list!P:P,user_list!G:G,"&lt;="&amp;A586,user_list!H:H,"&gt;="&amp;A586,user_list!J:J,days!G586-1)</f>
        <v>0</v>
      </c>
      <c r="E586" s="38">
        <f>COUNTIF(user_list!H:H,A586)</f>
        <v>0</v>
      </c>
      <c r="F586" s="72">
        <f t="shared" si="18"/>
        <v>8</v>
      </c>
      <c r="G586" s="72">
        <f t="shared" si="19"/>
        <v>2016</v>
      </c>
    </row>
    <row r="587" spans="1:7" hidden="1" x14ac:dyDescent="0.3">
      <c r="A587" s="79">
        <v>42590</v>
      </c>
      <c r="B587">
        <f>SUMIFS(user_list!P:P,user_list!G:G,"&lt;="&amp;A587,user_list!H:H,"&gt;="&amp;A587)</f>
        <v>0.12724014336917561</v>
      </c>
      <c r="C587">
        <f>SUMIFS(user_list!Q:Q,user_list!G:G,"&lt;="&amp;A587,user_list!H:H,"&gt;="&amp;A587)</f>
        <v>0.32258064516129031</v>
      </c>
      <c r="D587">
        <f>SUMIFS(user_list!P:P,user_list!G:G,"&lt;="&amp;A587,user_list!H:H,"&gt;="&amp;A587,user_list!J:J,days!G587)+SUMIFS(user_list!P:P,user_list!G:G,"&lt;="&amp;A587,user_list!H:H,"&gt;="&amp;A587,user_list!J:J,days!G587-1)</f>
        <v>0</v>
      </c>
      <c r="E587" s="38">
        <f>COUNTIF(user_list!H:H,A587)</f>
        <v>0</v>
      </c>
      <c r="F587" s="72">
        <f t="shared" si="18"/>
        <v>8</v>
      </c>
      <c r="G587" s="72">
        <f t="shared" si="19"/>
        <v>2016</v>
      </c>
    </row>
    <row r="588" spans="1:7" hidden="1" x14ac:dyDescent="0.3">
      <c r="A588" s="79">
        <v>42591</v>
      </c>
      <c r="B588">
        <f>SUMIFS(user_list!P:P,user_list!G:G,"&lt;="&amp;A588,user_list!H:H,"&gt;="&amp;A588)</f>
        <v>0.12724014336917561</v>
      </c>
      <c r="C588">
        <f>SUMIFS(user_list!Q:Q,user_list!G:G,"&lt;="&amp;A588,user_list!H:H,"&gt;="&amp;A588)</f>
        <v>0.32258064516129031</v>
      </c>
      <c r="D588">
        <f>SUMIFS(user_list!P:P,user_list!G:G,"&lt;="&amp;A588,user_list!H:H,"&gt;="&amp;A588,user_list!J:J,days!G588)+SUMIFS(user_list!P:P,user_list!G:G,"&lt;="&amp;A588,user_list!H:H,"&gt;="&amp;A588,user_list!J:J,days!G588-1)</f>
        <v>0</v>
      </c>
      <c r="E588" s="38">
        <f>COUNTIF(user_list!H:H,A588)</f>
        <v>0</v>
      </c>
      <c r="F588" s="72">
        <f t="shared" si="18"/>
        <v>8</v>
      </c>
      <c r="G588" s="72">
        <f t="shared" si="19"/>
        <v>2016</v>
      </c>
    </row>
    <row r="589" spans="1:7" hidden="1" x14ac:dyDescent="0.3">
      <c r="A589" s="79">
        <v>42592</v>
      </c>
      <c r="B589">
        <f>SUMIFS(user_list!P:P,user_list!G:G,"&lt;="&amp;A589,user_list!H:H,"&gt;="&amp;A589)</f>
        <v>0.12724014336917561</v>
      </c>
      <c r="C589">
        <f>SUMIFS(user_list!Q:Q,user_list!G:G,"&lt;="&amp;A589,user_list!H:H,"&gt;="&amp;A589)</f>
        <v>0.32258064516129031</v>
      </c>
      <c r="D589">
        <f>SUMIFS(user_list!P:P,user_list!G:G,"&lt;="&amp;A589,user_list!H:H,"&gt;="&amp;A589,user_list!J:J,days!G589)+SUMIFS(user_list!P:P,user_list!G:G,"&lt;="&amp;A589,user_list!H:H,"&gt;="&amp;A589,user_list!J:J,days!G589-1)</f>
        <v>0</v>
      </c>
      <c r="E589" s="38">
        <f>COUNTIF(user_list!H:H,A589)</f>
        <v>0</v>
      </c>
      <c r="F589" s="72">
        <f t="shared" si="18"/>
        <v>8</v>
      </c>
      <c r="G589" s="72">
        <f t="shared" si="19"/>
        <v>2016</v>
      </c>
    </row>
    <row r="590" spans="1:7" hidden="1" x14ac:dyDescent="0.3">
      <c r="A590" s="79">
        <v>42593</v>
      </c>
      <c r="B590">
        <f>SUMIFS(user_list!P:P,user_list!G:G,"&lt;="&amp;A590,user_list!H:H,"&gt;="&amp;A590)</f>
        <v>0.12724014336917561</v>
      </c>
      <c r="C590">
        <f>SUMIFS(user_list!Q:Q,user_list!G:G,"&lt;="&amp;A590,user_list!H:H,"&gt;="&amp;A590)</f>
        <v>0.32258064516129031</v>
      </c>
      <c r="D590">
        <f>SUMIFS(user_list!P:P,user_list!G:G,"&lt;="&amp;A590,user_list!H:H,"&gt;="&amp;A590,user_list!J:J,days!G590)+SUMIFS(user_list!P:P,user_list!G:G,"&lt;="&amp;A590,user_list!H:H,"&gt;="&amp;A590,user_list!J:J,days!G590-1)</f>
        <v>0</v>
      </c>
      <c r="E590" s="38">
        <f>COUNTIF(user_list!H:H,A590)</f>
        <v>0</v>
      </c>
      <c r="F590" s="72">
        <f t="shared" si="18"/>
        <v>8</v>
      </c>
      <c r="G590" s="72">
        <f t="shared" si="19"/>
        <v>2016</v>
      </c>
    </row>
    <row r="591" spans="1:7" hidden="1" x14ac:dyDescent="0.3">
      <c r="A591" s="79">
        <v>42594</v>
      </c>
      <c r="B591">
        <f>SUMIFS(user_list!P:P,user_list!G:G,"&lt;="&amp;A591,user_list!H:H,"&gt;="&amp;A591)</f>
        <v>0.12724014336917561</v>
      </c>
      <c r="C591">
        <f>SUMIFS(user_list!Q:Q,user_list!G:G,"&lt;="&amp;A591,user_list!H:H,"&gt;="&amp;A591)</f>
        <v>0.32258064516129031</v>
      </c>
      <c r="D591">
        <f>SUMIFS(user_list!P:P,user_list!G:G,"&lt;="&amp;A591,user_list!H:H,"&gt;="&amp;A591,user_list!J:J,days!G591)+SUMIFS(user_list!P:P,user_list!G:G,"&lt;="&amp;A591,user_list!H:H,"&gt;="&amp;A591,user_list!J:J,days!G591-1)</f>
        <v>0</v>
      </c>
      <c r="E591" s="38">
        <f>COUNTIF(user_list!H:H,A591)</f>
        <v>0</v>
      </c>
      <c r="F591" s="72">
        <f t="shared" si="18"/>
        <v>8</v>
      </c>
      <c r="G591" s="72">
        <f t="shared" si="19"/>
        <v>2016</v>
      </c>
    </row>
    <row r="592" spans="1:7" hidden="1" x14ac:dyDescent="0.3">
      <c r="A592" s="79">
        <v>42595</v>
      </c>
      <c r="B592">
        <f>SUMIFS(user_list!P:P,user_list!G:G,"&lt;="&amp;A592,user_list!H:H,"&gt;="&amp;A592)</f>
        <v>0.12724014336917561</v>
      </c>
      <c r="C592">
        <f>SUMIFS(user_list!Q:Q,user_list!G:G,"&lt;="&amp;A592,user_list!H:H,"&gt;="&amp;A592)</f>
        <v>0.32258064516129031</v>
      </c>
      <c r="D592">
        <f>SUMIFS(user_list!P:P,user_list!G:G,"&lt;="&amp;A592,user_list!H:H,"&gt;="&amp;A592,user_list!J:J,days!G592)+SUMIFS(user_list!P:P,user_list!G:G,"&lt;="&amp;A592,user_list!H:H,"&gt;="&amp;A592,user_list!J:J,days!G592-1)</f>
        <v>0</v>
      </c>
      <c r="E592" s="38">
        <f>COUNTIF(user_list!H:H,A592)</f>
        <v>0</v>
      </c>
      <c r="F592" s="72">
        <f t="shared" si="18"/>
        <v>8</v>
      </c>
      <c r="G592" s="72">
        <f t="shared" si="19"/>
        <v>2016</v>
      </c>
    </row>
    <row r="593" spans="1:7" hidden="1" x14ac:dyDescent="0.3">
      <c r="A593" s="79">
        <v>42596</v>
      </c>
      <c r="B593">
        <f>SUMIFS(user_list!P:P,user_list!G:G,"&lt;="&amp;A593,user_list!H:H,"&gt;="&amp;A593)</f>
        <v>0.12724014336917561</v>
      </c>
      <c r="C593">
        <f>SUMIFS(user_list!Q:Q,user_list!G:G,"&lt;="&amp;A593,user_list!H:H,"&gt;="&amp;A593)</f>
        <v>0.32258064516129031</v>
      </c>
      <c r="D593">
        <f>SUMIFS(user_list!P:P,user_list!G:G,"&lt;="&amp;A593,user_list!H:H,"&gt;="&amp;A593,user_list!J:J,days!G593)+SUMIFS(user_list!P:P,user_list!G:G,"&lt;="&amp;A593,user_list!H:H,"&gt;="&amp;A593,user_list!J:J,days!G593-1)</f>
        <v>0</v>
      </c>
      <c r="E593" s="38">
        <f>COUNTIF(user_list!H:H,A593)</f>
        <v>0</v>
      </c>
      <c r="F593" s="72">
        <f t="shared" si="18"/>
        <v>8</v>
      </c>
      <c r="G593" s="72">
        <f t="shared" si="19"/>
        <v>2016</v>
      </c>
    </row>
    <row r="594" spans="1:7" hidden="1" x14ac:dyDescent="0.3">
      <c r="A594" s="79">
        <v>42597</v>
      </c>
      <c r="B594">
        <f>SUMIFS(user_list!P:P,user_list!G:G,"&lt;="&amp;A594,user_list!H:H,"&gt;="&amp;A594)</f>
        <v>0.12724014336917561</v>
      </c>
      <c r="C594">
        <f>SUMIFS(user_list!Q:Q,user_list!G:G,"&lt;="&amp;A594,user_list!H:H,"&gt;="&amp;A594)</f>
        <v>0.32258064516129031</v>
      </c>
      <c r="D594">
        <f>SUMIFS(user_list!P:P,user_list!G:G,"&lt;="&amp;A594,user_list!H:H,"&gt;="&amp;A594,user_list!J:J,days!G594)+SUMIFS(user_list!P:P,user_list!G:G,"&lt;="&amp;A594,user_list!H:H,"&gt;="&amp;A594,user_list!J:J,days!G594-1)</f>
        <v>0</v>
      </c>
      <c r="E594" s="38">
        <f>COUNTIF(user_list!H:H,A594)</f>
        <v>0</v>
      </c>
      <c r="F594" s="72">
        <f t="shared" si="18"/>
        <v>8</v>
      </c>
      <c r="G594" s="72">
        <f t="shared" si="19"/>
        <v>2016</v>
      </c>
    </row>
    <row r="595" spans="1:7" hidden="1" x14ac:dyDescent="0.3">
      <c r="A595" s="79">
        <v>42598</v>
      </c>
      <c r="B595">
        <f>SUMIFS(user_list!P:P,user_list!G:G,"&lt;="&amp;A595,user_list!H:H,"&gt;="&amp;A595)</f>
        <v>0.12724014336917561</v>
      </c>
      <c r="C595">
        <f>SUMIFS(user_list!Q:Q,user_list!G:G,"&lt;="&amp;A595,user_list!H:H,"&gt;="&amp;A595)</f>
        <v>0.32258064516129031</v>
      </c>
      <c r="D595">
        <f>SUMIFS(user_list!P:P,user_list!G:G,"&lt;="&amp;A595,user_list!H:H,"&gt;="&amp;A595,user_list!J:J,days!G595)+SUMIFS(user_list!P:P,user_list!G:G,"&lt;="&amp;A595,user_list!H:H,"&gt;="&amp;A595,user_list!J:J,days!G595-1)</f>
        <v>0</v>
      </c>
      <c r="E595" s="38">
        <f>COUNTIF(user_list!H:H,A595)</f>
        <v>0</v>
      </c>
      <c r="F595" s="72">
        <f t="shared" si="18"/>
        <v>8</v>
      </c>
      <c r="G595" s="72">
        <f t="shared" si="19"/>
        <v>2016</v>
      </c>
    </row>
    <row r="596" spans="1:7" hidden="1" x14ac:dyDescent="0.3">
      <c r="A596" s="79">
        <v>42599</v>
      </c>
      <c r="B596">
        <f>SUMIFS(user_list!P:P,user_list!G:G,"&lt;="&amp;A596,user_list!H:H,"&gt;="&amp;A596)</f>
        <v>0.12724014336917561</v>
      </c>
      <c r="C596">
        <f>SUMIFS(user_list!Q:Q,user_list!G:G,"&lt;="&amp;A596,user_list!H:H,"&gt;="&amp;A596)</f>
        <v>0.32258064516129031</v>
      </c>
      <c r="D596">
        <f>SUMIFS(user_list!P:P,user_list!G:G,"&lt;="&amp;A596,user_list!H:H,"&gt;="&amp;A596,user_list!J:J,days!G596)+SUMIFS(user_list!P:P,user_list!G:G,"&lt;="&amp;A596,user_list!H:H,"&gt;="&amp;A596,user_list!J:J,days!G596-1)</f>
        <v>0</v>
      </c>
      <c r="E596" s="38">
        <f>COUNTIF(user_list!H:H,A596)</f>
        <v>0</v>
      </c>
      <c r="F596" s="72">
        <f t="shared" si="18"/>
        <v>8</v>
      </c>
      <c r="G596" s="72">
        <f t="shared" si="19"/>
        <v>2016</v>
      </c>
    </row>
    <row r="597" spans="1:7" hidden="1" x14ac:dyDescent="0.3">
      <c r="A597" s="79">
        <v>42600</v>
      </c>
      <c r="B597">
        <f>SUMIFS(user_list!P:P,user_list!G:G,"&lt;="&amp;A597,user_list!H:H,"&gt;="&amp;A597)</f>
        <v>0.12724014336917561</v>
      </c>
      <c r="C597">
        <f>SUMIFS(user_list!Q:Q,user_list!G:G,"&lt;="&amp;A597,user_list!H:H,"&gt;="&amp;A597)</f>
        <v>0.32258064516129031</v>
      </c>
      <c r="D597">
        <f>SUMIFS(user_list!P:P,user_list!G:G,"&lt;="&amp;A597,user_list!H:H,"&gt;="&amp;A597,user_list!J:J,days!G597)+SUMIFS(user_list!P:P,user_list!G:G,"&lt;="&amp;A597,user_list!H:H,"&gt;="&amp;A597,user_list!J:J,days!G597-1)</f>
        <v>0</v>
      </c>
      <c r="E597" s="38">
        <f>COUNTIF(user_list!H:H,A597)</f>
        <v>0</v>
      </c>
      <c r="F597" s="72">
        <f t="shared" si="18"/>
        <v>8</v>
      </c>
      <c r="G597" s="72">
        <f t="shared" si="19"/>
        <v>2016</v>
      </c>
    </row>
    <row r="598" spans="1:7" hidden="1" x14ac:dyDescent="0.3">
      <c r="A598" s="79">
        <v>42601</v>
      </c>
      <c r="B598">
        <f>SUMIFS(user_list!P:P,user_list!G:G,"&lt;="&amp;A598,user_list!H:H,"&gt;="&amp;A598)</f>
        <v>0.12724014336917561</v>
      </c>
      <c r="C598">
        <f>SUMIFS(user_list!Q:Q,user_list!G:G,"&lt;="&amp;A598,user_list!H:H,"&gt;="&amp;A598)</f>
        <v>0.32258064516129031</v>
      </c>
      <c r="D598">
        <f>SUMIFS(user_list!P:P,user_list!G:G,"&lt;="&amp;A598,user_list!H:H,"&gt;="&amp;A598,user_list!J:J,days!G598)+SUMIFS(user_list!P:P,user_list!G:G,"&lt;="&amp;A598,user_list!H:H,"&gt;="&amp;A598,user_list!J:J,days!G598-1)</f>
        <v>0</v>
      </c>
      <c r="E598" s="38">
        <f>COUNTIF(user_list!H:H,A598)</f>
        <v>0</v>
      </c>
      <c r="F598" s="72">
        <f t="shared" si="18"/>
        <v>8</v>
      </c>
      <c r="G598" s="72">
        <f t="shared" si="19"/>
        <v>2016</v>
      </c>
    </row>
    <row r="599" spans="1:7" hidden="1" x14ac:dyDescent="0.3">
      <c r="A599" s="79">
        <v>42602</v>
      </c>
      <c r="B599">
        <f>SUMIFS(user_list!P:P,user_list!G:G,"&lt;="&amp;A599,user_list!H:H,"&gt;="&amp;A599)</f>
        <v>0.12724014336917561</v>
      </c>
      <c r="C599">
        <f>SUMIFS(user_list!Q:Q,user_list!G:G,"&lt;="&amp;A599,user_list!H:H,"&gt;="&amp;A599)</f>
        <v>0.32258064516129031</v>
      </c>
      <c r="D599">
        <f>SUMIFS(user_list!P:P,user_list!G:G,"&lt;="&amp;A599,user_list!H:H,"&gt;="&amp;A599,user_list!J:J,days!G599)+SUMIFS(user_list!P:P,user_list!G:G,"&lt;="&amp;A599,user_list!H:H,"&gt;="&amp;A599,user_list!J:J,days!G599-1)</f>
        <v>0</v>
      </c>
      <c r="E599" s="38">
        <f>COUNTIF(user_list!H:H,A599)</f>
        <v>0</v>
      </c>
      <c r="F599" s="72">
        <f t="shared" si="18"/>
        <v>8</v>
      </c>
      <c r="G599" s="72">
        <f t="shared" si="19"/>
        <v>2016</v>
      </c>
    </row>
    <row r="600" spans="1:7" hidden="1" x14ac:dyDescent="0.3">
      <c r="A600" s="79">
        <v>42603</v>
      </c>
      <c r="B600">
        <f>SUMIFS(user_list!P:P,user_list!G:G,"&lt;="&amp;A600,user_list!H:H,"&gt;="&amp;A600)</f>
        <v>0.12724014336917561</v>
      </c>
      <c r="C600">
        <f>SUMIFS(user_list!Q:Q,user_list!G:G,"&lt;="&amp;A600,user_list!H:H,"&gt;="&amp;A600)</f>
        <v>0.32258064516129031</v>
      </c>
      <c r="D600">
        <f>SUMIFS(user_list!P:P,user_list!G:G,"&lt;="&amp;A600,user_list!H:H,"&gt;="&amp;A600,user_list!J:J,days!G600)+SUMIFS(user_list!P:P,user_list!G:G,"&lt;="&amp;A600,user_list!H:H,"&gt;="&amp;A600,user_list!J:J,days!G600-1)</f>
        <v>0</v>
      </c>
      <c r="E600" s="38">
        <f>COUNTIF(user_list!H:H,A600)</f>
        <v>0</v>
      </c>
      <c r="F600" s="72">
        <f t="shared" si="18"/>
        <v>8</v>
      </c>
      <c r="G600" s="72">
        <f t="shared" si="19"/>
        <v>2016</v>
      </c>
    </row>
    <row r="601" spans="1:7" hidden="1" x14ac:dyDescent="0.3">
      <c r="A601" s="79">
        <v>42604</v>
      </c>
      <c r="B601">
        <f>SUMIFS(user_list!P:P,user_list!G:G,"&lt;="&amp;A601,user_list!H:H,"&gt;="&amp;A601)</f>
        <v>0.12724014336917561</v>
      </c>
      <c r="C601">
        <f>SUMIFS(user_list!Q:Q,user_list!G:G,"&lt;="&amp;A601,user_list!H:H,"&gt;="&amp;A601)</f>
        <v>0.32258064516129031</v>
      </c>
      <c r="D601">
        <f>SUMIFS(user_list!P:P,user_list!G:G,"&lt;="&amp;A601,user_list!H:H,"&gt;="&amp;A601,user_list!J:J,days!G601)+SUMIFS(user_list!P:P,user_list!G:G,"&lt;="&amp;A601,user_list!H:H,"&gt;="&amp;A601,user_list!J:J,days!G601-1)</f>
        <v>0</v>
      </c>
      <c r="E601" s="38">
        <f>COUNTIF(user_list!H:H,A601)</f>
        <v>0</v>
      </c>
      <c r="F601" s="72">
        <f t="shared" si="18"/>
        <v>8</v>
      </c>
      <c r="G601" s="72">
        <f t="shared" si="19"/>
        <v>2016</v>
      </c>
    </row>
    <row r="602" spans="1:7" hidden="1" x14ac:dyDescent="0.3">
      <c r="A602" s="79">
        <v>42605</v>
      </c>
      <c r="B602">
        <f>SUMIFS(user_list!P:P,user_list!G:G,"&lt;="&amp;A602,user_list!H:H,"&gt;="&amp;A602)</f>
        <v>0.12724014336917561</v>
      </c>
      <c r="C602">
        <f>SUMIFS(user_list!Q:Q,user_list!G:G,"&lt;="&amp;A602,user_list!H:H,"&gt;="&amp;A602)</f>
        <v>0.32258064516129031</v>
      </c>
      <c r="D602">
        <f>SUMIFS(user_list!P:P,user_list!G:G,"&lt;="&amp;A602,user_list!H:H,"&gt;="&amp;A602,user_list!J:J,days!G602)+SUMIFS(user_list!P:P,user_list!G:G,"&lt;="&amp;A602,user_list!H:H,"&gt;="&amp;A602,user_list!J:J,days!G602-1)</f>
        <v>0</v>
      </c>
      <c r="E602" s="38">
        <f>COUNTIF(user_list!H:H,A602)</f>
        <v>0</v>
      </c>
      <c r="F602" s="72">
        <f t="shared" si="18"/>
        <v>8</v>
      </c>
      <c r="G602" s="72">
        <f t="shared" si="19"/>
        <v>2016</v>
      </c>
    </row>
    <row r="603" spans="1:7" hidden="1" x14ac:dyDescent="0.3">
      <c r="A603" s="79">
        <v>42606</v>
      </c>
      <c r="B603">
        <f>SUMIFS(user_list!P:P,user_list!G:G,"&lt;="&amp;A603,user_list!H:H,"&gt;="&amp;A603)</f>
        <v>0.12724014336917561</v>
      </c>
      <c r="C603">
        <f>SUMIFS(user_list!Q:Q,user_list!G:G,"&lt;="&amp;A603,user_list!H:H,"&gt;="&amp;A603)</f>
        <v>0.32258064516129031</v>
      </c>
      <c r="D603">
        <f>SUMIFS(user_list!P:P,user_list!G:G,"&lt;="&amp;A603,user_list!H:H,"&gt;="&amp;A603,user_list!J:J,days!G603)+SUMIFS(user_list!P:P,user_list!G:G,"&lt;="&amp;A603,user_list!H:H,"&gt;="&amp;A603,user_list!J:J,days!G603-1)</f>
        <v>0</v>
      </c>
      <c r="E603" s="38">
        <f>COUNTIF(user_list!H:H,A603)</f>
        <v>0</v>
      </c>
      <c r="F603" s="72">
        <f t="shared" si="18"/>
        <v>8</v>
      </c>
      <c r="G603" s="72">
        <f t="shared" si="19"/>
        <v>2016</v>
      </c>
    </row>
    <row r="604" spans="1:7" hidden="1" x14ac:dyDescent="0.3">
      <c r="A604" s="79">
        <v>42607</v>
      </c>
      <c r="B604">
        <f>SUMIFS(user_list!P:P,user_list!G:G,"&lt;="&amp;A604,user_list!H:H,"&gt;="&amp;A604)</f>
        <v>0.12724014336917561</v>
      </c>
      <c r="C604">
        <f>SUMIFS(user_list!Q:Q,user_list!G:G,"&lt;="&amp;A604,user_list!H:H,"&gt;="&amp;A604)</f>
        <v>0.32258064516129031</v>
      </c>
      <c r="D604">
        <f>SUMIFS(user_list!P:P,user_list!G:G,"&lt;="&amp;A604,user_list!H:H,"&gt;="&amp;A604,user_list!J:J,days!G604)+SUMIFS(user_list!P:P,user_list!G:G,"&lt;="&amp;A604,user_list!H:H,"&gt;="&amp;A604,user_list!J:J,days!G604-1)</f>
        <v>0</v>
      </c>
      <c r="E604" s="38">
        <f>COUNTIF(user_list!H:H,A604)</f>
        <v>0</v>
      </c>
      <c r="F604" s="72">
        <f t="shared" si="18"/>
        <v>8</v>
      </c>
      <c r="G604" s="72">
        <f t="shared" si="19"/>
        <v>2016</v>
      </c>
    </row>
    <row r="605" spans="1:7" hidden="1" x14ac:dyDescent="0.3">
      <c r="A605" s="79">
        <v>42608</v>
      </c>
      <c r="B605">
        <f>SUMIFS(user_list!P:P,user_list!G:G,"&lt;="&amp;A605,user_list!H:H,"&gt;="&amp;A605)</f>
        <v>0.12724014336917561</v>
      </c>
      <c r="C605">
        <f>SUMIFS(user_list!Q:Q,user_list!G:G,"&lt;="&amp;A605,user_list!H:H,"&gt;="&amp;A605)</f>
        <v>0.32258064516129031</v>
      </c>
      <c r="D605">
        <f>SUMIFS(user_list!P:P,user_list!G:G,"&lt;="&amp;A605,user_list!H:H,"&gt;="&amp;A605,user_list!J:J,days!G605)+SUMIFS(user_list!P:P,user_list!G:G,"&lt;="&amp;A605,user_list!H:H,"&gt;="&amp;A605,user_list!J:J,days!G605-1)</f>
        <v>0</v>
      </c>
      <c r="E605" s="38">
        <f>COUNTIF(user_list!H:H,A605)</f>
        <v>0</v>
      </c>
      <c r="F605" s="72">
        <f t="shared" si="18"/>
        <v>8</v>
      </c>
      <c r="G605" s="72">
        <f t="shared" si="19"/>
        <v>2016</v>
      </c>
    </row>
    <row r="606" spans="1:7" hidden="1" x14ac:dyDescent="0.3">
      <c r="A606" s="79">
        <v>42609</v>
      </c>
      <c r="B606">
        <f>SUMIFS(user_list!P:P,user_list!G:G,"&lt;="&amp;A606,user_list!H:H,"&gt;="&amp;A606)</f>
        <v>0.12724014336917561</v>
      </c>
      <c r="C606">
        <f>SUMIFS(user_list!Q:Q,user_list!G:G,"&lt;="&amp;A606,user_list!H:H,"&gt;="&amp;A606)</f>
        <v>0.32258064516129031</v>
      </c>
      <c r="D606">
        <f>SUMIFS(user_list!P:P,user_list!G:G,"&lt;="&amp;A606,user_list!H:H,"&gt;="&amp;A606,user_list!J:J,days!G606)+SUMIFS(user_list!P:P,user_list!G:G,"&lt;="&amp;A606,user_list!H:H,"&gt;="&amp;A606,user_list!J:J,days!G606-1)</f>
        <v>0</v>
      </c>
      <c r="E606" s="38">
        <f>COUNTIF(user_list!H:H,A606)</f>
        <v>0</v>
      </c>
      <c r="F606" s="72">
        <f t="shared" si="18"/>
        <v>8</v>
      </c>
      <c r="G606" s="72">
        <f t="shared" si="19"/>
        <v>2016</v>
      </c>
    </row>
    <row r="607" spans="1:7" hidden="1" x14ac:dyDescent="0.3">
      <c r="A607" s="79">
        <v>42610</v>
      </c>
      <c r="B607">
        <f>SUMIFS(user_list!P:P,user_list!G:G,"&lt;="&amp;A607,user_list!H:H,"&gt;="&amp;A607)</f>
        <v>0.12724014336917561</v>
      </c>
      <c r="C607">
        <f>SUMIFS(user_list!Q:Q,user_list!G:G,"&lt;="&amp;A607,user_list!H:H,"&gt;="&amp;A607)</f>
        <v>0.32258064516129031</v>
      </c>
      <c r="D607">
        <f>SUMIFS(user_list!P:P,user_list!G:G,"&lt;="&amp;A607,user_list!H:H,"&gt;="&amp;A607,user_list!J:J,days!G607)+SUMIFS(user_list!P:P,user_list!G:G,"&lt;="&amp;A607,user_list!H:H,"&gt;="&amp;A607,user_list!J:J,days!G607-1)</f>
        <v>0</v>
      </c>
      <c r="E607" s="38">
        <f>COUNTIF(user_list!H:H,A607)</f>
        <v>0</v>
      </c>
      <c r="F607" s="72">
        <f t="shared" si="18"/>
        <v>8</v>
      </c>
      <c r="G607" s="72">
        <f t="shared" si="19"/>
        <v>2016</v>
      </c>
    </row>
    <row r="608" spans="1:7" hidden="1" x14ac:dyDescent="0.3">
      <c r="A608" s="79">
        <v>42611</v>
      </c>
      <c r="B608">
        <f>SUMIFS(user_list!P:P,user_list!G:G,"&lt;="&amp;A608,user_list!H:H,"&gt;="&amp;A608)</f>
        <v>0.12724014336917561</v>
      </c>
      <c r="C608">
        <f>SUMIFS(user_list!Q:Q,user_list!G:G,"&lt;="&amp;A608,user_list!H:H,"&gt;="&amp;A608)</f>
        <v>0.32258064516129031</v>
      </c>
      <c r="D608">
        <f>SUMIFS(user_list!P:P,user_list!G:G,"&lt;="&amp;A608,user_list!H:H,"&gt;="&amp;A608,user_list!J:J,days!G608)+SUMIFS(user_list!P:P,user_list!G:G,"&lt;="&amp;A608,user_list!H:H,"&gt;="&amp;A608,user_list!J:J,days!G608-1)</f>
        <v>0</v>
      </c>
      <c r="E608" s="38">
        <f>COUNTIF(user_list!H:H,A608)</f>
        <v>0</v>
      </c>
      <c r="F608" s="72">
        <f t="shared" si="18"/>
        <v>8</v>
      </c>
      <c r="G608" s="72">
        <f t="shared" si="19"/>
        <v>2016</v>
      </c>
    </row>
    <row r="609" spans="1:7" hidden="1" x14ac:dyDescent="0.3">
      <c r="A609" s="79">
        <v>42612</v>
      </c>
      <c r="B609">
        <f>SUMIFS(user_list!P:P,user_list!G:G,"&lt;="&amp;A609,user_list!H:H,"&gt;="&amp;A609)</f>
        <v>0.12724014336917561</v>
      </c>
      <c r="C609">
        <f>SUMIFS(user_list!Q:Q,user_list!G:G,"&lt;="&amp;A609,user_list!H:H,"&gt;="&amp;A609)</f>
        <v>0.32258064516129031</v>
      </c>
      <c r="D609">
        <f>SUMIFS(user_list!P:P,user_list!G:G,"&lt;="&amp;A609,user_list!H:H,"&gt;="&amp;A609,user_list!J:J,days!G609)+SUMIFS(user_list!P:P,user_list!G:G,"&lt;="&amp;A609,user_list!H:H,"&gt;="&amp;A609,user_list!J:J,days!G609-1)</f>
        <v>0</v>
      </c>
      <c r="E609" s="38">
        <f>COUNTIF(user_list!H:H,A609)</f>
        <v>0</v>
      </c>
      <c r="F609" s="72">
        <f t="shared" si="18"/>
        <v>8</v>
      </c>
      <c r="G609" s="72">
        <f t="shared" si="19"/>
        <v>2016</v>
      </c>
    </row>
    <row r="610" spans="1:7" hidden="1" x14ac:dyDescent="0.3">
      <c r="A610" s="79">
        <v>42613</v>
      </c>
      <c r="B610">
        <f>SUMIFS(user_list!P:P,user_list!G:G,"&lt;="&amp;A610,user_list!H:H,"&gt;="&amp;A610)</f>
        <v>0.12724014336917561</v>
      </c>
      <c r="C610">
        <f>SUMIFS(user_list!Q:Q,user_list!G:G,"&lt;="&amp;A610,user_list!H:H,"&gt;="&amp;A610)</f>
        <v>0.32258064516129031</v>
      </c>
      <c r="D610">
        <f>SUMIFS(user_list!P:P,user_list!G:G,"&lt;="&amp;A610,user_list!H:H,"&gt;="&amp;A610,user_list!J:J,days!G610)+SUMIFS(user_list!P:P,user_list!G:G,"&lt;="&amp;A610,user_list!H:H,"&gt;="&amp;A610,user_list!J:J,days!G610-1)</f>
        <v>0</v>
      </c>
      <c r="E610" s="38">
        <f>COUNTIF(user_list!H:H,A610)</f>
        <v>1</v>
      </c>
      <c r="F610" s="72">
        <f t="shared" si="18"/>
        <v>8</v>
      </c>
      <c r="G610" s="72">
        <f t="shared" si="19"/>
        <v>2016</v>
      </c>
    </row>
    <row r="611" spans="1:7" hidden="1" x14ac:dyDescent="0.3">
      <c r="A611" s="79">
        <v>42614</v>
      </c>
      <c r="B611">
        <f>SUMIFS(user_list!P:P,user_list!G:G,"&lt;="&amp;A611,user_list!H:H,"&gt;="&amp;A611)</f>
        <v>0</v>
      </c>
      <c r="C611">
        <f>SUMIFS(user_list!Q:Q,user_list!G:G,"&lt;="&amp;A611,user_list!H:H,"&gt;="&amp;A611)</f>
        <v>0</v>
      </c>
      <c r="D611">
        <f>SUMIFS(user_list!P:P,user_list!G:G,"&lt;="&amp;A611,user_list!H:H,"&gt;="&amp;A611,user_list!J:J,days!G611)+SUMIFS(user_list!P:P,user_list!G:G,"&lt;="&amp;A611,user_list!H:H,"&gt;="&amp;A611,user_list!J:J,days!G611-1)</f>
        <v>0</v>
      </c>
      <c r="E611" s="38">
        <f>COUNTIF(user_list!H:H,A611)</f>
        <v>0</v>
      </c>
      <c r="F611" s="72">
        <f t="shared" si="18"/>
        <v>9</v>
      </c>
      <c r="G611" s="72">
        <f t="shared" si="19"/>
        <v>2016</v>
      </c>
    </row>
    <row r="612" spans="1:7" hidden="1" x14ac:dyDescent="0.3">
      <c r="A612" s="79">
        <v>42615</v>
      </c>
      <c r="B612">
        <f>SUMIFS(user_list!P:P,user_list!G:G,"&lt;="&amp;A612,user_list!H:H,"&gt;="&amp;A612)</f>
        <v>0</v>
      </c>
      <c r="C612">
        <f>SUMIFS(user_list!Q:Q,user_list!G:G,"&lt;="&amp;A612,user_list!H:H,"&gt;="&amp;A612)</f>
        <v>0</v>
      </c>
      <c r="D612">
        <f>SUMIFS(user_list!P:P,user_list!G:G,"&lt;="&amp;A612,user_list!H:H,"&gt;="&amp;A612,user_list!J:J,days!G612)+SUMIFS(user_list!P:P,user_list!G:G,"&lt;="&amp;A612,user_list!H:H,"&gt;="&amp;A612,user_list!J:J,days!G612-1)</f>
        <v>0</v>
      </c>
      <c r="E612" s="38">
        <f>COUNTIF(user_list!H:H,A612)</f>
        <v>0</v>
      </c>
      <c r="F612" s="72">
        <f t="shared" si="18"/>
        <v>9</v>
      </c>
      <c r="G612" s="72">
        <f t="shared" si="19"/>
        <v>2016</v>
      </c>
    </row>
    <row r="613" spans="1:7" hidden="1" x14ac:dyDescent="0.3">
      <c r="A613" s="79">
        <v>42616</v>
      </c>
      <c r="B613">
        <f>SUMIFS(user_list!P:P,user_list!G:G,"&lt;="&amp;A613,user_list!H:H,"&gt;="&amp;A613)</f>
        <v>0</v>
      </c>
      <c r="C613">
        <f>SUMIFS(user_list!Q:Q,user_list!G:G,"&lt;="&amp;A613,user_list!H:H,"&gt;="&amp;A613)</f>
        <v>0</v>
      </c>
      <c r="D613">
        <f>SUMIFS(user_list!P:P,user_list!G:G,"&lt;="&amp;A613,user_list!H:H,"&gt;="&amp;A613,user_list!J:J,days!G613)+SUMIFS(user_list!P:P,user_list!G:G,"&lt;="&amp;A613,user_list!H:H,"&gt;="&amp;A613,user_list!J:J,days!G613-1)</f>
        <v>0</v>
      </c>
      <c r="E613" s="38">
        <f>COUNTIF(user_list!H:H,A613)</f>
        <v>0</v>
      </c>
      <c r="F613" s="72">
        <f t="shared" si="18"/>
        <v>9</v>
      </c>
      <c r="G613" s="72">
        <f t="shared" si="19"/>
        <v>2016</v>
      </c>
    </row>
    <row r="614" spans="1:7" hidden="1" x14ac:dyDescent="0.3">
      <c r="A614" s="79">
        <v>42617</v>
      </c>
      <c r="B614">
        <f>SUMIFS(user_list!P:P,user_list!G:G,"&lt;="&amp;A614,user_list!H:H,"&gt;="&amp;A614)</f>
        <v>0</v>
      </c>
      <c r="C614">
        <f>SUMIFS(user_list!Q:Q,user_list!G:G,"&lt;="&amp;A614,user_list!H:H,"&gt;="&amp;A614)</f>
        <v>0</v>
      </c>
      <c r="D614">
        <f>SUMIFS(user_list!P:P,user_list!G:G,"&lt;="&amp;A614,user_list!H:H,"&gt;="&amp;A614,user_list!J:J,days!G614)+SUMIFS(user_list!P:P,user_list!G:G,"&lt;="&amp;A614,user_list!H:H,"&gt;="&amp;A614,user_list!J:J,days!G614-1)</f>
        <v>0</v>
      </c>
      <c r="E614" s="38">
        <f>COUNTIF(user_list!H:H,A614)</f>
        <v>0</v>
      </c>
      <c r="F614" s="72">
        <f t="shared" si="18"/>
        <v>9</v>
      </c>
      <c r="G614" s="72">
        <f t="shared" si="19"/>
        <v>2016</v>
      </c>
    </row>
    <row r="615" spans="1:7" hidden="1" x14ac:dyDescent="0.3">
      <c r="A615" s="79">
        <v>42618</v>
      </c>
      <c r="B615">
        <f>SUMIFS(user_list!P:P,user_list!G:G,"&lt;="&amp;A615,user_list!H:H,"&gt;="&amp;A615)</f>
        <v>0</v>
      </c>
      <c r="C615">
        <f>SUMIFS(user_list!Q:Q,user_list!G:G,"&lt;="&amp;A615,user_list!H:H,"&gt;="&amp;A615)</f>
        <v>0</v>
      </c>
      <c r="D615">
        <f>SUMIFS(user_list!P:P,user_list!G:G,"&lt;="&amp;A615,user_list!H:H,"&gt;="&amp;A615,user_list!J:J,days!G615)+SUMIFS(user_list!P:P,user_list!G:G,"&lt;="&amp;A615,user_list!H:H,"&gt;="&amp;A615,user_list!J:J,days!G615-1)</f>
        <v>0</v>
      </c>
      <c r="E615" s="38">
        <f>COUNTIF(user_list!H:H,A615)</f>
        <v>0</v>
      </c>
      <c r="F615" s="72">
        <f t="shared" si="18"/>
        <v>9</v>
      </c>
      <c r="G615" s="72">
        <f t="shared" si="19"/>
        <v>2016</v>
      </c>
    </row>
    <row r="616" spans="1:7" hidden="1" x14ac:dyDescent="0.3">
      <c r="A616" s="79">
        <v>42619</v>
      </c>
      <c r="B616">
        <f>SUMIFS(user_list!P:P,user_list!G:G,"&lt;="&amp;A616,user_list!H:H,"&gt;="&amp;A616)</f>
        <v>0</v>
      </c>
      <c r="C616">
        <f>SUMIFS(user_list!Q:Q,user_list!G:G,"&lt;="&amp;A616,user_list!H:H,"&gt;="&amp;A616)</f>
        <v>0</v>
      </c>
      <c r="D616">
        <f>SUMIFS(user_list!P:P,user_list!G:G,"&lt;="&amp;A616,user_list!H:H,"&gt;="&amp;A616,user_list!J:J,days!G616)+SUMIFS(user_list!P:P,user_list!G:G,"&lt;="&amp;A616,user_list!H:H,"&gt;="&amp;A616,user_list!J:J,days!G616-1)</f>
        <v>0</v>
      </c>
      <c r="E616" s="38">
        <f>COUNTIF(user_list!H:H,A616)</f>
        <v>0</v>
      </c>
      <c r="F616" s="72">
        <f t="shared" si="18"/>
        <v>9</v>
      </c>
      <c r="G616" s="72">
        <f t="shared" si="19"/>
        <v>2016</v>
      </c>
    </row>
    <row r="617" spans="1:7" hidden="1" x14ac:dyDescent="0.3">
      <c r="A617" s="79">
        <v>42620</v>
      </c>
      <c r="B617">
        <f>SUMIFS(user_list!P:P,user_list!G:G,"&lt;="&amp;A617,user_list!H:H,"&gt;="&amp;A617)</f>
        <v>0</v>
      </c>
      <c r="C617">
        <f>SUMIFS(user_list!Q:Q,user_list!G:G,"&lt;="&amp;A617,user_list!H:H,"&gt;="&amp;A617)</f>
        <v>0</v>
      </c>
      <c r="D617">
        <f>SUMIFS(user_list!P:P,user_list!G:G,"&lt;="&amp;A617,user_list!H:H,"&gt;="&amp;A617,user_list!J:J,days!G617)+SUMIFS(user_list!P:P,user_list!G:G,"&lt;="&amp;A617,user_list!H:H,"&gt;="&amp;A617,user_list!J:J,days!G617-1)</f>
        <v>0</v>
      </c>
      <c r="E617" s="38">
        <f>COUNTIF(user_list!H:H,A617)</f>
        <v>0</v>
      </c>
      <c r="F617" s="72">
        <f t="shared" si="18"/>
        <v>9</v>
      </c>
      <c r="G617" s="72">
        <f t="shared" si="19"/>
        <v>2016</v>
      </c>
    </row>
    <row r="618" spans="1:7" hidden="1" x14ac:dyDescent="0.3">
      <c r="A618" s="79">
        <v>42621</v>
      </c>
      <c r="B618">
        <f>SUMIFS(user_list!P:P,user_list!G:G,"&lt;="&amp;A618,user_list!H:H,"&gt;="&amp;A618)</f>
        <v>0</v>
      </c>
      <c r="C618">
        <f>SUMIFS(user_list!Q:Q,user_list!G:G,"&lt;="&amp;A618,user_list!H:H,"&gt;="&amp;A618)</f>
        <v>0</v>
      </c>
      <c r="D618">
        <f>SUMIFS(user_list!P:P,user_list!G:G,"&lt;="&amp;A618,user_list!H:H,"&gt;="&amp;A618,user_list!J:J,days!G618)+SUMIFS(user_list!P:P,user_list!G:G,"&lt;="&amp;A618,user_list!H:H,"&gt;="&amp;A618,user_list!J:J,days!G618-1)</f>
        <v>0</v>
      </c>
      <c r="E618" s="38">
        <f>COUNTIF(user_list!H:H,A618)</f>
        <v>0</v>
      </c>
      <c r="F618" s="72">
        <f t="shared" si="18"/>
        <v>9</v>
      </c>
      <c r="G618" s="72">
        <f t="shared" si="19"/>
        <v>2016</v>
      </c>
    </row>
    <row r="619" spans="1:7" hidden="1" x14ac:dyDescent="0.3">
      <c r="A619" s="79">
        <v>42622</v>
      </c>
      <c r="B619">
        <f>SUMIFS(user_list!P:P,user_list!G:G,"&lt;="&amp;A619,user_list!H:H,"&gt;="&amp;A619)</f>
        <v>0</v>
      </c>
      <c r="C619">
        <f>SUMIFS(user_list!Q:Q,user_list!G:G,"&lt;="&amp;A619,user_list!H:H,"&gt;="&amp;A619)</f>
        <v>0</v>
      </c>
      <c r="D619">
        <f>SUMIFS(user_list!P:P,user_list!G:G,"&lt;="&amp;A619,user_list!H:H,"&gt;="&amp;A619,user_list!J:J,days!G619)+SUMIFS(user_list!P:P,user_list!G:G,"&lt;="&amp;A619,user_list!H:H,"&gt;="&amp;A619,user_list!J:J,days!G619-1)</f>
        <v>0</v>
      </c>
      <c r="E619" s="38">
        <f>COUNTIF(user_list!H:H,A619)</f>
        <v>0</v>
      </c>
      <c r="F619" s="72">
        <f t="shared" si="18"/>
        <v>9</v>
      </c>
      <c r="G619" s="72">
        <f t="shared" si="19"/>
        <v>2016</v>
      </c>
    </row>
    <row r="620" spans="1:7" hidden="1" x14ac:dyDescent="0.3">
      <c r="A620" s="79">
        <v>42623</v>
      </c>
      <c r="B620">
        <f>SUMIFS(user_list!P:P,user_list!G:G,"&lt;="&amp;A620,user_list!H:H,"&gt;="&amp;A620)</f>
        <v>0</v>
      </c>
      <c r="C620">
        <f>SUMIFS(user_list!Q:Q,user_list!G:G,"&lt;="&amp;A620,user_list!H:H,"&gt;="&amp;A620)</f>
        <v>0</v>
      </c>
      <c r="D620">
        <f>SUMIFS(user_list!P:P,user_list!G:G,"&lt;="&amp;A620,user_list!H:H,"&gt;="&amp;A620,user_list!J:J,days!G620)+SUMIFS(user_list!P:P,user_list!G:G,"&lt;="&amp;A620,user_list!H:H,"&gt;="&amp;A620,user_list!J:J,days!G620-1)</f>
        <v>0</v>
      </c>
      <c r="E620" s="38">
        <f>COUNTIF(user_list!H:H,A620)</f>
        <v>0</v>
      </c>
      <c r="F620" s="72">
        <f t="shared" si="18"/>
        <v>9</v>
      </c>
      <c r="G620" s="72">
        <f t="shared" si="19"/>
        <v>2016</v>
      </c>
    </row>
    <row r="621" spans="1:7" hidden="1" x14ac:dyDescent="0.3">
      <c r="A621" s="79">
        <v>42624</v>
      </c>
      <c r="B621">
        <f>SUMIFS(user_list!P:P,user_list!G:G,"&lt;="&amp;A621,user_list!H:H,"&gt;="&amp;A621)</f>
        <v>0</v>
      </c>
      <c r="C621">
        <f>SUMIFS(user_list!Q:Q,user_list!G:G,"&lt;="&amp;A621,user_list!H:H,"&gt;="&amp;A621)</f>
        <v>0</v>
      </c>
      <c r="D621">
        <f>SUMIFS(user_list!P:P,user_list!G:G,"&lt;="&amp;A621,user_list!H:H,"&gt;="&amp;A621,user_list!J:J,days!G621)+SUMIFS(user_list!P:P,user_list!G:G,"&lt;="&amp;A621,user_list!H:H,"&gt;="&amp;A621,user_list!J:J,days!G621-1)</f>
        <v>0</v>
      </c>
      <c r="E621" s="38">
        <f>COUNTIF(user_list!H:H,A621)</f>
        <v>0</v>
      </c>
      <c r="F621" s="72">
        <f t="shared" si="18"/>
        <v>9</v>
      </c>
      <c r="G621" s="72">
        <f t="shared" si="19"/>
        <v>2016</v>
      </c>
    </row>
    <row r="622" spans="1:7" hidden="1" x14ac:dyDescent="0.3">
      <c r="A622" s="79">
        <v>42625</v>
      </c>
      <c r="B622">
        <f>SUMIFS(user_list!P:P,user_list!G:G,"&lt;="&amp;A622,user_list!H:H,"&gt;="&amp;A622)</f>
        <v>0</v>
      </c>
      <c r="C622">
        <f>SUMIFS(user_list!Q:Q,user_list!G:G,"&lt;="&amp;A622,user_list!H:H,"&gt;="&amp;A622)</f>
        <v>0</v>
      </c>
      <c r="D622">
        <f>SUMIFS(user_list!P:P,user_list!G:G,"&lt;="&amp;A622,user_list!H:H,"&gt;="&amp;A622,user_list!J:J,days!G622)+SUMIFS(user_list!P:P,user_list!G:G,"&lt;="&amp;A622,user_list!H:H,"&gt;="&amp;A622,user_list!J:J,days!G622-1)</f>
        <v>0</v>
      </c>
      <c r="E622" s="38">
        <f>COUNTIF(user_list!H:H,A622)</f>
        <v>0</v>
      </c>
      <c r="F622" s="72">
        <f t="shared" si="18"/>
        <v>9</v>
      </c>
      <c r="G622" s="72">
        <f t="shared" si="19"/>
        <v>2016</v>
      </c>
    </row>
    <row r="623" spans="1:7" hidden="1" x14ac:dyDescent="0.3">
      <c r="A623" s="79">
        <v>42626</v>
      </c>
      <c r="B623">
        <f>SUMIFS(user_list!P:P,user_list!G:G,"&lt;="&amp;A623,user_list!H:H,"&gt;="&amp;A623)</f>
        <v>0</v>
      </c>
      <c r="C623">
        <f>SUMIFS(user_list!Q:Q,user_list!G:G,"&lt;="&amp;A623,user_list!H:H,"&gt;="&amp;A623)</f>
        <v>0</v>
      </c>
      <c r="D623">
        <f>SUMIFS(user_list!P:P,user_list!G:G,"&lt;="&amp;A623,user_list!H:H,"&gt;="&amp;A623,user_list!J:J,days!G623)+SUMIFS(user_list!P:P,user_list!G:G,"&lt;="&amp;A623,user_list!H:H,"&gt;="&amp;A623,user_list!J:J,days!G623-1)</f>
        <v>0</v>
      </c>
      <c r="E623" s="38">
        <f>COUNTIF(user_list!H:H,A623)</f>
        <v>0</v>
      </c>
      <c r="F623" s="72">
        <f t="shared" si="18"/>
        <v>9</v>
      </c>
      <c r="G623" s="72">
        <f t="shared" si="19"/>
        <v>2016</v>
      </c>
    </row>
    <row r="624" spans="1:7" hidden="1" x14ac:dyDescent="0.3">
      <c r="A624" s="79">
        <v>42627</v>
      </c>
      <c r="B624">
        <f>SUMIFS(user_list!P:P,user_list!G:G,"&lt;="&amp;A624,user_list!H:H,"&gt;="&amp;A624)</f>
        <v>0</v>
      </c>
      <c r="C624">
        <f>SUMIFS(user_list!Q:Q,user_list!G:G,"&lt;="&amp;A624,user_list!H:H,"&gt;="&amp;A624)</f>
        <v>0</v>
      </c>
      <c r="D624">
        <f>SUMIFS(user_list!P:P,user_list!G:G,"&lt;="&amp;A624,user_list!H:H,"&gt;="&amp;A624,user_list!J:J,days!G624)+SUMIFS(user_list!P:P,user_list!G:G,"&lt;="&amp;A624,user_list!H:H,"&gt;="&amp;A624,user_list!J:J,days!G624-1)</f>
        <v>0</v>
      </c>
      <c r="E624" s="38">
        <f>COUNTIF(user_list!H:H,A624)</f>
        <v>0</v>
      </c>
      <c r="F624" s="72">
        <f t="shared" si="18"/>
        <v>9</v>
      </c>
      <c r="G624" s="72">
        <f t="shared" si="19"/>
        <v>2016</v>
      </c>
    </row>
    <row r="625" spans="1:7" hidden="1" x14ac:dyDescent="0.3">
      <c r="A625" s="79">
        <v>42628</v>
      </c>
      <c r="B625">
        <f>SUMIFS(user_list!P:P,user_list!G:G,"&lt;="&amp;A625,user_list!H:H,"&gt;="&amp;A625)</f>
        <v>0</v>
      </c>
      <c r="C625">
        <f>SUMIFS(user_list!Q:Q,user_list!G:G,"&lt;="&amp;A625,user_list!H:H,"&gt;="&amp;A625)</f>
        <v>0</v>
      </c>
      <c r="D625">
        <f>SUMIFS(user_list!P:P,user_list!G:G,"&lt;="&amp;A625,user_list!H:H,"&gt;="&amp;A625,user_list!J:J,days!G625)+SUMIFS(user_list!P:P,user_list!G:G,"&lt;="&amp;A625,user_list!H:H,"&gt;="&amp;A625,user_list!J:J,days!G625-1)</f>
        <v>0</v>
      </c>
      <c r="E625" s="38">
        <f>COUNTIF(user_list!H:H,A625)</f>
        <v>0</v>
      </c>
      <c r="F625" s="72">
        <f t="shared" si="18"/>
        <v>9</v>
      </c>
      <c r="G625" s="72">
        <f t="shared" si="19"/>
        <v>2016</v>
      </c>
    </row>
    <row r="626" spans="1:7" hidden="1" x14ac:dyDescent="0.3">
      <c r="A626" s="79">
        <v>42629</v>
      </c>
      <c r="B626">
        <f>SUMIFS(user_list!P:P,user_list!G:G,"&lt;="&amp;A626,user_list!H:H,"&gt;="&amp;A626)</f>
        <v>0</v>
      </c>
      <c r="C626">
        <f>SUMIFS(user_list!Q:Q,user_list!G:G,"&lt;="&amp;A626,user_list!H:H,"&gt;="&amp;A626)</f>
        <v>0</v>
      </c>
      <c r="D626">
        <f>SUMIFS(user_list!P:P,user_list!G:G,"&lt;="&amp;A626,user_list!H:H,"&gt;="&amp;A626,user_list!J:J,days!G626)+SUMIFS(user_list!P:P,user_list!G:G,"&lt;="&amp;A626,user_list!H:H,"&gt;="&amp;A626,user_list!J:J,days!G626-1)</f>
        <v>0</v>
      </c>
      <c r="E626" s="38">
        <f>COUNTIF(user_list!H:H,A626)</f>
        <v>0</v>
      </c>
      <c r="F626" s="72">
        <f t="shared" si="18"/>
        <v>9</v>
      </c>
      <c r="G626" s="72">
        <f t="shared" si="19"/>
        <v>2016</v>
      </c>
    </row>
    <row r="627" spans="1:7" hidden="1" x14ac:dyDescent="0.3">
      <c r="A627" s="79">
        <v>42630</v>
      </c>
      <c r="B627">
        <f>SUMIFS(user_list!P:P,user_list!G:G,"&lt;="&amp;A627,user_list!H:H,"&gt;="&amp;A627)</f>
        <v>0</v>
      </c>
      <c r="C627">
        <f>SUMIFS(user_list!Q:Q,user_list!G:G,"&lt;="&amp;A627,user_list!H:H,"&gt;="&amp;A627)</f>
        <v>0</v>
      </c>
      <c r="D627">
        <f>SUMIFS(user_list!P:P,user_list!G:G,"&lt;="&amp;A627,user_list!H:H,"&gt;="&amp;A627,user_list!J:J,days!G627)+SUMIFS(user_list!P:P,user_list!G:G,"&lt;="&amp;A627,user_list!H:H,"&gt;="&amp;A627,user_list!J:J,days!G627-1)</f>
        <v>0</v>
      </c>
      <c r="E627" s="38">
        <f>COUNTIF(user_list!H:H,A627)</f>
        <v>0</v>
      </c>
      <c r="F627" s="72">
        <f t="shared" si="18"/>
        <v>9</v>
      </c>
      <c r="G627" s="72">
        <f t="shared" si="19"/>
        <v>2016</v>
      </c>
    </row>
    <row r="628" spans="1:7" hidden="1" x14ac:dyDescent="0.3">
      <c r="A628" s="79">
        <v>42631</v>
      </c>
      <c r="B628">
        <f>SUMIFS(user_list!P:P,user_list!G:G,"&lt;="&amp;A628,user_list!H:H,"&gt;="&amp;A628)</f>
        <v>0</v>
      </c>
      <c r="C628">
        <f>SUMIFS(user_list!Q:Q,user_list!G:G,"&lt;="&amp;A628,user_list!H:H,"&gt;="&amp;A628)</f>
        <v>0</v>
      </c>
      <c r="D628">
        <f>SUMIFS(user_list!P:P,user_list!G:G,"&lt;="&amp;A628,user_list!H:H,"&gt;="&amp;A628,user_list!J:J,days!G628)+SUMIFS(user_list!P:P,user_list!G:G,"&lt;="&amp;A628,user_list!H:H,"&gt;="&amp;A628,user_list!J:J,days!G628-1)</f>
        <v>0</v>
      </c>
      <c r="E628" s="38">
        <f>COUNTIF(user_list!H:H,A628)</f>
        <v>0</v>
      </c>
      <c r="F628" s="72">
        <f t="shared" si="18"/>
        <v>9</v>
      </c>
      <c r="G628" s="72">
        <f t="shared" si="19"/>
        <v>2016</v>
      </c>
    </row>
    <row r="629" spans="1:7" hidden="1" x14ac:dyDescent="0.3">
      <c r="A629" s="79">
        <v>42632</v>
      </c>
      <c r="B629">
        <f>SUMIFS(user_list!P:P,user_list!G:G,"&lt;="&amp;A629,user_list!H:H,"&gt;="&amp;A629)</f>
        <v>0</v>
      </c>
      <c r="C629">
        <f>SUMIFS(user_list!Q:Q,user_list!G:G,"&lt;="&amp;A629,user_list!H:H,"&gt;="&amp;A629)</f>
        <v>0</v>
      </c>
      <c r="D629">
        <f>SUMIFS(user_list!P:P,user_list!G:G,"&lt;="&amp;A629,user_list!H:H,"&gt;="&amp;A629,user_list!J:J,days!G629)+SUMIFS(user_list!P:P,user_list!G:G,"&lt;="&amp;A629,user_list!H:H,"&gt;="&amp;A629,user_list!J:J,days!G629-1)</f>
        <v>0</v>
      </c>
      <c r="E629" s="38">
        <f>COUNTIF(user_list!H:H,A629)</f>
        <v>0</v>
      </c>
      <c r="F629" s="72">
        <f t="shared" si="18"/>
        <v>9</v>
      </c>
      <c r="G629" s="72">
        <f t="shared" si="19"/>
        <v>2016</v>
      </c>
    </row>
    <row r="630" spans="1:7" hidden="1" x14ac:dyDescent="0.3">
      <c r="A630" s="79">
        <v>42633</v>
      </c>
      <c r="B630">
        <f>SUMIFS(user_list!P:P,user_list!G:G,"&lt;="&amp;A630,user_list!H:H,"&gt;="&amp;A630)</f>
        <v>0</v>
      </c>
      <c r="C630">
        <f>SUMIFS(user_list!Q:Q,user_list!G:G,"&lt;="&amp;A630,user_list!H:H,"&gt;="&amp;A630)</f>
        <v>0</v>
      </c>
      <c r="D630">
        <f>SUMIFS(user_list!P:P,user_list!G:G,"&lt;="&amp;A630,user_list!H:H,"&gt;="&amp;A630,user_list!J:J,days!G630)+SUMIFS(user_list!P:P,user_list!G:G,"&lt;="&amp;A630,user_list!H:H,"&gt;="&amp;A630,user_list!J:J,days!G630-1)</f>
        <v>0</v>
      </c>
      <c r="E630" s="38">
        <f>COUNTIF(user_list!H:H,A630)</f>
        <v>0</v>
      </c>
      <c r="F630" s="72">
        <f t="shared" si="18"/>
        <v>9</v>
      </c>
      <c r="G630" s="72">
        <f t="shared" si="19"/>
        <v>2016</v>
      </c>
    </row>
    <row r="631" spans="1:7" hidden="1" x14ac:dyDescent="0.3">
      <c r="A631" s="79">
        <v>42634</v>
      </c>
      <c r="B631">
        <f>SUMIFS(user_list!P:P,user_list!G:G,"&lt;="&amp;A631,user_list!H:H,"&gt;="&amp;A631)</f>
        <v>0</v>
      </c>
      <c r="C631">
        <f>SUMIFS(user_list!Q:Q,user_list!G:G,"&lt;="&amp;A631,user_list!H:H,"&gt;="&amp;A631)</f>
        <v>0</v>
      </c>
      <c r="D631">
        <f>SUMIFS(user_list!P:P,user_list!G:G,"&lt;="&amp;A631,user_list!H:H,"&gt;="&amp;A631,user_list!J:J,days!G631)+SUMIFS(user_list!P:P,user_list!G:G,"&lt;="&amp;A631,user_list!H:H,"&gt;="&amp;A631,user_list!J:J,days!G631-1)</f>
        <v>0</v>
      </c>
      <c r="E631" s="38">
        <f>COUNTIF(user_list!H:H,A631)</f>
        <v>0</v>
      </c>
      <c r="F631" s="72">
        <f t="shared" si="18"/>
        <v>9</v>
      </c>
      <c r="G631" s="72">
        <f t="shared" si="19"/>
        <v>2016</v>
      </c>
    </row>
    <row r="632" spans="1:7" hidden="1" x14ac:dyDescent="0.3">
      <c r="A632" s="79">
        <v>42635</v>
      </c>
      <c r="B632">
        <f>SUMIFS(user_list!P:P,user_list!G:G,"&lt;="&amp;A632,user_list!H:H,"&gt;="&amp;A632)</f>
        <v>0</v>
      </c>
      <c r="C632">
        <f>SUMIFS(user_list!Q:Q,user_list!G:G,"&lt;="&amp;A632,user_list!H:H,"&gt;="&amp;A632)</f>
        <v>0</v>
      </c>
      <c r="D632">
        <f>SUMIFS(user_list!P:P,user_list!G:G,"&lt;="&amp;A632,user_list!H:H,"&gt;="&amp;A632,user_list!J:J,days!G632)+SUMIFS(user_list!P:P,user_list!G:G,"&lt;="&amp;A632,user_list!H:H,"&gt;="&amp;A632,user_list!J:J,days!G632-1)</f>
        <v>0</v>
      </c>
      <c r="E632" s="38">
        <f>COUNTIF(user_list!H:H,A632)</f>
        <v>0</v>
      </c>
      <c r="F632" s="72">
        <f t="shared" si="18"/>
        <v>9</v>
      </c>
      <c r="G632" s="72">
        <f t="shared" si="19"/>
        <v>2016</v>
      </c>
    </row>
    <row r="633" spans="1:7" hidden="1" x14ac:dyDescent="0.3">
      <c r="A633" s="79">
        <v>42636</v>
      </c>
      <c r="B633">
        <f>SUMIFS(user_list!P:P,user_list!G:G,"&lt;="&amp;A633,user_list!H:H,"&gt;="&amp;A633)</f>
        <v>0</v>
      </c>
      <c r="C633">
        <f>SUMIFS(user_list!Q:Q,user_list!G:G,"&lt;="&amp;A633,user_list!H:H,"&gt;="&amp;A633)</f>
        <v>0</v>
      </c>
      <c r="D633">
        <f>SUMIFS(user_list!P:P,user_list!G:G,"&lt;="&amp;A633,user_list!H:H,"&gt;="&amp;A633,user_list!J:J,days!G633)+SUMIFS(user_list!P:P,user_list!G:G,"&lt;="&amp;A633,user_list!H:H,"&gt;="&amp;A633,user_list!J:J,days!G633-1)</f>
        <v>0</v>
      </c>
      <c r="E633" s="38">
        <f>COUNTIF(user_list!H:H,A633)</f>
        <v>0</v>
      </c>
      <c r="F633" s="72">
        <f t="shared" si="18"/>
        <v>9</v>
      </c>
      <c r="G633" s="72">
        <f t="shared" si="19"/>
        <v>2016</v>
      </c>
    </row>
    <row r="634" spans="1:7" hidden="1" x14ac:dyDescent="0.3">
      <c r="A634" s="79">
        <v>42637</v>
      </c>
      <c r="B634">
        <f>SUMIFS(user_list!P:P,user_list!G:G,"&lt;="&amp;A634,user_list!H:H,"&gt;="&amp;A634)</f>
        <v>0</v>
      </c>
      <c r="C634">
        <f>SUMIFS(user_list!Q:Q,user_list!G:G,"&lt;="&amp;A634,user_list!H:H,"&gt;="&amp;A634)</f>
        <v>0</v>
      </c>
      <c r="D634">
        <f>SUMIFS(user_list!P:P,user_list!G:G,"&lt;="&amp;A634,user_list!H:H,"&gt;="&amp;A634,user_list!J:J,days!G634)+SUMIFS(user_list!P:P,user_list!G:G,"&lt;="&amp;A634,user_list!H:H,"&gt;="&amp;A634,user_list!J:J,days!G634-1)</f>
        <v>0</v>
      </c>
      <c r="E634" s="38">
        <f>COUNTIF(user_list!H:H,A634)</f>
        <v>0</v>
      </c>
      <c r="F634" s="72">
        <f t="shared" si="18"/>
        <v>9</v>
      </c>
      <c r="G634" s="72">
        <f t="shared" si="19"/>
        <v>2016</v>
      </c>
    </row>
    <row r="635" spans="1:7" hidden="1" x14ac:dyDescent="0.3">
      <c r="A635" s="79">
        <v>42638</v>
      </c>
      <c r="B635">
        <f>SUMIFS(user_list!P:P,user_list!G:G,"&lt;="&amp;A635,user_list!H:H,"&gt;="&amp;A635)</f>
        <v>0.32500000000000001</v>
      </c>
      <c r="C635">
        <f>SUMIFS(user_list!Q:Q,user_list!G:G,"&lt;="&amp;A635,user_list!H:H,"&gt;="&amp;A635)</f>
        <v>0.8125</v>
      </c>
      <c r="D635">
        <f>SUMIFS(user_list!P:P,user_list!G:G,"&lt;="&amp;A635,user_list!H:H,"&gt;="&amp;A635,user_list!J:J,days!G635)+SUMIFS(user_list!P:P,user_list!G:G,"&lt;="&amp;A635,user_list!H:H,"&gt;="&amp;A635,user_list!J:J,days!G635-1)</f>
        <v>0</v>
      </c>
      <c r="E635" s="38">
        <f>COUNTIF(user_list!H:H,A635)</f>
        <v>0</v>
      </c>
      <c r="F635" s="72">
        <f t="shared" si="18"/>
        <v>9</v>
      </c>
      <c r="G635" s="72">
        <f t="shared" si="19"/>
        <v>2016</v>
      </c>
    </row>
    <row r="636" spans="1:7" hidden="1" x14ac:dyDescent="0.3">
      <c r="A636" s="79">
        <v>42639</v>
      </c>
      <c r="B636">
        <f>SUMIFS(user_list!P:P,user_list!G:G,"&lt;="&amp;A636,user_list!H:H,"&gt;="&amp;A636)</f>
        <v>0.32500000000000001</v>
      </c>
      <c r="C636">
        <f>SUMIFS(user_list!Q:Q,user_list!G:G,"&lt;="&amp;A636,user_list!H:H,"&gt;="&amp;A636)</f>
        <v>0.8125</v>
      </c>
      <c r="D636">
        <f>SUMIFS(user_list!P:P,user_list!G:G,"&lt;="&amp;A636,user_list!H:H,"&gt;="&amp;A636,user_list!J:J,days!G636)+SUMIFS(user_list!P:P,user_list!G:G,"&lt;="&amp;A636,user_list!H:H,"&gt;="&amp;A636,user_list!J:J,days!G636-1)</f>
        <v>0</v>
      </c>
      <c r="E636" s="38">
        <f>COUNTIF(user_list!H:H,A636)</f>
        <v>0</v>
      </c>
      <c r="F636" s="72">
        <f t="shared" si="18"/>
        <v>9</v>
      </c>
      <c r="G636" s="72">
        <f t="shared" si="19"/>
        <v>2016</v>
      </c>
    </row>
    <row r="637" spans="1:7" hidden="1" x14ac:dyDescent="0.3">
      <c r="A637" s="79">
        <v>42640</v>
      </c>
      <c r="B637">
        <f>SUMIFS(user_list!P:P,user_list!G:G,"&lt;="&amp;A637,user_list!H:H,"&gt;="&amp;A637)</f>
        <v>0.32500000000000001</v>
      </c>
      <c r="C637">
        <f>SUMIFS(user_list!Q:Q,user_list!G:G,"&lt;="&amp;A637,user_list!H:H,"&gt;="&amp;A637)</f>
        <v>0.8125</v>
      </c>
      <c r="D637">
        <f>SUMIFS(user_list!P:P,user_list!G:G,"&lt;="&amp;A637,user_list!H:H,"&gt;="&amp;A637,user_list!J:J,days!G637)+SUMIFS(user_list!P:P,user_list!G:G,"&lt;="&amp;A637,user_list!H:H,"&gt;="&amp;A637,user_list!J:J,days!G637-1)</f>
        <v>0</v>
      </c>
      <c r="E637" s="38">
        <f>COUNTIF(user_list!H:H,A637)</f>
        <v>0</v>
      </c>
      <c r="F637" s="72">
        <f t="shared" si="18"/>
        <v>9</v>
      </c>
      <c r="G637" s="72">
        <f t="shared" si="19"/>
        <v>2016</v>
      </c>
    </row>
    <row r="638" spans="1:7" hidden="1" x14ac:dyDescent="0.3">
      <c r="A638" s="79">
        <v>42641</v>
      </c>
      <c r="B638">
        <f>SUMIFS(user_list!P:P,user_list!G:G,"&lt;="&amp;A638,user_list!H:H,"&gt;="&amp;A638)</f>
        <v>0.32500000000000001</v>
      </c>
      <c r="C638">
        <f>SUMIFS(user_list!Q:Q,user_list!G:G,"&lt;="&amp;A638,user_list!H:H,"&gt;="&amp;A638)</f>
        <v>0.8125</v>
      </c>
      <c r="D638">
        <f>SUMIFS(user_list!P:P,user_list!G:G,"&lt;="&amp;A638,user_list!H:H,"&gt;="&amp;A638,user_list!J:J,days!G638)+SUMIFS(user_list!P:P,user_list!G:G,"&lt;="&amp;A638,user_list!H:H,"&gt;="&amp;A638,user_list!J:J,days!G638-1)</f>
        <v>0</v>
      </c>
      <c r="E638" s="38">
        <f>COUNTIF(user_list!H:H,A638)</f>
        <v>0</v>
      </c>
      <c r="F638" s="72">
        <f t="shared" si="18"/>
        <v>9</v>
      </c>
      <c r="G638" s="72">
        <f t="shared" si="19"/>
        <v>2016</v>
      </c>
    </row>
    <row r="639" spans="1:7" hidden="1" x14ac:dyDescent="0.3">
      <c r="A639" s="79">
        <v>42642</v>
      </c>
      <c r="B639">
        <f>SUMIFS(user_list!P:P,user_list!G:G,"&lt;="&amp;A639,user_list!H:H,"&gt;="&amp;A639)</f>
        <v>0.32500000000000001</v>
      </c>
      <c r="C639">
        <f>SUMIFS(user_list!Q:Q,user_list!G:G,"&lt;="&amp;A639,user_list!H:H,"&gt;="&amp;A639)</f>
        <v>0.8125</v>
      </c>
      <c r="D639">
        <f>SUMIFS(user_list!P:P,user_list!G:G,"&lt;="&amp;A639,user_list!H:H,"&gt;="&amp;A639,user_list!J:J,days!G639)+SUMIFS(user_list!P:P,user_list!G:G,"&lt;="&amp;A639,user_list!H:H,"&gt;="&amp;A639,user_list!J:J,days!G639-1)</f>
        <v>0</v>
      </c>
      <c r="E639" s="38">
        <f>COUNTIF(user_list!H:H,A639)</f>
        <v>0</v>
      </c>
      <c r="F639" s="72">
        <f t="shared" si="18"/>
        <v>9</v>
      </c>
      <c r="G639" s="72">
        <f t="shared" si="19"/>
        <v>2016</v>
      </c>
    </row>
    <row r="640" spans="1:7" hidden="1" x14ac:dyDescent="0.3">
      <c r="A640" s="79">
        <v>42643</v>
      </c>
      <c r="B640">
        <f>SUMIFS(user_list!P:P,user_list!G:G,"&lt;="&amp;A640,user_list!H:H,"&gt;="&amp;A640)</f>
        <v>0.32500000000000001</v>
      </c>
      <c r="C640">
        <f>SUMIFS(user_list!Q:Q,user_list!G:G,"&lt;="&amp;A640,user_list!H:H,"&gt;="&amp;A640)</f>
        <v>0.8125</v>
      </c>
      <c r="D640">
        <f>SUMIFS(user_list!P:P,user_list!G:G,"&lt;="&amp;A640,user_list!H:H,"&gt;="&amp;A640,user_list!J:J,days!G640)+SUMIFS(user_list!P:P,user_list!G:G,"&lt;="&amp;A640,user_list!H:H,"&gt;="&amp;A640,user_list!J:J,days!G640-1)</f>
        <v>0</v>
      </c>
      <c r="E640" s="38">
        <f>COUNTIF(user_list!H:H,A640)</f>
        <v>0</v>
      </c>
      <c r="F640" s="72">
        <f t="shared" si="18"/>
        <v>9</v>
      </c>
      <c r="G640" s="72">
        <f t="shared" si="19"/>
        <v>2016</v>
      </c>
    </row>
    <row r="641" spans="1:7" hidden="1" x14ac:dyDescent="0.3">
      <c r="A641" s="79">
        <v>42644</v>
      </c>
      <c r="B641">
        <f>SUMIFS(user_list!P:P,user_list!G:G,"&lt;="&amp;A641,user_list!H:H,"&gt;="&amp;A641)</f>
        <v>0.32500000000000001</v>
      </c>
      <c r="C641">
        <f>SUMIFS(user_list!Q:Q,user_list!G:G,"&lt;="&amp;A641,user_list!H:H,"&gt;="&amp;A641)</f>
        <v>0.8125</v>
      </c>
      <c r="D641">
        <f>SUMIFS(user_list!P:P,user_list!G:G,"&lt;="&amp;A641,user_list!H:H,"&gt;="&amp;A641,user_list!J:J,days!G641)+SUMIFS(user_list!P:P,user_list!G:G,"&lt;="&amp;A641,user_list!H:H,"&gt;="&amp;A641,user_list!J:J,days!G641-1)</f>
        <v>0</v>
      </c>
      <c r="E641" s="38">
        <f>COUNTIF(user_list!H:H,A641)</f>
        <v>0</v>
      </c>
      <c r="F641" s="72">
        <f t="shared" si="18"/>
        <v>10</v>
      </c>
      <c r="G641" s="72">
        <f t="shared" si="19"/>
        <v>2016</v>
      </c>
    </row>
    <row r="642" spans="1:7" hidden="1" x14ac:dyDescent="0.3">
      <c r="A642" s="79">
        <v>42645</v>
      </c>
      <c r="B642">
        <f>SUMIFS(user_list!P:P,user_list!G:G,"&lt;="&amp;A642,user_list!H:H,"&gt;="&amp;A642)</f>
        <v>0.32500000000000001</v>
      </c>
      <c r="C642">
        <f>SUMIFS(user_list!Q:Q,user_list!G:G,"&lt;="&amp;A642,user_list!H:H,"&gt;="&amp;A642)</f>
        <v>0.8125</v>
      </c>
      <c r="D642">
        <f>SUMIFS(user_list!P:P,user_list!G:G,"&lt;="&amp;A642,user_list!H:H,"&gt;="&amp;A642,user_list!J:J,days!G642)+SUMIFS(user_list!P:P,user_list!G:G,"&lt;="&amp;A642,user_list!H:H,"&gt;="&amp;A642,user_list!J:J,days!G642-1)</f>
        <v>0</v>
      </c>
      <c r="E642" s="38">
        <f>COUNTIF(user_list!H:H,A642)</f>
        <v>0</v>
      </c>
      <c r="F642" s="72">
        <f t="shared" ref="F642:F705" si="20">MONTH(A642)</f>
        <v>10</v>
      </c>
      <c r="G642" s="72">
        <f t="shared" ref="G642:G705" si="21">YEAR(A642)</f>
        <v>2016</v>
      </c>
    </row>
    <row r="643" spans="1:7" hidden="1" x14ac:dyDescent="0.3">
      <c r="A643" s="79">
        <v>42646</v>
      </c>
      <c r="B643">
        <f>SUMIFS(user_list!P:P,user_list!G:G,"&lt;="&amp;A643,user_list!H:H,"&gt;="&amp;A643)</f>
        <v>0.32500000000000001</v>
      </c>
      <c r="C643">
        <f>SUMIFS(user_list!Q:Q,user_list!G:G,"&lt;="&amp;A643,user_list!H:H,"&gt;="&amp;A643)</f>
        <v>0.8125</v>
      </c>
      <c r="D643">
        <f>SUMIFS(user_list!P:P,user_list!G:G,"&lt;="&amp;A643,user_list!H:H,"&gt;="&amp;A643,user_list!J:J,days!G643)+SUMIFS(user_list!P:P,user_list!G:G,"&lt;="&amp;A643,user_list!H:H,"&gt;="&amp;A643,user_list!J:J,days!G643-1)</f>
        <v>0</v>
      </c>
      <c r="E643" s="38">
        <f>COUNTIF(user_list!H:H,A643)</f>
        <v>0</v>
      </c>
      <c r="F643" s="72">
        <f t="shared" si="20"/>
        <v>10</v>
      </c>
      <c r="G643" s="72">
        <f t="shared" si="21"/>
        <v>2016</v>
      </c>
    </row>
    <row r="644" spans="1:7" hidden="1" x14ac:dyDescent="0.3">
      <c r="A644" s="79">
        <v>42647</v>
      </c>
      <c r="B644">
        <f>SUMIFS(user_list!P:P,user_list!G:G,"&lt;="&amp;A644,user_list!H:H,"&gt;="&amp;A644)</f>
        <v>0.50900000000000001</v>
      </c>
      <c r="C644">
        <f>SUMIFS(user_list!Q:Q,user_list!G:G,"&lt;="&amp;A644,user_list!H:H,"&gt;="&amp;A644)</f>
        <v>1.2925</v>
      </c>
      <c r="D644">
        <f>SUMIFS(user_list!P:P,user_list!G:G,"&lt;="&amp;A644,user_list!H:H,"&gt;="&amp;A644,user_list!J:J,days!G644)+SUMIFS(user_list!P:P,user_list!G:G,"&lt;="&amp;A644,user_list!H:H,"&gt;="&amp;A644,user_list!J:J,days!G644-1)</f>
        <v>0</v>
      </c>
      <c r="E644" s="38">
        <f>COUNTIF(user_list!H:H,A644)</f>
        <v>0</v>
      </c>
      <c r="F644" s="72">
        <f t="shared" si="20"/>
        <v>10</v>
      </c>
      <c r="G644" s="72">
        <f t="shared" si="21"/>
        <v>2016</v>
      </c>
    </row>
    <row r="645" spans="1:7" hidden="1" x14ac:dyDescent="0.3">
      <c r="A645" s="79">
        <v>42648</v>
      </c>
      <c r="B645">
        <f>SUMIFS(user_list!P:P,user_list!G:G,"&lt;="&amp;A645,user_list!H:H,"&gt;="&amp;A645)</f>
        <v>0.50900000000000001</v>
      </c>
      <c r="C645">
        <f>SUMIFS(user_list!Q:Q,user_list!G:G,"&lt;="&amp;A645,user_list!H:H,"&gt;="&amp;A645)</f>
        <v>1.2925</v>
      </c>
      <c r="D645">
        <f>SUMIFS(user_list!P:P,user_list!G:G,"&lt;="&amp;A645,user_list!H:H,"&gt;="&amp;A645,user_list!J:J,days!G645)+SUMIFS(user_list!P:P,user_list!G:G,"&lt;="&amp;A645,user_list!H:H,"&gt;="&amp;A645,user_list!J:J,days!G645-1)</f>
        <v>0</v>
      </c>
      <c r="E645" s="38">
        <f>COUNTIF(user_list!H:H,A645)</f>
        <v>0</v>
      </c>
      <c r="F645" s="72">
        <f t="shared" si="20"/>
        <v>10</v>
      </c>
      <c r="G645" s="72">
        <f t="shared" si="21"/>
        <v>2016</v>
      </c>
    </row>
    <row r="646" spans="1:7" hidden="1" x14ac:dyDescent="0.3">
      <c r="A646" s="79">
        <v>42649</v>
      </c>
      <c r="B646">
        <f>SUMIFS(user_list!P:P,user_list!G:G,"&lt;="&amp;A646,user_list!H:H,"&gt;="&amp;A646)</f>
        <v>0.50900000000000001</v>
      </c>
      <c r="C646">
        <f>SUMIFS(user_list!Q:Q,user_list!G:G,"&lt;="&amp;A646,user_list!H:H,"&gt;="&amp;A646)</f>
        <v>1.2925</v>
      </c>
      <c r="D646">
        <f>SUMIFS(user_list!P:P,user_list!G:G,"&lt;="&amp;A646,user_list!H:H,"&gt;="&amp;A646,user_list!J:J,days!G646)+SUMIFS(user_list!P:P,user_list!G:G,"&lt;="&amp;A646,user_list!H:H,"&gt;="&amp;A646,user_list!J:J,days!G646-1)</f>
        <v>0</v>
      </c>
      <c r="E646" s="38">
        <f>COUNTIF(user_list!H:H,A646)</f>
        <v>0</v>
      </c>
      <c r="F646" s="72">
        <f t="shared" si="20"/>
        <v>10</v>
      </c>
      <c r="G646" s="72">
        <f t="shared" si="21"/>
        <v>2016</v>
      </c>
    </row>
    <row r="647" spans="1:7" hidden="1" x14ac:dyDescent="0.3">
      <c r="A647" s="79">
        <v>42650</v>
      </c>
      <c r="B647">
        <f>SUMIFS(user_list!P:P,user_list!G:G,"&lt;="&amp;A647,user_list!H:H,"&gt;="&amp;A647)</f>
        <v>0.50900000000000001</v>
      </c>
      <c r="C647">
        <f>SUMIFS(user_list!Q:Q,user_list!G:G,"&lt;="&amp;A647,user_list!H:H,"&gt;="&amp;A647)</f>
        <v>1.2925</v>
      </c>
      <c r="D647">
        <f>SUMIFS(user_list!P:P,user_list!G:G,"&lt;="&amp;A647,user_list!H:H,"&gt;="&amp;A647,user_list!J:J,days!G647)+SUMIFS(user_list!P:P,user_list!G:G,"&lt;="&amp;A647,user_list!H:H,"&gt;="&amp;A647,user_list!J:J,days!G647-1)</f>
        <v>0</v>
      </c>
      <c r="E647" s="38">
        <f>COUNTIF(user_list!H:H,A647)</f>
        <v>0</v>
      </c>
      <c r="F647" s="72">
        <f t="shared" si="20"/>
        <v>10</v>
      </c>
      <c r="G647" s="72">
        <f t="shared" si="21"/>
        <v>2016</v>
      </c>
    </row>
    <row r="648" spans="1:7" hidden="1" x14ac:dyDescent="0.3">
      <c r="A648" s="79">
        <v>42651</v>
      </c>
      <c r="B648">
        <f>SUMIFS(user_list!P:P,user_list!G:G,"&lt;="&amp;A648,user_list!H:H,"&gt;="&amp;A648)</f>
        <v>0.50900000000000001</v>
      </c>
      <c r="C648">
        <f>SUMIFS(user_list!Q:Q,user_list!G:G,"&lt;="&amp;A648,user_list!H:H,"&gt;="&amp;A648)</f>
        <v>1.2925</v>
      </c>
      <c r="D648">
        <f>SUMIFS(user_list!P:P,user_list!G:G,"&lt;="&amp;A648,user_list!H:H,"&gt;="&amp;A648,user_list!J:J,days!G648)+SUMIFS(user_list!P:P,user_list!G:G,"&lt;="&amp;A648,user_list!H:H,"&gt;="&amp;A648,user_list!J:J,days!G648-1)</f>
        <v>0</v>
      </c>
      <c r="E648" s="38">
        <f>COUNTIF(user_list!H:H,A648)</f>
        <v>0</v>
      </c>
      <c r="F648" s="72">
        <f t="shared" si="20"/>
        <v>10</v>
      </c>
      <c r="G648" s="72">
        <f t="shared" si="21"/>
        <v>2016</v>
      </c>
    </row>
    <row r="649" spans="1:7" hidden="1" x14ac:dyDescent="0.3">
      <c r="A649" s="79">
        <v>42652</v>
      </c>
      <c r="B649">
        <f>SUMIFS(user_list!P:P,user_list!G:G,"&lt;="&amp;A649,user_list!H:H,"&gt;="&amp;A649)</f>
        <v>0.50900000000000001</v>
      </c>
      <c r="C649">
        <f>SUMIFS(user_list!Q:Q,user_list!G:G,"&lt;="&amp;A649,user_list!H:H,"&gt;="&amp;A649)</f>
        <v>1.2925</v>
      </c>
      <c r="D649">
        <f>SUMIFS(user_list!P:P,user_list!G:G,"&lt;="&amp;A649,user_list!H:H,"&gt;="&amp;A649,user_list!J:J,days!G649)+SUMIFS(user_list!P:P,user_list!G:G,"&lt;="&amp;A649,user_list!H:H,"&gt;="&amp;A649,user_list!J:J,days!G649-1)</f>
        <v>0</v>
      </c>
      <c r="E649" s="38">
        <f>COUNTIF(user_list!H:H,A649)</f>
        <v>0</v>
      </c>
      <c r="F649" s="72">
        <f t="shared" si="20"/>
        <v>10</v>
      </c>
      <c r="G649" s="72">
        <f t="shared" si="21"/>
        <v>2016</v>
      </c>
    </row>
    <row r="650" spans="1:7" hidden="1" x14ac:dyDescent="0.3">
      <c r="A650" s="79">
        <v>42653</v>
      </c>
      <c r="B650">
        <f>SUMIFS(user_list!P:P,user_list!G:G,"&lt;="&amp;A650,user_list!H:H,"&gt;="&amp;A650)</f>
        <v>0.50900000000000001</v>
      </c>
      <c r="C650">
        <f>SUMIFS(user_list!Q:Q,user_list!G:G,"&lt;="&amp;A650,user_list!H:H,"&gt;="&amp;A650)</f>
        <v>1.2925</v>
      </c>
      <c r="D650">
        <f>SUMIFS(user_list!P:P,user_list!G:G,"&lt;="&amp;A650,user_list!H:H,"&gt;="&amp;A650,user_list!J:J,days!G650)+SUMIFS(user_list!P:P,user_list!G:G,"&lt;="&amp;A650,user_list!H:H,"&gt;="&amp;A650,user_list!J:J,days!G650-1)</f>
        <v>0</v>
      </c>
      <c r="E650" s="38">
        <f>COUNTIF(user_list!H:H,A650)</f>
        <v>0</v>
      </c>
      <c r="F650" s="72">
        <f t="shared" si="20"/>
        <v>10</v>
      </c>
      <c r="G650" s="72">
        <f t="shared" si="21"/>
        <v>2016</v>
      </c>
    </row>
    <row r="651" spans="1:7" hidden="1" x14ac:dyDescent="0.3">
      <c r="A651" s="79">
        <v>42654</v>
      </c>
      <c r="B651">
        <f>SUMIFS(user_list!P:P,user_list!G:G,"&lt;="&amp;A651,user_list!H:H,"&gt;="&amp;A651)</f>
        <v>0.50900000000000001</v>
      </c>
      <c r="C651">
        <f>SUMIFS(user_list!Q:Q,user_list!G:G,"&lt;="&amp;A651,user_list!H:H,"&gt;="&amp;A651)</f>
        <v>1.2925</v>
      </c>
      <c r="D651">
        <f>SUMIFS(user_list!P:P,user_list!G:G,"&lt;="&amp;A651,user_list!H:H,"&gt;="&amp;A651,user_list!J:J,days!G651)+SUMIFS(user_list!P:P,user_list!G:G,"&lt;="&amp;A651,user_list!H:H,"&gt;="&amp;A651,user_list!J:J,days!G651-1)</f>
        <v>0</v>
      </c>
      <c r="E651" s="38">
        <f>COUNTIF(user_list!H:H,A651)</f>
        <v>0</v>
      </c>
      <c r="F651" s="72">
        <f t="shared" si="20"/>
        <v>10</v>
      </c>
      <c r="G651" s="72">
        <f t="shared" si="21"/>
        <v>2016</v>
      </c>
    </row>
    <row r="652" spans="1:7" hidden="1" x14ac:dyDescent="0.3">
      <c r="A652" s="79">
        <v>42655</v>
      </c>
      <c r="B652">
        <f>SUMIFS(user_list!P:P,user_list!G:G,"&lt;="&amp;A652,user_list!H:H,"&gt;="&amp;A652)</f>
        <v>0.50900000000000001</v>
      </c>
      <c r="C652">
        <f>SUMIFS(user_list!Q:Q,user_list!G:G,"&lt;="&amp;A652,user_list!H:H,"&gt;="&amp;A652)</f>
        <v>1.2925</v>
      </c>
      <c r="D652">
        <f>SUMIFS(user_list!P:P,user_list!G:G,"&lt;="&amp;A652,user_list!H:H,"&gt;="&amp;A652,user_list!J:J,days!G652)+SUMIFS(user_list!P:P,user_list!G:G,"&lt;="&amp;A652,user_list!H:H,"&gt;="&amp;A652,user_list!J:J,days!G652-1)</f>
        <v>0</v>
      </c>
      <c r="E652" s="38">
        <f>COUNTIF(user_list!H:H,A652)</f>
        <v>0</v>
      </c>
      <c r="F652" s="72">
        <f t="shared" si="20"/>
        <v>10</v>
      </c>
      <c r="G652" s="72">
        <f t="shared" si="21"/>
        <v>2016</v>
      </c>
    </row>
    <row r="653" spans="1:7" hidden="1" x14ac:dyDescent="0.3">
      <c r="A653" s="79">
        <v>42656</v>
      </c>
      <c r="B653">
        <f>SUMIFS(user_list!P:P,user_list!G:G,"&lt;="&amp;A653,user_list!H:H,"&gt;="&amp;A653)</f>
        <v>0.50900000000000001</v>
      </c>
      <c r="C653">
        <f>SUMIFS(user_list!Q:Q,user_list!G:G,"&lt;="&amp;A653,user_list!H:H,"&gt;="&amp;A653)</f>
        <v>1.2925</v>
      </c>
      <c r="D653">
        <f>SUMIFS(user_list!P:P,user_list!G:G,"&lt;="&amp;A653,user_list!H:H,"&gt;="&amp;A653,user_list!J:J,days!G653)+SUMIFS(user_list!P:P,user_list!G:G,"&lt;="&amp;A653,user_list!H:H,"&gt;="&amp;A653,user_list!J:J,days!G653-1)</f>
        <v>0</v>
      </c>
      <c r="E653" s="38">
        <f>COUNTIF(user_list!H:H,A653)</f>
        <v>0</v>
      </c>
      <c r="F653" s="72">
        <f t="shared" si="20"/>
        <v>10</v>
      </c>
      <c r="G653" s="72">
        <f t="shared" si="21"/>
        <v>2016</v>
      </c>
    </row>
    <row r="654" spans="1:7" hidden="1" x14ac:dyDescent="0.3">
      <c r="A654" s="79">
        <v>42657</v>
      </c>
      <c r="B654">
        <f>SUMIFS(user_list!P:P,user_list!G:G,"&lt;="&amp;A654,user_list!H:H,"&gt;="&amp;A654)</f>
        <v>0.50900000000000001</v>
      </c>
      <c r="C654">
        <f>SUMIFS(user_list!Q:Q,user_list!G:G,"&lt;="&amp;A654,user_list!H:H,"&gt;="&amp;A654)</f>
        <v>1.2925</v>
      </c>
      <c r="D654">
        <f>SUMIFS(user_list!P:P,user_list!G:G,"&lt;="&amp;A654,user_list!H:H,"&gt;="&amp;A654,user_list!J:J,days!G654)+SUMIFS(user_list!P:P,user_list!G:G,"&lt;="&amp;A654,user_list!H:H,"&gt;="&amp;A654,user_list!J:J,days!G654-1)</f>
        <v>0</v>
      </c>
      <c r="E654" s="38">
        <f>COUNTIF(user_list!H:H,A654)</f>
        <v>0</v>
      </c>
      <c r="F654" s="72">
        <f t="shared" si="20"/>
        <v>10</v>
      </c>
      <c r="G654" s="72">
        <f t="shared" si="21"/>
        <v>2016</v>
      </c>
    </row>
    <row r="655" spans="1:7" hidden="1" x14ac:dyDescent="0.3">
      <c r="A655" s="79">
        <v>42658</v>
      </c>
      <c r="B655">
        <f>SUMIFS(user_list!P:P,user_list!G:G,"&lt;="&amp;A655,user_list!H:H,"&gt;="&amp;A655)</f>
        <v>0.50900000000000001</v>
      </c>
      <c r="C655">
        <f>SUMIFS(user_list!Q:Q,user_list!G:G,"&lt;="&amp;A655,user_list!H:H,"&gt;="&amp;A655)</f>
        <v>1.2925</v>
      </c>
      <c r="D655">
        <f>SUMIFS(user_list!P:P,user_list!G:G,"&lt;="&amp;A655,user_list!H:H,"&gt;="&amp;A655,user_list!J:J,days!G655)+SUMIFS(user_list!P:P,user_list!G:G,"&lt;="&amp;A655,user_list!H:H,"&gt;="&amp;A655,user_list!J:J,days!G655-1)</f>
        <v>0</v>
      </c>
      <c r="E655" s="38">
        <f>COUNTIF(user_list!H:H,A655)</f>
        <v>0</v>
      </c>
      <c r="F655" s="72">
        <f t="shared" si="20"/>
        <v>10</v>
      </c>
      <c r="G655" s="72">
        <f t="shared" si="21"/>
        <v>2016</v>
      </c>
    </row>
    <row r="656" spans="1:7" hidden="1" x14ac:dyDescent="0.3">
      <c r="A656" s="79">
        <v>42659</v>
      </c>
      <c r="B656">
        <f>SUMIFS(user_list!P:P,user_list!G:G,"&lt;="&amp;A656,user_list!H:H,"&gt;="&amp;A656)</f>
        <v>0.50900000000000001</v>
      </c>
      <c r="C656">
        <f>SUMIFS(user_list!Q:Q,user_list!G:G,"&lt;="&amp;A656,user_list!H:H,"&gt;="&amp;A656)</f>
        <v>1.2925</v>
      </c>
      <c r="D656">
        <f>SUMIFS(user_list!P:P,user_list!G:G,"&lt;="&amp;A656,user_list!H:H,"&gt;="&amp;A656,user_list!J:J,days!G656)+SUMIFS(user_list!P:P,user_list!G:G,"&lt;="&amp;A656,user_list!H:H,"&gt;="&amp;A656,user_list!J:J,days!G656-1)</f>
        <v>0</v>
      </c>
      <c r="E656" s="38">
        <f>COUNTIF(user_list!H:H,A656)</f>
        <v>0</v>
      </c>
      <c r="F656" s="72">
        <f t="shared" si="20"/>
        <v>10</v>
      </c>
      <c r="G656" s="72">
        <f t="shared" si="21"/>
        <v>2016</v>
      </c>
    </row>
    <row r="657" spans="1:7" hidden="1" x14ac:dyDescent="0.3">
      <c r="A657" s="79">
        <v>42660</v>
      </c>
      <c r="B657">
        <f>SUMIFS(user_list!P:P,user_list!G:G,"&lt;="&amp;A657,user_list!H:H,"&gt;="&amp;A657)</f>
        <v>0.50900000000000001</v>
      </c>
      <c r="C657">
        <f>SUMIFS(user_list!Q:Q,user_list!G:G,"&lt;="&amp;A657,user_list!H:H,"&gt;="&amp;A657)</f>
        <v>1.2925</v>
      </c>
      <c r="D657">
        <f>SUMIFS(user_list!P:P,user_list!G:G,"&lt;="&amp;A657,user_list!H:H,"&gt;="&amp;A657,user_list!J:J,days!G657)+SUMIFS(user_list!P:P,user_list!G:G,"&lt;="&amp;A657,user_list!H:H,"&gt;="&amp;A657,user_list!J:J,days!G657-1)</f>
        <v>0</v>
      </c>
      <c r="E657" s="38">
        <f>COUNTIF(user_list!H:H,A657)</f>
        <v>0</v>
      </c>
      <c r="F657" s="72">
        <f t="shared" si="20"/>
        <v>10</v>
      </c>
      <c r="G657" s="72">
        <f t="shared" si="21"/>
        <v>2016</v>
      </c>
    </row>
    <row r="658" spans="1:7" hidden="1" x14ac:dyDescent="0.3">
      <c r="A658" s="79">
        <v>42661</v>
      </c>
      <c r="B658">
        <f>SUMIFS(user_list!P:P,user_list!G:G,"&lt;="&amp;A658,user_list!H:H,"&gt;="&amp;A658)</f>
        <v>0.50900000000000001</v>
      </c>
      <c r="C658">
        <f>SUMIFS(user_list!Q:Q,user_list!G:G,"&lt;="&amp;A658,user_list!H:H,"&gt;="&amp;A658)</f>
        <v>1.2925</v>
      </c>
      <c r="D658">
        <f>SUMIFS(user_list!P:P,user_list!G:G,"&lt;="&amp;A658,user_list!H:H,"&gt;="&amp;A658,user_list!J:J,days!G658)+SUMIFS(user_list!P:P,user_list!G:G,"&lt;="&amp;A658,user_list!H:H,"&gt;="&amp;A658,user_list!J:J,days!G658-1)</f>
        <v>0</v>
      </c>
      <c r="E658" s="38">
        <f>COUNTIF(user_list!H:H,A658)</f>
        <v>0</v>
      </c>
      <c r="F658" s="72">
        <f t="shared" si="20"/>
        <v>10</v>
      </c>
      <c r="G658" s="72">
        <f t="shared" si="21"/>
        <v>2016</v>
      </c>
    </row>
    <row r="659" spans="1:7" hidden="1" x14ac:dyDescent="0.3">
      <c r="A659" s="79">
        <v>42662</v>
      </c>
      <c r="B659">
        <f>SUMIFS(user_list!P:P,user_list!G:G,"&lt;="&amp;A659,user_list!H:H,"&gt;="&amp;A659)</f>
        <v>0.50900000000000001</v>
      </c>
      <c r="C659">
        <f>SUMIFS(user_list!Q:Q,user_list!G:G,"&lt;="&amp;A659,user_list!H:H,"&gt;="&amp;A659)</f>
        <v>1.2925</v>
      </c>
      <c r="D659">
        <f>SUMIFS(user_list!P:P,user_list!G:G,"&lt;="&amp;A659,user_list!H:H,"&gt;="&amp;A659,user_list!J:J,days!G659)+SUMIFS(user_list!P:P,user_list!G:G,"&lt;="&amp;A659,user_list!H:H,"&gt;="&amp;A659,user_list!J:J,days!G659-1)</f>
        <v>0</v>
      </c>
      <c r="E659" s="38">
        <f>COUNTIF(user_list!H:H,A659)</f>
        <v>0</v>
      </c>
      <c r="F659" s="72">
        <f t="shared" si="20"/>
        <v>10</v>
      </c>
      <c r="G659" s="72">
        <f t="shared" si="21"/>
        <v>2016</v>
      </c>
    </row>
    <row r="660" spans="1:7" hidden="1" x14ac:dyDescent="0.3">
      <c r="A660" s="79">
        <v>42663</v>
      </c>
      <c r="B660">
        <f>SUMIFS(user_list!P:P,user_list!G:G,"&lt;="&amp;A660,user_list!H:H,"&gt;="&amp;A660)</f>
        <v>0.50900000000000001</v>
      </c>
      <c r="C660">
        <f>SUMIFS(user_list!Q:Q,user_list!G:G,"&lt;="&amp;A660,user_list!H:H,"&gt;="&amp;A660)</f>
        <v>1.2925</v>
      </c>
      <c r="D660">
        <f>SUMIFS(user_list!P:P,user_list!G:G,"&lt;="&amp;A660,user_list!H:H,"&gt;="&amp;A660,user_list!J:J,days!G660)+SUMIFS(user_list!P:P,user_list!G:G,"&lt;="&amp;A660,user_list!H:H,"&gt;="&amp;A660,user_list!J:J,days!G660-1)</f>
        <v>0</v>
      </c>
      <c r="E660" s="38">
        <f>COUNTIF(user_list!H:H,A660)</f>
        <v>0</v>
      </c>
      <c r="F660" s="72">
        <f t="shared" si="20"/>
        <v>10</v>
      </c>
      <c r="G660" s="72">
        <f t="shared" si="21"/>
        <v>2016</v>
      </c>
    </row>
    <row r="661" spans="1:7" hidden="1" x14ac:dyDescent="0.3">
      <c r="A661" s="79">
        <v>42664</v>
      </c>
      <c r="B661">
        <f>SUMIFS(user_list!P:P,user_list!G:G,"&lt;="&amp;A661,user_list!H:H,"&gt;="&amp;A661)</f>
        <v>0.50900000000000001</v>
      </c>
      <c r="C661">
        <f>SUMIFS(user_list!Q:Q,user_list!G:G,"&lt;="&amp;A661,user_list!H:H,"&gt;="&amp;A661)</f>
        <v>1.2925</v>
      </c>
      <c r="D661">
        <f>SUMIFS(user_list!P:P,user_list!G:G,"&lt;="&amp;A661,user_list!H:H,"&gt;="&amp;A661,user_list!J:J,days!G661)+SUMIFS(user_list!P:P,user_list!G:G,"&lt;="&amp;A661,user_list!H:H,"&gt;="&amp;A661,user_list!J:J,days!G661-1)</f>
        <v>0</v>
      </c>
      <c r="E661" s="38">
        <f>COUNTIF(user_list!H:H,A661)</f>
        <v>0</v>
      </c>
      <c r="F661" s="72">
        <f t="shared" si="20"/>
        <v>10</v>
      </c>
      <c r="G661" s="72">
        <f t="shared" si="21"/>
        <v>2016</v>
      </c>
    </row>
    <row r="662" spans="1:7" hidden="1" x14ac:dyDescent="0.3">
      <c r="A662" s="79">
        <v>42665</v>
      </c>
      <c r="B662">
        <f>SUMIFS(user_list!P:P,user_list!G:G,"&lt;="&amp;A662,user_list!H:H,"&gt;="&amp;A662)</f>
        <v>0.50900000000000001</v>
      </c>
      <c r="C662">
        <f>SUMIFS(user_list!Q:Q,user_list!G:G,"&lt;="&amp;A662,user_list!H:H,"&gt;="&amp;A662)</f>
        <v>1.2925</v>
      </c>
      <c r="D662">
        <f>SUMIFS(user_list!P:P,user_list!G:G,"&lt;="&amp;A662,user_list!H:H,"&gt;="&amp;A662,user_list!J:J,days!G662)+SUMIFS(user_list!P:P,user_list!G:G,"&lt;="&amp;A662,user_list!H:H,"&gt;="&amp;A662,user_list!J:J,days!G662-1)</f>
        <v>0</v>
      </c>
      <c r="E662" s="38">
        <f>COUNTIF(user_list!H:H,A662)</f>
        <v>0</v>
      </c>
      <c r="F662" s="72">
        <f t="shared" si="20"/>
        <v>10</v>
      </c>
      <c r="G662" s="72">
        <f t="shared" si="21"/>
        <v>2016</v>
      </c>
    </row>
    <row r="663" spans="1:7" hidden="1" x14ac:dyDescent="0.3">
      <c r="A663" s="79">
        <v>42666</v>
      </c>
      <c r="B663">
        <f>SUMIFS(user_list!P:P,user_list!G:G,"&lt;="&amp;A663,user_list!H:H,"&gt;="&amp;A663)</f>
        <v>0.50900000000000001</v>
      </c>
      <c r="C663">
        <f>SUMIFS(user_list!Q:Q,user_list!G:G,"&lt;="&amp;A663,user_list!H:H,"&gt;="&amp;A663)</f>
        <v>1.2925</v>
      </c>
      <c r="D663">
        <f>SUMIFS(user_list!P:P,user_list!G:G,"&lt;="&amp;A663,user_list!H:H,"&gt;="&amp;A663,user_list!J:J,days!G663)+SUMIFS(user_list!P:P,user_list!G:G,"&lt;="&amp;A663,user_list!H:H,"&gt;="&amp;A663,user_list!J:J,days!G663-1)</f>
        <v>0</v>
      </c>
      <c r="E663" s="38">
        <f>COUNTIF(user_list!H:H,A663)</f>
        <v>0</v>
      </c>
      <c r="F663" s="72">
        <f t="shared" si="20"/>
        <v>10</v>
      </c>
      <c r="G663" s="72">
        <f t="shared" si="21"/>
        <v>2016</v>
      </c>
    </row>
    <row r="664" spans="1:7" hidden="1" x14ac:dyDescent="0.3">
      <c r="A664" s="79">
        <v>42667</v>
      </c>
      <c r="B664">
        <f>SUMIFS(user_list!P:P,user_list!G:G,"&lt;="&amp;A664,user_list!H:H,"&gt;="&amp;A664)</f>
        <v>0.50900000000000001</v>
      </c>
      <c r="C664">
        <f>SUMIFS(user_list!Q:Q,user_list!G:G,"&lt;="&amp;A664,user_list!H:H,"&gt;="&amp;A664)</f>
        <v>1.2925</v>
      </c>
      <c r="D664">
        <f>SUMIFS(user_list!P:P,user_list!G:G,"&lt;="&amp;A664,user_list!H:H,"&gt;="&amp;A664,user_list!J:J,days!G664)+SUMIFS(user_list!P:P,user_list!G:G,"&lt;="&amp;A664,user_list!H:H,"&gt;="&amp;A664,user_list!J:J,days!G664-1)</f>
        <v>0</v>
      </c>
      <c r="E664" s="38">
        <f>COUNTIF(user_list!H:H,A664)</f>
        <v>0</v>
      </c>
      <c r="F664" s="72">
        <f t="shared" si="20"/>
        <v>10</v>
      </c>
      <c r="G664" s="72">
        <f t="shared" si="21"/>
        <v>2016</v>
      </c>
    </row>
    <row r="665" spans="1:7" hidden="1" x14ac:dyDescent="0.3">
      <c r="A665" s="79">
        <v>42668</v>
      </c>
      <c r="B665">
        <f>SUMIFS(user_list!P:P,user_list!G:G,"&lt;="&amp;A665,user_list!H:H,"&gt;="&amp;A665)</f>
        <v>0.96900000000000008</v>
      </c>
      <c r="C665">
        <f>SUMIFS(user_list!Q:Q,user_list!G:G,"&lt;="&amp;A665,user_list!H:H,"&gt;="&amp;A665)</f>
        <v>2.4924999999999997</v>
      </c>
      <c r="D665">
        <f>SUMIFS(user_list!P:P,user_list!G:G,"&lt;="&amp;A665,user_list!H:H,"&gt;="&amp;A665,user_list!J:J,days!G665)+SUMIFS(user_list!P:P,user_list!G:G,"&lt;="&amp;A665,user_list!H:H,"&gt;="&amp;A665,user_list!J:J,days!G665-1)</f>
        <v>0</v>
      </c>
      <c r="E665" s="38">
        <f>COUNTIF(user_list!H:H,A665)</f>
        <v>0</v>
      </c>
      <c r="F665" s="72">
        <f t="shared" si="20"/>
        <v>10</v>
      </c>
      <c r="G665" s="72">
        <f t="shared" si="21"/>
        <v>2016</v>
      </c>
    </row>
    <row r="666" spans="1:7" hidden="1" x14ac:dyDescent="0.3">
      <c r="A666" s="79">
        <v>42669</v>
      </c>
      <c r="B666">
        <f>SUMIFS(user_list!P:P,user_list!G:G,"&lt;="&amp;A666,user_list!H:H,"&gt;="&amp;A666)</f>
        <v>0.96900000000000008</v>
      </c>
      <c r="C666">
        <f>SUMIFS(user_list!Q:Q,user_list!G:G,"&lt;="&amp;A666,user_list!H:H,"&gt;="&amp;A666)</f>
        <v>2.4924999999999997</v>
      </c>
      <c r="D666">
        <f>SUMIFS(user_list!P:P,user_list!G:G,"&lt;="&amp;A666,user_list!H:H,"&gt;="&amp;A666,user_list!J:J,days!G666)+SUMIFS(user_list!P:P,user_list!G:G,"&lt;="&amp;A666,user_list!H:H,"&gt;="&amp;A666,user_list!J:J,days!G666-1)</f>
        <v>0</v>
      </c>
      <c r="E666" s="38">
        <f>COUNTIF(user_list!H:H,A666)</f>
        <v>1</v>
      </c>
      <c r="F666" s="72">
        <f t="shared" si="20"/>
        <v>10</v>
      </c>
      <c r="G666" s="72">
        <f t="shared" si="21"/>
        <v>2016</v>
      </c>
    </row>
    <row r="667" spans="1:7" hidden="1" x14ac:dyDescent="0.3">
      <c r="A667" s="79">
        <v>42670</v>
      </c>
      <c r="B667">
        <f>SUMIFS(user_list!P:P,user_list!G:G,"&lt;="&amp;A667,user_list!H:H,"&gt;="&amp;A667)</f>
        <v>0.64400000000000013</v>
      </c>
      <c r="C667">
        <f>SUMIFS(user_list!Q:Q,user_list!G:G,"&lt;="&amp;A667,user_list!H:H,"&gt;="&amp;A667)</f>
        <v>1.68</v>
      </c>
      <c r="D667">
        <f>SUMIFS(user_list!P:P,user_list!G:G,"&lt;="&amp;A667,user_list!H:H,"&gt;="&amp;A667,user_list!J:J,days!G667)+SUMIFS(user_list!P:P,user_list!G:G,"&lt;="&amp;A667,user_list!H:H,"&gt;="&amp;A667,user_list!J:J,days!G667-1)</f>
        <v>0</v>
      </c>
      <c r="E667" s="38">
        <f>COUNTIF(user_list!H:H,A667)</f>
        <v>0</v>
      </c>
      <c r="F667" s="72">
        <f t="shared" si="20"/>
        <v>10</v>
      </c>
      <c r="G667" s="72">
        <f t="shared" si="21"/>
        <v>2016</v>
      </c>
    </row>
    <row r="668" spans="1:7" hidden="1" x14ac:dyDescent="0.3">
      <c r="A668" s="79">
        <v>42671</v>
      </c>
      <c r="B668">
        <f>SUMIFS(user_list!P:P,user_list!G:G,"&lt;="&amp;A668,user_list!H:H,"&gt;="&amp;A668)</f>
        <v>0.64400000000000013</v>
      </c>
      <c r="C668">
        <f>SUMIFS(user_list!Q:Q,user_list!G:G,"&lt;="&amp;A668,user_list!H:H,"&gt;="&amp;A668)</f>
        <v>1.68</v>
      </c>
      <c r="D668">
        <f>SUMIFS(user_list!P:P,user_list!G:G,"&lt;="&amp;A668,user_list!H:H,"&gt;="&amp;A668,user_list!J:J,days!G668)+SUMIFS(user_list!P:P,user_list!G:G,"&lt;="&amp;A668,user_list!H:H,"&gt;="&amp;A668,user_list!J:J,days!G668-1)</f>
        <v>0</v>
      </c>
      <c r="E668" s="38">
        <f>COUNTIF(user_list!H:H,A668)</f>
        <v>0</v>
      </c>
      <c r="F668" s="72">
        <f t="shared" si="20"/>
        <v>10</v>
      </c>
      <c r="G668" s="72">
        <f t="shared" si="21"/>
        <v>2016</v>
      </c>
    </row>
    <row r="669" spans="1:7" hidden="1" x14ac:dyDescent="0.3">
      <c r="A669" s="79">
        <v>42672</v>
      </c>
      <c r="B669">
        <f>SUMIFS(user_list!P:P,user_list!G:G,"&lt;="&amp;A669,user_list!H:H,"&gt;="&amp;A669)</f>
        <v>0.64400000000000013</v>
      </c>
      <c r="C669">
        <f>SUMIFS(user_list!Q:Q,user_list!G:G,"&lt;="&amp;A669,user_list!H:H,"&gt;="&amp;A669)</f>
        <v>1.68</v>
      </c>
      <c r="D669">
        <f>SUMIFS(user_list!P:P,user_list!G:G,"&lt;="&amp;A669,user_list!H:H,"&gt;="&amp;A669,user_list!J:J,days!G669)+SUMIFS(user_list!P:P,user_list!G:G,"&lt;="&amp;A669,user_list!H:H,"&gt;="&amp;A669,user_list!J:J,days!G669-1)</f>
        <v>0</v>
      </c>
      <c r="E669" s="38">
        <f>COUNTIF(user_list!H:H,A669)</f>
        <v>0</v>
      </c>
      <c r="F669" s="72">
        <f t="shared" si="20"/>
        <v>10</v>
      </c>
      <c r="G669" s="72">
        <f t="shared" si="21"/>
        <v>2016</v>
      </c>
    </row>
    <row r="670" spans="1:7" hidden="1" x14ac:dyDescent="0.3">
      <c r="A670" s="79">
        <v>42673</v>
      </c>
      <c r="B670">
        <f>SUMIFS(user_list!P:P,user_list!G:G,"&lt;="&amp;A670,user_list!H:H,"&gt;="&amp;A670)</f>
        <v>0.64400000000000013</v>
      </c>
      <c r="C670">
        <f>SUMIFS(user_list!Q:Q,user_list!G:G,"&lt;="&amp;A670,user_list!H:H,"&gt;="&amp;A670)</f>
        <v>1.68</v>
      </c>
      <c r="D670">
        <f>SUMIFS(user_list!P:P,user_list!G:G,"&lt;="&amp;A670,user_list!H:H,"&gt;="&amp;A670,user_list!J:J,days!G670)+SUMIFS(user_list!P:P,user_list!G:G,"&lt;="&amp;A670,user_list!H:H,"&gt;="&amp;A670,user_list!J:J,days!G670-1)</f>
        <v>0</v>
      </c>
      <c r="E670" s="38">
        <f>COUNTIF(user_list!H:H,A670)</f>
        <v>0</v>
      </c>
      <c r="F670" s="72">
        <f t="shared" si="20"/>
        <v>10</v>
      </c>
      <c r="G670" s="72">
        <f t="shared" si="21"/>
        <v>2016</v>
      </c>
    </row>
    <row r="671" spans="1:7" hidden="1" x14ac:dyDescent="0.3">
      <c r="A671" s="79">
        <v>42674</v>
      </c>
      <c r="B671">
        <f>SUMIFS(user_list!P:P,user_list!G:G,"&lt;="&amp;A671,user_list!H:H,"&gt;="&amp;A671)</f>
        <v>0.64400000000000013</v>
      </c>
      <c r="C671">
        <f>SUMIFS(user_list!Q:Q,user_list!G:G,"&lt;="&amp;A671,user_list!H:H,"&gt;="&amp;A671)</f>
        <v>1.68</v>
      </c>
      <c r="D671">
        <f>SUMIFS(user_list!P:P,user_list!G:G,"&lt;="&amp;A671,user_list!H:H,"&gt;="&amp;A671,user_list!J:J,days!G671)+SUMIFS(user_list!P:P,user_list!G:G,"&lt;="&amp;A671,user_list!H:H,"&gt;="&amp;A671,user_list!J:J,days!G671-1)</f>
        <v>0</v>
      </c>
      <c r="E671" s="38">
        <f>COUNTIF(user_list!H:H,A671)</f>
        <v>0</v>
      </c>
      <c r="F671" s="72">
        <f t="shared" si="20"/>
        <v>10</v>
      </c>
      <c r="G671" s="72">
        <f t="shared" si="21"/>
        <v>2016</v>
      </c>
    </row>
    <row r="672" spans="1:7" hidden="1" x14ac:dyDescent="0.3">
      <c r="A672" s="79">
        <v>42675</v>
      </c>
      <c r="B672">
        <f>SUMIFS(user_list!P:P,user_list!G:G,"&lt;="&amp;A672,user_list!H:H,"&gt;="&amp;A672)</f>
        <v>0.64400000000000013</v>
      </c>
      <c r="C672">
        <f>SUMIFS(user_list!Q:Q,user_list!G:G,"&lt;="&amp;A672,user_list!H:H,"&gt;="&amp;A672)</f>
        <v>1.68</v>
      </c>
      <c r="D672">
        <f>SUMIFS(user_list!P:P,user_list!G:G,"&lt;="&amp;A672,user_list!H:H,"&gt;="&amp;A672,user_list!J:J,days!G672)+SUMIFS(user_list!P:P,user_list!G:G,"&lt;="&amp;A672,user_list!H:H,"&gt;="&amp;A672,user_list!J:J,days!G672-1)</f>
        <v>0</v>
      </c>
      <c r="E672" s="38">
        <f>COUNTIF(user_list!H:H,A672)</f>
        <v>0</v>
      </c>
      <c r="F672" s="72">
        <f t="shared" si="20"/>
        <v>11</v>
      </c>
      <c r="G672" s="72">
        <f t="shared" si="21"/>
        <v>2016</v>
      </c>
    </row>
    <row r="673" spans="1:7" hidden="1" x14ac:dyDescent="0.3">
      <c r="A673" s="79">
        <v>42676</v>
      </c>
      <c r="B673">
        <f>SUMIFS(user_list!P:P,user_list!G:G,"&lt;="&amp;A673,user_list!H:H,"&gt;="&amp;A673)</f>
        <v>0.64400000000000013</v>
      </c>
      <c r="C673">
        <f>SUMIFS(user_list!Q:Q,user_list!G:G,"&lt;="&amp;A673,user_list!H:H,"&gt;="&amp;A673)</f>
        <v>1.68</v>
      </c>
      <c r="D673">
        <f>SUMIFS(user_list!P:P,user_list!G:G,"&lt;="&amp;A673,user_list!H:H,"&gt;="&amp;A673,user_list!J:J,days!G673)+SUMIFS(user_list!P:P,user_list!G:G,"&lt;="&amp;A673,user_list!H:H,"&gt;="&amp;A673,user_list!J:J,days!G673-1)</f>
        <v>0</v>
      </c>
      <c r="E673" s="38">
        <f>COUNTIF(user_list!H:H,A673)</f>
        <v>0</v>
      </c>
      <c r="F673" s="72">
        <f t="shared" si="20"/>
        <v>11</v>
      </c>
      <c r="G673" s="72">
        <f t="shared" si="21"/>
        <v>2016</v>
      </c>
    </row>
    <row r="674" spans="1:7" hidden="1" x14ac:dyDescent="0.3">
      <c r="A674" s="79">
        <v>42677</v>
      </c>
      <c r="B674">
        <f>SUMIFS(user_list!P:P,user_list!G:G,"&lt;="&amp;A674,user_list!H:H,"&gt;="&amp;A674)</f>
        <v>0.64400000000000013</v>
      </c>
      <c r="C674">
        <f>SUMIFS(user_list!Q:Q,user_list!G:G,"&lt;="&amp;A674,user_list!H:H,"&gt;="&amp;A674)</f>
        <v>1.68</v>
      </c>
      <c r="D674">
        <f>SUMIFS(user_list!P:P,user_list!G:G,"&lt;="&amp;A674,user_list!H:H,"&gt;="&amp;A674,user_list!J:J,days!G674)+SUMIFS(user_list!P:P,user_list!G:G,"&lt;="&amp;A674,user_list!H:H,"&gt;="&amp;A674,user_list!J:J,days!G674-1)</f>
        <v>0</v>
      </c>
      <c r="E674" s="38">
        <f>COUNTIF(user_list!H:H,A674)</f>
        <v>1</v>
      </c>
      <c r="F674" s="72">
        <f t="shared" si="20"/>
        <v>11</v>
      </c>
      <c r="G674" s="72">
        <f t="shared" si="21"/>
        <v>2016</v>
      </c>
    </row>
    <row r="675" spans="1:7" hidden="1" x14ac:dyDescent="0.3">
      <c r="A675" s="79">
        <v>42678</v>
      </c>
      <c r="B675">
        <f>SUMIFS(user_list!P:P,user_list!G:G,"&lt;="&amp;A675,user_list!H:H,"&gt;="&amp;A675)</f>
        <v>0.184</v>
      </c>
      <c r="C675">
        <f>SUMIFS(user_list!Q:Q,user_list!G:G,"&lt;="&amp;A675,user_list!H:H,"&gt;="&amp;A675)</f>
        <v>0.48</v>
      </c>
      <c r="D675">
        <f>SUMIFS(user_list!P:P,user_list!G:G,"&lt;="&amp;A675,user_list!H:H,"&gt;="&amp;A675,user_list!J:J,days!G675)+SUMIFS(user_list!P:P,user_list!G:G,"&lt;="&amp;A675,user_list!H:H,"&gt;="&amp;A675,user_list!J:J,days!G675-1)</f>
        <v>0</v>
      </c>
      <c r="E675" s="38">
        <f>COUNTIF(user_list!H:H,A675)</f>
        <v>0</v>
      </c>
      <c r="F675" s="72">
        <f t="shared" si="20"/>
        <v>11</v>
      </c>
      <c r="G675" s="72">
        <f t="shared" si="21"/>
        <v>2016</v>
      </c>
    </row>
    <row r="676" spans="1:7" hidden="1" x14ac:dyDescent="0.3">
      <c r="A676" s="79">
        <v>42679</v>
      </c>
      <c r="B676">
        <f>SUMIFS(user_list!P:P,user_list!G:G,"&lt;="&amp;A676,user_list!H:H,"&gt;="&amp;A676)</f>
        <v>0.184</v>
      </c>
      <c r="C676">
        <f>SUMIFS(user_list!Q:Q,user_list!G:G,"&lt;="&amp;A676,user_list!H:H,"&gt;="&amp;A676)</f>
        <v>0.48</v>
      </c>
      <c r="D676">
        <f>SUMIFS(user_list!P:P,user_list!G:G,"&lt;="&amp;A676,user_list!H:H,"&gt;="&amp;A676,user_list!J:J,days!G676)+SUMIFS(user_list!P:P,user_list!G:G,"&lt;="&amp;A676,user_list!H:H,"&gt;="&amp;A676,user_list!J:J,days!G676-1)</f>
        <v>0</v>
      </c>
      <c r="E676" s="38">
        <f>COUNTIF(user_list!H:H,A676)</f>
        <v>0</v>
      </c>
      <c r="F676" s="72">
        <f t="shared" si="20"/>
        <v>11</v>
      </c>
      <c r="G676" s="72">
        <f t="shared" si="21"/>
        <v>2016</v>
      </c>
    </row>
    <row r="677" spans="1:7" hidden="1" x14ac:dyDescent="0.3">
      <c r="A677" s="79">
        <v>42680</v>
      </c>
      <c r="B677">
        <f>SUMIFS(user_list!P:P,user_list!G:G,"&lt;="&amp;A677,user_list!H:H,"&gt;="&amp;A677)</f>
        <v>0.184</v>
      </c>
      <c r="C677">
        <f>SUMIFS(user_list!Q:Q,user_list!G:G,"&lt;="&amp;A677,user_list!H:H,"&gt;="&amp;A677)</f>
        <v>0.48</v>
      </c>
      <c r="D677">
        <f>SUMIFS(user_list!P:P,user_list!G:G,"&lt;="&amp;A677,user_list!H:H,"&gt;="&amp;A677,user_list!J:J,days!G677)+SUMIFS(user_list!P:P,user_list!G:G,"&lt;="&amp;A677,user_list!H:H,"&gt;="&amp;A677,user_list!J:J,days!G677-1)</f>
        <v>0</v>
      </c>
      <c r="E677" s="38">
        <f>COUNTIF(user_list!H:H,A677)</f>
        <v>0</v>
      </c>
      <c r="F677" s="72">
        <f t="shared" si="20"/>
        <v>11</v>
      </c>
      <c r="G677" s="72">
        <f t="shared" si="21"/>
        <v>2016</v>
      </c>
    </row>
    <row r="678" spans="1:7" hidden="1" x14ac:dyDescent="0.3">
      <c r="A678" s="79">
        <v>42681</v>
      </c>
      <c r="B678">
        <f>SUMIFS(user_list!P:P,user_list!G:G,"&lt;="&amp;A678,user_list!H:H,"&gt;="&amp;A678)</f>
        <v>0.184</v>
      </c>
      <c r="C678">
        <f>SUMIFS(user_list!Q:Q,user_list!G:G,"&lt;="&amp;A678,user_list!H:H,"&gt;="&amp;A678)</f>
        <v>0.48</v>
      </c>
      <c r="D678">
        <f>SUMIFS(user_list!P:P,user_list!G:G,"&lt;="&amp;A678,user_list!H:H,"&gt;="&amp;A678,user_list!J:J,days!G678)+SUMIFS(user_list!P:P,user_list!G:G,"&lt;="&amp;A678,user_list!H:H,"&gt;="&amp;A678,user_list!J:J,days!G678-1)</f>
        <v>0</v>
      </c>
      <c r="E678" s="38">
        <f>COUNTIF(user_list!H:H,A678)</f>
        <v>0</v>
      </c>
      <c r="F678" s="72">
        <f t="shared" si="20"/>
        <v>11</v>
      </c>
      <c r="G678" s="72">
        <f t="shared" si="21"/>
        <v>2016</v>
      </c>
    </row>
    <row r="679" spans="1:7" hidden="1" x14ac:dyDescent="0.3">
      <c r="A679" s="79">
        <v>42682</v>
      </c>
      <c r="B679">
        <f>SUMIFS(user_list!P:P,user_list!G:G,"&lt;="&amp;A679,user_list!H:H,"&gt;="&amp;A679)</f>
        <v>0.184</v>
      </c>
      <c r="C679">
        <f>SUMIFS(user_list!Q:Q,user_list!G:G,"&lt;="&amp;A679,user_list!H:H,"&gt;="&amp;A679)</f>
        <v>0.48</v>
      </c>
      <c r="D679">
        <f>SUMIFS(user_list!P:P,user_list!G:G,"&lt;="&amp;A679,user_list!H:H,"&gt;="&amp;A679,user_list!J:J,days!G679)+SUMIFS(user_list!P:P,user_list!G:G,"&lt;="&amp;A679,user_list!H:H,"&gt;="&amp;A679,user_list!J:J,days!G679-1)</f>
        <v>0</v>
      </c>
      <c r="E679" s="38">
        <f>COUNTIF(user_list!H:H,A679)</f>
        <v>0</v>
      </c>
      <c r="F679" s="72">
        <f t="shared" si="20"/>
        <v>11</v>
      </c>
      <c r="G679" s="72">
        <f t="shared" si="21"/>
        <v>2016</v>
      </c>
    </row>
    <row r="680" spans="1:7" hidden="1" x14ac:dyDescent="0.3">
      <c r="A680" s="79">
        <v>42683</v>
      </c>
      <c r="B680">
        <f>SUMIFS(user_list!P:P,user_list!G:G,"&lt;="&amp;A680,user_list!H:H,"&gt;="&amp;A680)</f>
        <v>0.184</v>
      </c>
      <c r="C680">
        <f>SUMIFS(user_list!Q:Q,user_list!G:G,"&lt;="&amp;A680,user_list!H:H,"&gt;="&amp;A680)</f>
        <v>0.48</v>
      </c>
      <c r="D680">
        <f>SUMIFS(user_list!P:P,user_list!G:G,"&lt;="&amp;A680,user_list!H:H,"&gt;="&amp;A680,user_list!J:J,days!G680)+SUMIFS(user_list!P:P,user_list!G:G,"&lt;="&amp;A680,user_list!H:H,"&gt;="&amp;A680,user_list!J:J,days!G680-1)</f>
        <v>0</v>
      </c>
      <c r="E680" s="38">
        <f>COUNTIF(user_list!H:H,A680)</f>
        <v>0</v>
      </c>
      <c r="F680" s="72">
        <f t="shared" si="20"/>
        <v>11</v>
      </c>
      <c r="G680" s="72">
        <f t="shared" si="21"/>
        <v>2016</v>
      </c>
    </row>
    <row r="681" spans="1:7" hidden="1" x14ac:dyDescent="0.3">
      <c r="A681" s="79">
        <v>42684</v>
      </c>
      <c r="B681">
        <f>SUMIFS(user_list!P:P,user_list!G:G,"&lt;="&amp;A681,user_list!H:H,"&gt;="&amp;A681)</f>
        <v>0.184</v>
      </c>
      <c r="C681">
        <f>SUMIFS(user_list!Q:Q,user_list!G:G,"&lt;="&amp;A681,user_list!H:H,"&gt;="&amp;A681)</f>
        <v>0.48</v>
      </c>
      <c r="D681">
        <f>SUMIFS(user_list!P:P,user_list!G:G,"&lt;="&amp;A681,user_list!H:H,"&gt;="&amp;A681,user_list!J:J,days!G681)+SUMIFS(user_list!P:P,user_list!G:G,"&lt;="&amp;A681,user_list!H:H,"&gt;="&amp;A681,user_list!J:J,days!G681-1)</f>
        <v>0</v>
      </c>
      <c r="E681" s="38">
        <f>COUNTIF(user_list!H:H,A681)</f>
        <v>0</v>
      </c>
      <c r="F681" s="72">
        <f t="shared" si="20"/>
        <v>11</v>
      </c>
      <c r="G681" s="72">
        <f t="shared" si="21"/>
        <v>2016</v>
      </c>
    </row>
    <row r="682" spans="1:7" hidden="1" x14ac:dyDescent="0.3">
      <c r="A682" s="79">
        <v>42685</v>
      </c>
      <c r="B682">
        <f>SUMIFS(user_list!P:P,user_list!G:G,"&lt;="&amp;A682,user_list!H:H,"&gt;="&amp;A682)</f>
        <v>0.434</v>
      </c>
      <c r="C682">
        <f>SUMIFS(user_list!Q:Q,user_list!G:G,"&lt;="&amp;A682,user_list!H:H,"&gt;="&amp;A682)</f>
        <v>1.08</v>
      </c>
      <c r="D682">
        <f>SUMIFS(user_list!P:P,user_list!G:G,"&lt;="&amp;A682,user_list!H:H,"&gt;="&amp;A682,user_list!J:J,days!G682)+SUMIFS(user_list!P:P,user_list!G:G,"&lt;="&amp;A682,user_list!H:H,"&gt;="&amp;A682,user_list!J:J,days!G682-1)</f>
        <v>0</v>
      </c>
      <c r="E682" s="38">
        <f>COUNTIF(user_list!H:H,A682)</f>
        <v>0</v>
      </c>
      <c r="F682" s="72">
        <f t="shared" si="20"/>
        <v>11</v>
      </c>
      <c r="G682" s="72">
        <f t="shared" si="21"/>
        <v>2016</v>
      </c>
    </row>
    <row r="683" spans="1:7" hidden="1" x14ac:dyDescent="0.3">
      <c r="A683" s="79">
        <v>42686</v>
      </c>
      <c r="B683">
        <f>SUMIFS(user_list!P:P,user_list!G:G,"&lt;="&amp;A683,user_list!H:H,"&gt;="&amp;A683)</f>
        <v>0.434</v>
      </c>
      <c r="C683">
        <f>SUMIFS(user_list!Q:Q,user_list!G:G,"&lt;="&amp;A683,user_list!H:H,"&gt;="&amp;A683)</f>
        <v>1.08</v>
      </c>
      <c r="D683">
        <f>SUMIFS(user_list!P:P,user_list!G:G,"&lt;="&amp;A683,user_list!H:H,"&gt;="&amp;A683,user_list!J:J,days!G683)+SUMIFS(user_list!P:P,user_list!G:G,"&lt;="&amp;A683,user_list!H:H,"&gt;="&amp;A683,user_list!J:J,days!G683-1)</f>
        <v>0</v>
      </c>
      <c r="E683" s="38">
        <f>COUNTIF(user_list!H:H,A683)</f>
        <v>0</v>
      </c>
      <c r="F683" s="72">
        <f t="shared" si="20"/>
        <v>11</v>
      </c>
      <c r="G683" s="72">
        <f t="shared" si="21"/>
        <v>2016</v>
      </c>
    </row>
    <row r="684" spans="1:7" hidden="1" x14ac:dyDescent="0.3">
      <c r="A684" s="79">
        <v>42687</v>
      </c>
      <c r="B684">
        <f>SUMIFS(user_list!P:P,user_list!G:G,"&lt;="&amp;A684,user_list!H:H,"&gt;="&amp;A684)</f>
        <v>0.434</v>
      </c>
      <c r="C684">
        <f>SUMIFS(user_list!Q:Q,user_list!G:G,"&lt;="&amp;A684,user_list!H:H,"&gt;="&amp;A684)</f>
        <v>1.08</v>
      </c>
      <c r="D684">
        <f>SUMIFS(user_list!P:P,user_list!G:G,"&lt;="&amp;A684,user_list!H:H,"&gt;="&amp;A684,user_list!J:J,days!G684)+SUMIFS(user_list!P:P,user_list!G:G,"&lt;="&amp;A684,user_list!H:H,"&gt;="&amp;A684,user_list!J:J,days!G684-1)</f>
        <v>0</v>
      </c>
      <c r="E684" s="38">
        <f>COUNTIF(user_list!H:H,A684)</f>
        <v>0</v>
      </c>
      <c r="F684" s="72">
        <f t="shared" si="20"/>
        <v>11</v>
      </c>
      <c r="G684" s="72">
        <f t="shared" si="21"/>
        <v>2016</v>
      </c>
    </row>
    <row r="685" spans="1:7" hidden="1" x14ac:dyDescent="0.3">
      <c r="A685" s="79">
        <v>42688</v>
      </c>
      <c r="B685">
        <f>SUMIFS(user_list!P:P,user_list!G:G,"&lt;="&amp;A685,user_list!H:H,"&gt;="&amp;A685)</f>
        <v>0.434</v>
      </c>
      <c r="C685">
        <f>SUMIFS(user_list!Q:Q,user_list!G:G,"&lt;="&amp;A685,user_list!H:H,"&gt;="&amp;A685)</f>
        <v>1.08</v>
      </c>
      <c r="D685">
        <f>SUMIFS(user_list!P:P,user_list!G:G,"&lt;="&amp;A685,user_list!H:H,"&gt;="&amp;A685,user_list!J:J,days!G685)+SUMIFS(user_list!P:P,user_list!G:G,"&lt;="&amp;A685,user_list!H:H,"&gt;="&amp;A685,user_list!J:J,days!G685-1)</f>
        <v>0</v>
      </c>
      <c r="E685" s="38">
        <f>COUNTIF(user_list!H:H,A685)</f>
        <v>0</v>
      </c>
      <c r="F685" s="72">
        <f t="shared" si="20"/>
        <v>11</v>
      </c>
      <c r="G685" s="72">
        <f t="shared" si="21"/>
        <v>2016</v>
      </c>
    </row>
    <row r="686" spans="1:7" hidden="1" x14ac:dyDescent="0.3">
      <c r="A686" s="79">
        <v>42689</v>
      </c>
      <c r="B686">
        <f>SUMIFS(user_list!P:P,user_list!G:G,"&lt;="&amp;A686,user_list!H:H,"&gt;="&amp;A686)</f>
        <v>0.434</v>
      </c>
      <c r="C686">
        <f>SUMIFS(user_list!Q:Q,user_list!G:G,"&lt;="&amp;A686,user_list!H:H,"&gt;="&amp;A686)</f>
        <v>1.08</v>
      </c>
      <c r="D686">
        <f>SUMIFS(user_list!P:P,user_list!G:G,"&lt;="&amp;A686,user_list!H:H,"&gt;="&amp;A686,user_list!J:J,days!G686)+SUMIFS(user_list!P:P,user_list!G:G,"&lt;="&amp;A686,user_list!H:H,"&gt;="&amp;A686,user_list!J:J,days!G686-1)</f>
        <v>0</v>
      </c>
      <c r="E686" s="38">
        <f>COUNTIF(user_list!H:H,A686)</f>
        <v>0</v>
      </c>
      <c r="F686" s="72">
        <f t="shared" si="20"/>
        <v>11</v>
      </c>
      <c r="G686" s="72">
        <f t="shared" si="21"/>
        <v>2016</v>
      </c>
    </row>
    <row r="687" spans="1:7" hidden="1" x14ac:dyDescent="0.3">
      <c r="A687" s="79">
        <v>42690</v>
      </c>
      <c r="B687">
        <f>SUMIFS(user_list!P:P,user_list!G:G,"&lt;="&amp;A687,user_list!H:H,"&gt;="&amp;A687)</f>
        <v>0.434</v>
      </c>
      <c r="C687">
        <f>SUMIFS(user_list!Q:Q,user_list!G:G,"&lt;="&amp;A687,user_list!H:H,"&gt;="&amp;A687)</f>
        <v>1.08</v>
      </c>
      <c r="D687">
        <f>SUMIFS(user_list!P:P,user_list!G:G,"&lt;="&amp;A687,user_list!H:H,"&gt;="&amp;A687,user_list!J:J,days!G687)+SUMIFS(user_list!P:P,user_list!G:G,"&lt;="&amp;A687,user_list!H:H,"&gt;="&amp;A687,user_list!J:J,days!G687-1)</f>
        <v>0</v>
      </c>
      <c r="E687" s="38">
        <f>COUNTIF(user_list!H:H,A687)</f>
        <v>0</v>
      </c>
      <c r="F687" s="72">
        <f t="shared" si="20"/>
        <v>11</v>
      </c>
      <c r="G687" s="72">
        <f t="shared" si="21"/>
        <v>2016</v>
      </c>
    </row>
    <row r="688" spans="1:7" hidden="1" x14ac:dyDescent="0.3">
      <c r="A688" s="79">
        <v>42691</v>
      </c>
      <c r="B688">
        <f>SUMIFS(user_list!P:P,user_list!G:G,"&lt;="&amp;A688,user_list!H:H,"&gt;="&amp;A688)</f>
        <v>0.434</v>
      </c>
      <c r="C688">
        <f>SUMIFS(user_list!Q:Q,user_list!G:G,"&lt;="&amp;A688,user_list!H:H,"&gt;="&amp;A688)</f>
        <v>1.08</v>
      </c>
      <c r="D688">
        <f>SUMIFS(user_list!P:P,user_list!G:G,"&lt;="&amp;A688,user_list!H:H,"&gt;="&amp;A688,user_list!J:J,days!G688)+SUMIFS(user_list!P:P,user_list!G:G,"&lt;="&amp;A688,user_list!H:H,"&gt;="&amp;A688,user_list!J:J,days!G688-1)</f>
        <v>0</v>
      </c>
      <c r="E688" s="38">
        <f>COUNTIF(user_list!H:H,A688)</f>
        <v>0</v>
      </c>
      <c r="F688" s="72">
        <f t="shared" si="20"/>
        <v>11</v>
      </c>
      <c r="G688" s="72">
        <f t="shared" si="21"/>
        <v>2016</v>
      </c>
    </row>
    <row r="689" spans="1:7" hidden="1" x14ac:dyDescent="0.3">
      <c r="A689" s="79">
        <v>42692</v>
      </c>
      <c r="B689">
        <f>SUMIFS(user_list!P:P,user_list!G:G,"&lt;="&amp;A689,user_list!H:H,"&gt;="&amp;A689)</f>
        <v>0.434</v>
      </c>
      <c r="C689">
        <f>SUMIFS(user_list!Q:Q,user_list!G:G,"&lt;="&amp;A689,user_list!H:H,"&gt;="&amp;A689)</f>
        <v>1.08</v>
      </c>
      <c r="D689">
        <f>SUMIFS(user_list!P:P,user_list!G:G,"&lt;="&amp;A689,user_list!H:H,"&gt;="&amp;A689,user_list!J:J,days!G689)+SUMIFS(user_list!P:P,user_list!G:G,"&lt;="&amp;A689,user_list!H:H,"&gt;="&amp;A689,user_list!J:J,days!G689-1)</f>
        <v>0</v>
      </c>
      <c r="E689" s="38">
        <f>COUNTIF(user_list!H:H,A689)</f>
        <v>0</v>
      </c>
      <c r="F689" s="72">
        <f t="shared" si="20"/>
        <v>11</v>
      </c>
      <c r="G689" s="72">
        <f t="shared" si="21"/>
        <v>2016</v>
      </c>
    </row>
    <row r="690" spans="1:7" hidden="1" x14ac:dyDescent="0.3">
      <c r="A690" s="79">
        <v>42693</v>
      </c>
      <c r="B690">
        <f>SUMIFS(user_list!P:P,user_list!G:G,"&lt;="&amp;A690,user_list!H:H,"&gt;="&amp;A690)</f>
        <v>0.434</v>
      </c>
      <c r="C690">
        <f>SUMIFS(user_list!Q:Q,user_list!G:G,"&lt;="&amp;A690,user_list!H:H,"&gt;="&amp;A690)</f>
        <v>1.08</v>
      </c>
      <c r="D690">
        <f>SUMIFS(user_list!P:P,user_list!G:G,"&lt;="&amp;A690,user_list!H:H,"&gt;="&amp;A690,user_list!J:J,days!G690)+SUMIFS(user_list!P:P,user_list!G:G,"&lt;="&amp;A690,user_list!H:H,"&gt;="&amp;A690,user_list!J:J,days!G690-1)</f>
        <v>0</v>
      </c>
      <c r="E690" s="38">
        <f>COUNTIF(user_list!H:H,A690)</f>
        <v>0</v>
      </c>
      <c r="F690" s="72">
        <f t="shared" si="20"/>
        <v>11</v>
      </c>
      <c r="G690" s="72">
        <f t="shared" si="21"/>
        <v>2016</v>
      </c>
    </row>
    <row r="691" spans="1:7" hidden="1" x14ac:dyDescent="0.3">
      <c r="A691" s="79">
        <v>42694</v>
      </c>
      <c r="B691">
        <f>SUMIFS(user_list!P:P,user_list!G:G,"&lt;="&amp;A691,user_list!H:H,"&gt;="&amp;A691)</f>
        <v>0.434</v>
      </c>
      <c r="C691">
        <f>SUMIFS(user_list!Q:Q,user_list!G:G,"&lt;="&amp;A691,user_list!H:H,"&gt;="&amp;A691)</f>
        <v>1.08</v>
      </c>
      <c r="D691">
        <f>SUMIFS(user_list!P:P,user_list!G:G,"&lt;="&amp;A691,user_list!H:H,"&gt;="&amp;A691,user_list!J:J,days!G691)+SUMIFS(user_list!P:P,user_list!G:G,"&lt;="&amp;A691,user_list!H:H,"&gt;="&amp;A691,user_list!J:J,days!G691-1)</f>
        <v>0</v>
      </c>
      <c r="E691" s="38">
        <f>COUNTIF(user_list!H:H,A691)</f>
        <v>1</v>
      </c>
      <c r="F691" s="72">
        <f t="shared" si="20"/>
        <v>11</v>
      </c>
      <c r="G691" s="72">
        <f t="shared" si="21"/>
        <v>2016</v>
      </c>
    </row>
    <row r="692" spans="1:7" hidden="1" x14ac:dyDescent="0.3">
      <c r="A692" s="79">
        <v>42695</v>
      </c>
      <c r="B692">
        <f>SUMIFS(user_list!P:P,user_list!G:G,"&lt;="&amp;A692,user_list!H:H,"&gt;="&amp;A692)</f>
        <v>0.184</v>
      </c>
      <c r="C692">
        <f>SUMIFS(user_list!Q:Q,user_list!G:G,"&lt;="&amp;A692,user_list!H:H,"&gt;="&amp;A692)</f>
        <v>0.48</v>
      </c>
      <c r="D692">
        <f>SUMIFS(user_list!P:P,user_list!G:G,"&lt;="&amp;A692,user_list!H:H,"&gt;="&amp;A692,user_list!J:J,days!G692)+SUMIFS(user_list!P:P,user_list!G:G,"&lt;="&amp;A692,user_list!H:H,"&gt;="&amp;A692,user_list!J:J,days!G692-1)</f>
        <v>0</v>
      </c>
      <c r="E692" s="38">
        <f>COUNTIF(user_list!H:H,A692)</f>
        <v>0</v>
      </c>
      <c r="F692" s="72">
        <f t="shared" si="20"/>
        <v>11</v>
      </c>
      <c r="G692" s="72">
        <f t="shared" si="21"/>
        <v>2016</v>
      </c>
    </row>
    <row r="693" spans="1:7" hidden="1" x14ac:dyDescent="0.3">
      <c r="A693" s="79">
        <v>42696</v>
      </c>
      <c r="B693">
        <f>SUMIFS(user_list!P:P,user_list!G:G,"&lt;="&amp;A693,user_list!H:H,"&gt;="&amp;A693)</f>
        <v>0.28566666666666668</v>
      </c>
      <c r="C693">
        <f>SUMIFS(user_list!Q:Q,user_list!G:G,"&lt;="&amp;A693,user_list!H:H,"&gt;="&amp;A693)</f>
        <v>1.48</v>
      </c>
      <c r="D693">
        <f>SUMIFS(user_list!P:P,user_list!G:G,"&lt;="&amp;A693,user_list!H:H,"&gt;="&amp;A693,user_list!J:J,days!G693)+SUMIFS(user_list!P:P,user_list!G:G,"&lt;="&amp;A693,user_list!H:H,"&gt;="&amp;A693,user_list!J:J,days!G693-1)</f>
        <v>0.1016666666666667</v>
      </c>
      <c r="E693" s="38">
        <f>COUNTIF(user_list!H:H,A693)</f>
        <v>2</v>
      </c>
      <c r="F693" s="72">
        <f t="shared" si="20"/>
        <v>11</v>
      </c>
      <c r="G693" s="72">
        <f t="shared" si="21"/>
        <v>2016</v>
      </c>
    </row>
    <row r="694" spans="1:7" hidden="1" x14ac:dyDescent="0.3">
      <c r="A694" s="79">
        <v>42697</v>
      </c>
      <c r="B694">
        <f>SUMIFS(user_list!P:P,user_list!G:G,"&lt;="&amp;A694,user_list!H:H,"&gt;="&amp;A694)</f>
        <v>0</v>
      </c>
      <c r="C694">
        <f>SUMIFS(user_list!Q:Q,user_list!G:G,"&lt;="&amp;A694,user_list!H:H,"&gt;="&amp;A694)</f>
        <v>0</v>
      </c>
      <c r="D694">
        <f>SUMIFS(user_list!P:P,user_list!G:G,"&lt;="&amp;A694,user_list!H:H,"&gt;="&amp;A694,user_list!J:J,days!G694)+SUMIFS(user_list!P:P,user_list!G:G,"&lt;="&amp;A694,user_list!H:H,"&gt;="&amp;A694,user_list!J:J,days!G694-1)</f>
        <v>0</v>
      </c>
      <c r="E694" s="38">
        <f>COUNTIF(user_list!H:H,A694)</f>
        <v>0</v>
      </c>
      <c r="F694" s="72">
        <f t="shared" si="20"/>
        <v>11</v>
      </c>
      <c r="G694" s="72">
        <f t="shared" si="21"/>
        <v>2016</v>
      </c>
    </row>
    <row r="695" spans="1:7" hidden="1" x14ac:dyDescent="0.3">
      <c r="A695" s="79">
        <v>42698</v>
      </c>
      <c r="B695">
        <f>SUMIFS(user_list!P:P,user_list!G:G,"&lt;="&amp;A695,user_list!H:H,"&gt;="&amp;A695)</f>
        <v>0</v>
      </c>
      <c r="C695">
        <f>SUMIFS(user_list!Q:Q,user_list!G:G,"&lt;="&amp;A695,user_list!H:H,"&gt;="&amp;A695)</f>
        <v>0</v>
      </c>
      <c r="D695">
        <f>SUMIFS(user_list!P:P,user_list!G:G,"&lt;="&amp;A695,user_list!H:H,"&gt;="&amp;A695,user_list!J:J,days!G695)+SUMIFS(user_list!P:P,user_list!G:G,"&lt;="&amp;A695,user_list!H:H,"&gt;="&amp;A695,user_list!J:J,days!G695-1)</f>
        <v>0</v>
      </c>
      <c r="E695" s="38">
        <f>COUNTIF(user_list!H:H,A695)</f>
        <v>0</v>
      </c>
      <c r="F695" s="72">
        <f t="shared" si="20"/>
        <v>11</v>
      </c>
      <c r="G695" s="72">
        <f t="shared" si="21"/>
        <v>2016</v>
      </c>
    </row>
    <row r="696" spans="1:7" hidden="1" x14ac:dyDescent="0.3">
      <c r="A696" s="79">
        <v>42699</v>
      </c>
      <c r="B696">
        <f>SUMIFS(user_list!P:P,user_list!G:G,"&lt;="&amp;A696,user_list!H:H,"&gt;="&amp;A696)</f>
        <v>0</v>
      </c>
      <c r="C696">
        <f>SUMIFS(user_list!Q:Q,user_list!G:G,"&lt;="&amp;A696,user_list!H:H,"&gt;="&amp;A696)</f>
        <v>0</v>
      </c>
      <c r="D696">
        <f>SUMIFS(user_list!P:P,user_list!G:G,"&lt;="&amp;A696,user_list!H:H,"&gt;="&amp;A696,user_list!J:J,days!G696)+SUMIFS(user_list!P:P,user_list!G:G,"&lt;="&amp;A696,user_list!H:H,"&gt;="&amp;A696,user_list!J:J,days!G696-1)</f>
        <v>0</v>
      </c>
      <c r="E696" s="38">
        <f>COUNTIF(user_list!H:H,A696)</f>
        <v>0</v>
      </c>
      <c r="F696" s="72">
        <f t="shared" si="20"/>
        <v>11</v>
      </c>
      <c r="G696" s="72">
        <f t="shared" si="21"/>
        <v>2016</v>
      </c>
    </row>
    <row r="697" spans="1:7" hidden="1" x14ac:dyDescent="0.3">
      <c r="A697" s="79">
        <v>42700</v>
      </c>
      <c r="B697">
        <f>SUMIFS(user_list!P:P,user_list!G:G,"&lt;="&amp;A697,user_list!H:H,"&gt;="&amp;A697)</f>
        <v>0</v>
      </c>
      <c r="C697">
        <f>SUMIFS(user_list!Q:Q,user_list!G:G,"&lt;="&amp;A697,user_list!H:H,"&gt;="&amp;A697)</f>
        <v>0</v>
      </c>
      <c r="D697">
        <f>SUMIFS(user_list!P:P,user_list!G:G,"&lt;="&amp;A697,user_list!H:H,"&gt;="&amp;A697,user_list!J:J,days!G697)+SUMIFS(user_list!P:P,user_list!G:G,"&lt;="&amp;A697,user_list!H:H,"&gt;="&amp;A697,user_list!J:J,days!G697-1)</f>
        <v>0</v>
      </c>
      <c r="E697" s="38">
        <f>COUNTIF(user_list!H:H,A697)</f>
        <v>0</v>
      </c>
      <c r="F697" s="72">
        <f t="shared" si="20"/>
        <v>11</v>
      </c>
      <c r="G697" s="72">
        <f t="shared" si="21"/>
        <v>2016</v>
      </c>
    </row>
    <row r="698" spans="1:7" hidden="1" x14ac:dyDescent="0.3">
      <c r="A698" s="79">
        <v>42701</v>
      </c>
      <c r="B698">
        <f>SUMIFS(user_list!P:P,user_list!G:G,"&lt;="&amp;A698,user_list!H:H,"&gt;="&amp;A698)</f>
        <v>0</v>
      </c>
      <c r="C698">
        <f>SUMIFS(user_list!Q:Q,user_list!G:G,"&lt;="&amp;A698,user_list!H:H,"&gt;="&amp;A698)</f>
        <v>0</v>
      </c>
      <c r="D698">
        <f>SUMIFS(user_list!P:P,user_list!G:G,"&lt;="&amp;A698,user_list!H:H,"&gt;="&amp;A698,user_list!J:J,days!G698)+SUMIFS(user_list!P:P,user_list!G:G,"&lt;="&amp;A698,user_list!H:H,"&gt;="&amp;A698,user_list!J:J,days!G698-1)</f>
        <v>0</v>
      </c>
      <c r="E698" s="38">
        <f>COUNTIF(user_list!H:H,A698)</f>
        <v>0</v>
      </c>
      <c r="F698" s="72">
        <f t="shared" si="20"/>
        <v>11</v>
      </c>
      <c r="G698" s="72">
        <f t="shared" si="21"/>
        <v>2016</v>
      </c>
    </row>
    <row r="699" spans="1:7" hidden="1" x14ac:dyDescent="0.3">
      <c r="A699" s="79">
        <v>42702</v>
      </c>
      <c r="B699">
        <f>SUMIFS(user_list!P:P,user_list!G:G,"&lt;="&amp;A699,user_list!H:H,"&gt;="&amp;A699)</f>
        <v>0</v>
      </c>
      <c r="C699">
        <f>SUMIFS(user_list!Q:Q,user_list!G:G,"&lt;="&amp;A699,user_list!H:H,"&gt;="&amp;A699)</f>
        <v>0</v>
      </c>
      <c r="D699">
        <f>SUMIFS(user_list!P:P,user_list!G:G,"&lt;="&amp;A699,user_list!H:H,"&gt;="&amp;A699,user_list!J:J,days!G699)+SUMIFS(user_list!P:P,user_list!G:G,"&lt;="&amp;A699,user_list!H:H,"&gt;="&amp;A699,user_list!J:J,days!G699-1)</f>
        <v>0</v>
      </c>
      <c r="E699" s="38">
        <f>COUNTIF(user_list!H:H,A699)</f>
        <v>0</v>
      </c>
      <c r="F699" s="72">
        <f t="shared" si="20"/>
        <v>11</v>
      </c>
      <c r="G699" s="72">
        <f t="shared" si="21"/>
        <v>2016</v>
      </c>
    </row>
    <row r="700" spans="1:7" hidden="1" x14ac:dyDescent="0.3">
      <c r="A700" s="79">
        <v>42703</v>
      </c>
      <c r="B700">
        <f>SUMIFS(user_list!P:P,user_list!G:G,"&lt;="&amp;A700,user_list!H:H,"&gt;="&amp;A700)</f>
        <v>0</v>
      </c>
      <c r="C700">
        <f>SUMIFS(user_list!Q:Q,user_list!G:G,"&lt;="&amp;A700,user_list!H:H,"&gt;="&amp;A700)</f>
        <v>0</v>
      </c>
      <c r="D700">
        <f>SUMIFS(user_list!P:P,user_list!G:G,"&lt;="&amp;A700,user_list!H:H,"&gt;="&amp;A700,user_list!J:J,days!G700)+SUMIFS(user_list!P:P,user_list!G:G,"&lt;="&amp;A700,user_list!H:H,"&gt;="&amp;A700,user_list!J:J,days!G700-1)</f>
        <v>0</v>
      </c>
      <c r="E700" s="38">
        <f>COUNTIF(user_list!H:H,A700)</f>
        <v>0</v>
      </c>
      <c r="F700" s="72">
        <f t="shared" si="20"/>
        <v>11</v>
      </c>
      <c r="G700" s="72">
        <f t="shared" si="21"/>
        <v>2016</v>
      </c>
    </row>
    <row r="701" spans="1:7" hidden="1" x14ac:dyDescent="0.3">
      <c r="A701" s="79">
        <v>42704</v>
      </c>
      <c r="B701">
        <f>SUMIFS(user_list!P:P,user_list!G:G,"&lt;="&amp;A701,user_list!H:H,"&gt;="&amp;A701)</f>
        <v>0</v>
      </c>
      <c r="C701">
        <f>SUMIFS(user_list!Q:Q,user_list!G:G,"&lt;="&amp;A701,user_list!H:H,"&gt;="&amp;A701)</f>
        <v>0</v>
      </c>
      <c r="D701">
        <f>SUMIFS(user_list!P:P,user_list!G:G,"&lt;="&amp;A701,user_list!H:H,"&gt;="&amp;A701,user_list!J:J,days!G701)+SUMIFS(user_list!P:P,user_list!G:G,"&lt;="&amp;A701,user_list!H:H,"&gt;="&amp;A701,user_list!J:J,days!G701-1)</f>
        <v>0</v>
      </c>
      <c r="E701" s="38">
        <f>COUNTIF(user_list!H:H,A701)</f>
        <v>0</v>
      </c>
      <c r="F701" s="72">
        <f t="shared" si="20"/>
        <v>11</v>
      </c>
      <c r="G701" s="72">
        <f t="shared" si="21"/>
        <v>2016</v>
      </c>
    </row>
    <row r="702" spans="1:7" hidden="1" x14ac:dyDescent="0.3">
      <c r="A702" s="79">
        <v>42705</v>
      </c>
      <c r="B702">
        <f>SUMIFS(user_list!P:P,user_list!G:G,"&lt;="&amp;A702,user_list!H:H,"&gt;="&amp;A702)</f>
        <v>0</v>
      </c>
      <c r="C702">
        <f>SUMIFS(user_list!Q:Q,user_list!G:G,"&lt;="&amp;A702,user_list!H:H,"&gt;="&amp;A702)</f>
        <v>0</v>
      </c>
      <c r="D702">
        <f>SUMIFS(user_list!P:P,user_list!G:G,"&lt;="&amp;A702,user_list!H:H,"&gt;="&amp;A702,user_list!J:J,days!G702)+SUMIFS(user_list!P:P,user_list!G:G,"&lt;="&amp;A702,user_list!H:H,"&gt;="&amp;A702,user_list!J:J,days!G702-1)</f>
        <v>0</v>
      </c>
      <c r="E702" s="38">
        <f>COUNTIF(user_list!H:H,A702)</f>
        <v>0</v>
      </c>
      <c r="F702" s="72">
        <f t="shared" si="20"/>
        <v>12</v>
      </c>
      <c r="G702" s="72">
        <f t="shared" si="21"/>
        <v>2016</v>
      </c>
    </row>
    <row r="703" spans="1:7" hidden="1" x14ac:dyDescent="0.3">
      <c r="A703" s="79">
        <v>42706</v>
      </c>
      <c r="B703">
        <f>SUMIFS(user_list!P:P,user_list!G:G,"&lt;="&amp;A703,user_list!H:H,"&gt;="&amp;A703)</f>
        <v>0</v>
      </c>
      <c r="C703">
        <f>SUMIFS(user_list!Q:Q,user_list!G:G,"&lt;="&amp;A703,user_list!H:H,"&gt;="&amp;A703)</f>
        <v>0</v>
      </c>
      <c r="D703">
        <f>SUMIFS(user_list!P:P,user_list!G:G,"&lt;="&amp;A703,user_list!H:H,"&gt;="&amp;A703,user_list!J:J,days!G703)+SUMIFS(user_list!P:P,user_list!G:G,"&lt;="&amp;A703,user_list!H:H,"&gt;="&amp;A703,user_list!J:J,days!G703-1)</f>
        <v>0</v>
      </c>
      <c r="E703" s="38">
        <f>COUNTIF(user_list!H:H,A703)</f>
        <v>0</v>
      </c>
      <c r="F703" s="72">
        <f t="shared" si="20"/>
        <v>12</v>
      </c>
      <c r="G703" s="72">
        <f t="shared" si="21"/>
        <v>2016</v>
      </c>
    </row>
    <row r="704" spans="1:7" hidden="1" x14ac:dyDescent="0.3">
      <c r="A704" s="79">
        <v>42707</v>
      </c>
      <c r="B704">
        <f>SUMIFS(user_list!P:P,user_list!G:G,"&lt;="&amp;A704,user_list!H:H,"&gt;="&amp;A704)</f>
        <v>0</v>
      </c>
      <c r="C704">
        <f>SUMIFS(user_list!Q:Q,user_list!G:G,"&lt;="&amp;A704,user_list!H:H,"&gt;="&amp;A704)</f>
        <v>0</v>
      </c>
      <c r="D704">
        <f>SUMIFS(user_list!P:P,user_list!G:G,"&lt;="&amp;A704,user_list!H:H,"&gt;="&amp;A704,user_list!J:J,days!G704)+SUMIFS(user_list!P:P,user_list!G:G,"&lt;="&amp;A704,user_list!H:H,"&gt;="&amp;A704,user_list!J:J,days!G704-1)</f>
        <v>0</v>
      </c>
      <c r="E704" s="38">
        <f>COUNTIF(user_list!H:H,A704)</f>
        <v>0</v>
      </c>
      <c r="F704" s="72">
        <f t="shared" si="20"/>
        <v>12</v>
      </c>
      <c r="G704" s="72">
        <f t="shared" si="21"/>
        <v>2016</v>
      </c>
    </row>
    <row r="705" spans="1:7" hidden="1" x14ac:dyDescent="0.3">
      <c r="A705" s="79">
        <v>42708</v>
      </c>
      <c r="B705">
        <f>SUMIFS(user_list!P:P,user_list!G:G,"&lt;="&amp;A705,user_list!H:H,"&gt;="&amp;A705)</f>
        <v>0.4628930817610063</v>
      </c>
      <c r="C705">
        <f>SUMIFS(user_list!Q:Q,user_list!G:G,"&lt;="&amp;A705,user_list!H:H,"&gt;="&amp;A705)</f>
        <v>1.2075471698113209</v>
      </c>
      <c r="D705">
        <f>SUMIFS(user_list!P:P,user_list!G:G,"&lt;="&amp;A705,user_list!H:H,"&gt;="&amp;A705,user_list!J:J,days!G705)+SUMIFS(user_list!P:P,user_list!G:G,"&lt;="&amp;A705,user_list!H:H,"&gt;="&amp;A705,user_list!J:J,days!G705-1)</f>
        <v>0</v>
      </c>
      <c r="E705" s="38">
        <f>COUNTIF(user_list!H:H,A705)</f>
        <v>0</v>
      </c>
      <c r="F705" s="72">
        <f t="shared" si="20"/>
        <v>12</v>
      </c>
      <c r="G705" s="72">
        <f t="shared" si="21"/>
        <v>2016</v>
      </c>
    </row>
    <row r="706" spans="1:7" hidden="1" x14ac:dyDescent="0.3">
      <c r="A706" s="79">
        <v>42709</v>
      </c>
      <c r="B706">
        <f>SUMIFS(user_list!P:P,user_list!G:G,"&lt;="&amp;A706,user_list!H:H,"&gt;="&amp;A706)</f>
        <v>0.4628930817610063</v>
      </c>
      <c r="C706">
        <f>SUMIFS(user_list!Q:Q,user_list!G:G,"&lt;="&amp;A706,user_list!H:H,"&gt;="&amp;A706)</f>
        <v>1.2075471698113209</v>
      </c>
      <c r="D706">
        <f>SUMIFS(user_list!P:P,user_list!G:G,"&lt;="&amp;A706,user_list!H:H,"&gt;="&amp;A706,user_list!J:J,days!G706)+SUMIFS(user_list!P:P,user_list!G:G,"&lt;="&amp;A706,user_list!H:H,"&gt;="&amp;A706,user_list!J:J,days!G706-1)</f>
        <v>0</v>
      </c>
      <c r="E706" s="38">
        <f>COUNTIF(user_list!H:H,A706)</f>
        <v>0</v>
      </c>
      <c r="F706" s="72">
        <f t="shared" ref="F706:F769" si="22">MONTH(A706)</f>
        <v>12</v>
      </c>
      <c r="G706" s="72">
        <f t="shared" ref="G706:G769" si="23">YEAR(A706)</f>
        <v>2016</v>
      </c>
    </row>
    <row r="707" spans="1:7" hidden="1" x14ac:dyDescent="0.3">
      <c r="A707" s="79">
        <v>42710</v>
      </c>
      <c r="B707">
        <f>SUMIFS(user_list!P:P,user_list!G:G,"&lt;="&amp;A707,user_list!H:H,"&gt;="&amp;A707)</f>
        <v>0.4628930817610063</v>
      </c>
      <c r="C707">
        <f>SUMIFS(user_list!Q:Q,user_list!G:G,"&lt;="&amp;A707,user_list!H:H,"&gt;="&amp;A707)</f>
        <v>1.2075471698113209</v>
      </c>
      <c r="D707">
        <f>SUMIFS(user_list!P:P,user_list!G:G,"&lt;="&amp;A707,user_list!H:H,"&gt;="&amp;A707,user_list!J:J,days!G707)+SUMIFS(user_list!P:P,user_list!G:G,"&lt;="&amp;A707,user_list!H:H,"&gt;="&amp;A707,user_list!J:J,days!G707-1)</f>
        <v>0</v>
      </c>
      <c r="E707" s="38">
        <f>COUNTIF(user_list!H:H,A707)</f>
        <v>0</v>
      </c>
      <c r="F707" s="72">
        <f t="shared" si="22"/>
        <v>12</v>
      </c>
      <c r="G707" s="72">
        <f t="shared" si="23"/>
        <v>2016</v>
      </c>
    </row>
    <row r="708" spans="1:7" hidden="1" x14ac:dyDescent="0.3">
      <c r="A708" s="79">
        <v>42711</v>
      </c>
      <c r="B708">
        <f>SUMIFS(user_list!P:P,user_list!G:G,"&lt;="&amp;A708,user_list!H:H,"&gt;="&amp;A708)</f>
        <v>0.4628930817610063</v>
      </c>
      <c r="C708">
        <f>SUMIFS(user_list!Q:Q,user_list!G:G,"&lt;="&amp;A708,user_list!H:H,"&gt;="&amp;A708)</f>
        <v>1.2075471698113209</v>
      </c>
      <c r="D708">
        <f>SUMIFS(user_list!P:P,user_list!G:G,"&lt;="&amp;A708,user_list!H:H,"&gt;="&amp;A708,user_list!J:J,days!G708)+SUMIFS(user_list!P:P,user_list!G:G,"&lt;="&amp;A708,user_list!H:H,"&gt;="&amp;A708,user_list!J:J,days!G708-1)</f>
        <v>0</v>
      </c>
      <c r="E708" s="38">
        <f>COUNTIF(user_list!H:H,A708)</f>
        <v>0</v>
      </c>
      <c r="F708" s="72">
        <f t="shared" si="22"/>
        <v>12</v>
      </c>
      <c r="G708" s="72">
        <f t="shared" si="23"/>
        <v>2016</v>
      </c>
    </row>
    <row r="709" spans="1:7" hidden="1" x14ac:dyDescent="0.3">
      <c r="A709" s="79">
        <v>42712</v>
      </c>
      <c r="B709">
        <f>SUMIFS(user_list!P:P,user_list!G:G,"&lt;="&amp;A709,user_list!H:H,"&gt;="&amp;A709)</f>
        <v>0.4628930817610063</v>
      </c>
      <c r="C709">
        <f>SUMIFS(user_list!Q:Q,user_list!G:G,"&lt;="&amp;A709,user_list!H:H,"&gt;="&amp;A709)</f>
        <v>1.2075471698113209</v>
      </c>
      <c r="D709">
        <f>SUMIFS(user_list!P:P,user_list!G:G,"&lt;="&amp;A709,user_list!H:H,"&gt;="&amp;A709,user_list!J:J,days!G709)+SUMIFS(user_list!P:P,user_list!G:G,"&lt;="&amp;A709,user_list!H:H,"&gt;="&amp;A709,user_list!J:J,days!G709-1)</f>
        <v>0</v>
      </c>
      <c r="E709" s="38">
        <f>COUNTIF(user_list!H:H,A709)</f>
        <v>0</v>
      </c>
      <c r="F709" s="72">
        <f t="shared" si="22"/>
        <v>12</v>
      </c>
      <c r="G709" s="72">
        <f t="shared" si="23"/>
        <v>2016</v>
      </c>
    </row>
    <row r="710" spans="1:7" hidden="1" x14ac:dyDescent="0.3">
      <c r="A710" s="79">
        <v>42713</v>
      </c>
      <c r="B710">
        <f>SUMIFS(user_list!P:P,user_list!G:G,"&lt;="&amp;A710,user_list!H:H,"&gt;="&amp;A710)</f>
        <v>0.4628930817610063</v>
      </c>
      <c r="C710">
        <f>SUMIFS(user_list!Q:Q,user_list!G:G,"&lt;="&amp;A710,user_list!H:H,"&gt;="&amp;A710)</f>
        <v>1.2075471698113209</v>
      </c>
      <c r="D710">
        <f>SUMIFS(user_list!P:P,user_list!G:G,"&lt;="&amp;A710,user_list!H:H,"&gt;="&amp;A710,user_list!J:J,days!G710)+SUMIFS(user_list!P:P,user_list!G:G,"&lt;="&amp;A710,user_list!H:H,"&gt;="&amp;A710,user_list!J:J,days!G710-1)</f>
        <v>0</v>
      </c>
      <c r="E710" s="38">
        <f>COUNTIF(user_list!H:H,A710)</f>
        <v>0</v>
      </c>
      <c r="F710" s="72">
        <f t="shared" si="22"/>
        <v>12</v>
      </c>
      <c r="G710" s="72">
        <f t="shared" si="23"/>
        <v>2016</v>
      </c>
    </row>
    <row r="711" spans="1:7" hidden="1" x14ac:dyDescent="0.3">
      <c r="A711" s="79">
        <v>42714</v>
      </c>
      <c r="B711">
        <f>SUMIFS(user_list!P:P,user_list!G:G,"&lt;="&amp;A711,user_list!H:H,"&gt;="&amp;A711)</f>
        <v>0.4628930817610063</v>
      </c>
      <c r="C711">
        <f>SUMIFS(user_list!Q:Q,user_list!G:G,"&lt;="&amp;A711,user_list!H:H,"&gt;="&amp;A711)</f>
        <v>1.2075471698113209</v>
      </c>
      <c r="D711">
        <f>SUMIFS(user_list!P:P,user_list!G:G,"&lt;="&amp;A711,user_list!H:H,"&gt;="&amp;A711,user_list!J:J,days!G711)+SUMIFS(user_list!P:P,user_list!G:G,"&lt;="&amp;A711,user_list!H:H,"&gt;="&amp;A711,user_list!J:J,days!G711-1)</f>
        <v>0</v>
      </c>
      <c r="E711" s="38">
        <f>COUNTIF(user_list!H:H,A711)</f>
        <v>0</v>
      </c>
      <c r="F711" s="72">
        <f t="shared" si="22"/>
        <v>12</v>
      </c>
      <c r="G711" s="72">
        <f t="shared" si="23"/>
        <v>2016</v>
      </c>
    </row>
    <row r="712" spans="1:7" hidden="1" x14ac:dyDescent="0.3">
      <c r="A712" s="79">
        <v>42715</v>
      </c>
      <c r="B712">
        <f>SUMIFS(user_list!P:P,user_list!G:G,"&lt;="&amp;A712,user_list!H:H,"&gt;="&amp;A712)</f>
        <v>0.4628930817610063</v>
      </c>
      <c r="C712">
        <f>SUMIFS(user_list!Q:Q,user_list!G:G,"&lt;="&amp;A712,user_list!H:H,"&gt;="&amp;A712)</f>
        <v>1.2075471698113209</v>
      </c>
      <c r="D712">
        <f>SUMIFS(user_list!P:P,user_list!G:G,"&lt;="&amp;A712,user_list!H:H,"&gt;="&amp;A712,user_list!J:J,days!G712)+SUMIFS(user_list!P:P,user_list!G:G,"&lt;="&amp;A712,user_list!H:H,"&gt;="&amp;A712,user_list!J:J,days!G712-1)</f>
        <v>0</v>
      </c>
      <c r="E712" s="38">
        <f>COUNTIF(user_list!H:H,A712)</f>
        <v>0</v>
      </c>
      <c r="F712" s="72">
        <f t="shared" si="22"/>
        <v>12</v>
      </c>
      <c r="G712" s="72">
        <f t="shared" si="23"/>
        <v>2016</v>
      </c>
    </row>
    <row r="713" spans="1:7" hidden="1" x14ac:dyDescent="0.3">
      <c r="A713" s="79">
        <v>42716</v>
      </c>
      <c r="B713">
        <f>SUMIFS(user_list!P:P,user_list!G:G,"&lt;="&amp;A713,user_list!H:H,"&gt;="&amp;A713)</f>
        <v>0.4628930817610063</v>
      </c>
      <c r="C713">
        <f>SUMIFS(user_list!Q:Q,user_list!G:G,"&lt;="&amp;A713,user_list!H:H,"&gt;="&amp;A713)</f>
        <v>1.2075471698113209</v>
      </c>
      <c r="D713">
        <f>SUMIFS(user_list!P:P,user_list!G:G,"&lt;="&amp;A713,user_list!H:H,"&gt;="&amp;A713,user_list!J:J,days!G713)+SUMIFS(user_list!P:P,user_list!G:G,"&lt;="&amp;A713,user_list!H:H,"&gt;="&amp;A713,user_list!J:J,days!G713-1)</f>
        <v>0</v>
      </c>
      <c r="E713" s="38">
        <f>COUNTIF(user_list!H:H,A713)</f>
        <v>0</v>
      </c>
      <c r="F713" s="72">
        <f t="shared" si="22"/>
        <v>12</v>
      </c>
      <c r="G713" s="72">
        <f t="shared" si="23"/>
        <v>2016</v>
      </c>
    </row>
    <row r="714" spans="1:7" hidden="1" x14ac:dyDescent="0.3">
      <c r="A714" s="79">
        <v>42717</v>
      </c>
      <c r="B714">
        <f>SUMIFS(user_list!P:P,user_list!G:G,"&lt;="&amp;A714,user_list!H:H,"&gt;="&amp;A714)</f>
        <v>0.4628930817610063</v>
      </c>
      <c r="C714">
        <f>SUMIFS(user_list!Q:Q,user_list!G:G,"&lt;="&amp;A714,user_list!H:H,"&gt;="&amp;A714)</f>
        <v>1.2075471698113209</v>
      </c>
      <c r="D714">
        <f>SUMIFS(user_list!P:P,user_list!G:G,"&lt;="&amp;A714,user_list!H:H,"&gt;="&amp;A714,user_list!J:J,days!G714)+SUMIFS(user_list!P:P,user_list!G:G,"&lt;="&amp;A714,user_list!H:H,"&gt;="&amp;A714,user_list!J:J,days!G714-1)</f>
        <v>0</v>
      </c>
      <c r="E714" s="38">
        <f>COUNTIF(user_list!H:H,A714)</f>
        <v>0</v>
      </c>
      <c r="F714" s="72">
        <f t="shared" si="22"/>
        <v>12</v>
      </c>
      <c r="G714" s="72">
        <f t="shared" si="23"/>
        <v>2016</v>
      </c>
    </row>
    <row r="715" spans="1:7" hidden="1" x14ac:dyDescent="0.3">
      <c r="A715" s="79">
        <v>42718</v>
      </c>
      <c r="B715">
        <f>SUMIFS(user_list!P:P,user_list!G:G,"&lt;="&amp;A715,user_list!H:H,"&gt;="&amp;A715)</f>
        <v>0.4628930817610063</v>
      </c>
      <c r="C715">
        <f>SUMIFS(user_list!Q:Q,user_list!G:G,"&lt;="&amp;A715,user_list!H:H,"&gt;="&amp;A715)</f>
        <v>1.2075471698113209</v>
      </c>
      <c r="D715">
        <f>SUMIFS(user_list!P:P,user_list!G:G,"&lt;="&amp;A715,user_list!H:H,"&gt;="&amp;A715,user_list!J:J,days!G715)+SUMIFS(user_list!P:P,user_list!G:G,"&lt;="&amp;A715,user_list!H:H,"&gt;="&amp;A715,user_list!J:J,days!G715-1)</f>
        <v>0</v>
      </c>
      <c r="E715" s="38">
        <f>COUNTIF(user_list!H:H,A715)</f>
        <v>0</v>
      </c>
      <c r="F715" s="72">
        <f t="shared" si="22"/>
        <v>12</v>
      </c>
      <c r="G715" s="72">
        <f t="shared" si="23"/>
        <v>2016</v>
      </c>
    </row>
    <row r="716" spans="1:7" hidden="1" x14ac:dyDescent="0.3">
      <c r="A716" s="79">
        <v>42719</v>
      </c>
      <c r="B716">
        <f>SUMIFS(user_list!P:P,user_list!G:G,"&lt;="&amp;A716,user_list!H:H,"&gt;="&amp;A716)</f>
        <v>0.4628930817610063</v>
      </c>
      <c r="C716">
        <f>SUMIFS(user_list!Q:Q,user_list!G:G,"&lt;="&amp;A716,user_list!H:H,"&gt;="&amp;A716)</f>
        <v>1.2075471698113209</v>
      </c>
      <c r="D716">
        <f>SUMIFS(user_list!P:P,user_list!G:G,"&lt;="&amp;A716,user_list!H:H,"&gt;="&amp;A716,user_list!J:J,days!G716)+SUMIFS(user_list!P:P,user_list!G:G,"&lt;="&amp;A716,user_list!H:H,"&gt;="&amp;A716,user_list!J:J,days!G716-1)</f>
        <v>0</v>
      </c>
      <c r="E716" s="38">
        <f>COUNTIF(user_list!H:H,A716)</f>
        <v>0</v>
      </c>
      <c r="F716" s="72">
        <f t="shared" si="22"/>
        <v>12</v>
      </c>
      <c r="G716" s="72">
        <f t="shared" si="23"/>
        <v>2016</v>
      </c>
    </row>
    <row r="717" spans="1:7" hidden="1" x14ac:dyDescent="0.3">
      <c r="A717" s="79">
        <v>42720</v>
      </c>
      <c r="B717">
        <f>SUMIFS(user_list!P:P,user_list!G:G,"&lt;="&amp;A717,user_list!H:H,"&gt;="&amp;A717)</f>
        <v>0.4628930817610063</v>
      </c>
      <c r="C717">
        <f>SUMIFS(user_list!Q:Q,user_list!G:G,"&lt;="&amp;A717,user_list!H:H,"&gt;="&amp;A717)</f>
        <v>1.2075471698113209</v>
      </c>
      <c r="D717">
        <f>SUMIFS(user_list!P:P,user_list!G:G,"&lt;="&amp;A717,user_list!H:H,"&gt;="&amp;A717,user_list!J:J,days!G717)+SUMIFS(user_list!P:P,user_list!G:G,"&lt;="&amp;A717,user_list!H:H,"&gt;="&amp;A717,user_list!J:J,days!G717-1)</f>
        <v>0</v>
      </c>
      <c r="E717" s="38">
        <f>COUNTIF(user_list!H:H,A717)</f>
        <v>0</v>
      </c>
      <c r="F717" s="72">
        <f t="shared" si="22"/>
        <v>12</v>
      </c>
      <c r="G717" s="72">
        <f t="shared" si="23"/>
        <v>2016</v>
      </c>
    </row>
    <row r="718" spans="1:7" hidden="1" x14ac:dyDescent="0.3">
      <c r="A718" s="79">
        <v>42721</v>
      </c>
      <c r="B718">
        <f>SUMIFS(user_list!P:P,user_list!G:G,"&lt;="&amp;A718,user_list!H:H,"&gt;="&amp;A718)</f>
        <v>0.4628930817610063</v>
      </c>
      <c r="C718">
        <f>SUMIFS(user_list!Q:Q,user_list!G:G,"&lt;="&amp;A718,user_list!H:H,"&gt;="&amp;A718)</f>
        <v>1.2075471698113209</v>
      </c>
      <c r="D718">
        <f>SUMIFS(user_list!P:P,user_list!G:G,"&lt;="&amp;A718,user_list!H:H,"&gt;="&amp;A718,user_list!J:J,days!G718)+SUMIFS(user_list!P:P,user_list!G:G,"&lt;="&amp;A718,user_list!H:H,"&gt;="&amp;A718,user_list!J:J,days!G718-1)</f>
        <v>0</v>
      </c>
      <c r="E718" s="38">
        <f>COUNTIF(user_list!H:H,A718)</f>
        <v>0</v>
      </c>
      <c r="F718" s="72">
        <f t="shared" si="22"/>
        <v>12</v>
      </c>
      <c r="G718" s="72">
        <f t="shared" si="23"/>
        <v>2016</v>
      </c>
    </row>
    <row r="719" spans="1:7" hidden="1" x14ac:dyDescent="0.3">
      <c r="A719" s="79">
        <v>42722</v>
      </c>
      <c r="B719">
        <f>SUMIFS(user_list!P:P,user_list!G:G,"&lt;="&amp;A719,user_list!H:H,"&gt;="&amp;A719)</f>
        <v>0.4628930817610063</v>
      </c>
      <c r="C719">
        <f>SUMIFS(user_list!Q:Q,user_list!G:G,"&lt;="&amp;A719,user_list!H:H,"&gt;="&amp;A719)</f>
        <v>1.2075471698113209</v>
      </c>
      <c r="D719">
        <f>SUMIFS(user_list!P:P,user_list!G:G,"&lt;="&amp;A719,user_list!H:H,"&gt;="&amp;A719,user_list!J:J,days!G719)+SUMIFS(user_list!P:P,user_list!G:G,"&lt;="&amp;A719,user_list!H:H,"&gt;="&amp;A719,user_list!J:J,days!G719-1)</f>
        <v>0</v>
      </c>
      <c r="E719" s="38">
        <f>COUNTIF(user_list!H:H,A719)</f>
        <v>0</v>
      </c>
      <c r="F719" s="72">
        <f t="shared" si="22"/>
        <v>12</v>
      </c>
      <c r="G719" s="72">
        <f t="shared" si="23"/>
        <v>2016</v>
      </c>
    </row>
    <row r="720" spans="1:7" hidden="1" x14ac:dyDescent="0.3">
      <c r="A720" s="79">
        <v>42723</v>
      </c>
      <c r="B720">
        <f>SUMIFS(user_list!P:P,user_list!G:G,"&lt;="&amp;A720,user_list!H:H,"&gt;="&amp;A720)</f>
        <v>0.4628930817610063</v>
      </c>
      <c r="C720">
        <f>SUMIFS(user_list!Q:Q,user_list!G:G,"&lt;="&amp;A720,user_list!H:H,"&gt;="&amp;A720)</f>
        <v>1.2075471698113209</v>
      </c>
      <c r="D720">
        <f>SUMIFS(user_list!P:P,user_list!G:G,"&lt;="&amp;A720,user_list!H:H,"&gt;="&amp;A720,user_list!J:J,days!G720)+SUMIFS(user_list!P:P,user_list!G:G,"&lt;="&amp;A720,user_list!H:H,"&gt;="&amp;A720,user_list!J:J,days!G720-1)</f>
        <v>0</v>
      </c>
      <c r="E720" s="38">
        <f>COUNTIF(user_list!H:H,A720)</f>
        <v>0</v>
      </c>
      <c r="F720" s="72">
        <f t="shared" si="22"/>
        <v>12</v>
      </c>
      <c r="G720" s="72">
        <f t="shared" si="23"/>
        <v>2016</v>
      </c>
    </row>
    <row r="721" spans="1:7" hidden="1" x14ac:dyDescent="0.3">
      <c r="A721" s="79">
        <v>42724</v>
      </c>
      <c r="B721">
        <f>SUMIFS(user_list!P:P,user_list!G:G,"&lt;="&amp;A721,user_list!H:H,"&gt;="&amp;A721)</f>
        <v>0.4628930817610063</v>
      </c>
      <c r="C721">
        <f>SUMIFS(user_list!Q:Q,user_list!G:G,"&lt;="&amp;A721,user_list!H:H,"&gt;="&amp;A721)</f>
        <v>1.2075471698113209</v>
      </c>
      <c r="D721">
        <f>SUMIFS(user_list!P:P,user_list!G:G,"&lt;="&amp;A721,user_list!H:H,"&gt;="&amp;A721,user_list!J:J,days!G721)+SUMIFS(user_list!P:P,user_list!G:G,"&lt;="&amp;A721,user_list!H:H,"&gt;="&amp;A721,user_list!J:J,days!G721-1)</f>
        <v>0</v>
      </c>
      <c r="E721" s="38">
        <f>COUNTIF(user_list!H:H,A721)</f>
        <v>0</v>
      </c>
      <c r="F721" s="72">
        <f t="shared" si="22"/>
        <v>12</v>
      </c>
      <c r="G721" s="72">
        <f t="shared" si="23"/>
        <v>2016</v>
      </c>
    </row>
    <row r="722" spans="1:7" hidden="1" x14ac:dyDescent="0.3">
      <c r="A722" s="79">
        <v>42725</v>
      </c>
      <c r="B722">
        <f>SUMIFS(user_list!P:P,user_list!G:G,"&lt;="&amp;A722,user_list!H:H,"&gt;="&amp;A722)</f>
        <v>0.4628930817610063</v>
      </c>
      <c r="C722">
        <f>SUMIFS(user_list!Q:Q,user_list!G:G,"&lt;="&amp;A722,user_list!H:H,"&gt;="&amp;A722)</f>
        <v>1.2075471698113209</v>
      </c>
      <c r="D722">
        <f>SUMIFS(user_list!P:P,user_list!G:G,"&lt;="&amp;A722,user_list!H:H,"&gt;="&amp;A722,user_list!J:J,days!G722)+SUMIFS(user_list!P:P,user_list!G:G,"&lt;="&amp;A722,user_list!H:H,"&gt;="&amp;A722,user_list!J:J,days!G722-1)</f>
        <v>0</v>
      </c>
      <c r="E722" s="38">
        <f>COUNTIF(user_list!H:H,A722)</f>
        <v>0</v>
      </c>
      <c r="F722" s="72">
        <f t="shared" si="22"/>
        <v>12</v>
      </c>
      <c r="G722" s="72">
        <f t="shared" si="23"/>
        <v>2016</v>
      </c>
    </row>
    <row r="723" spans="1:7" hidden="1" x14ac:dyDescent="0.3">
      <c r="A723" s="79">
        <v>42726</v>
      </c>
      <c r="B723">
        <f>SUMIFS(user_list!P:P,user_list!G:G,"&lt;="&amp;A723,user_list!H:H,"&gt;="&amp;A723)</f>
        <v>0.4628930817610063</v>
      </c>
      <c r="C723">
        <f>SUMIFS(user_list!Q:Q,user_list!G:G,"&lt;="&amp;A723,user_list!H:H,"&gt;="&amp;A723)</f>
        <v>1.2075471698113209</v>
      </c>
      <c r="D723">
        <f>SUMIFS(user_list!P:P,user_list!G:G,"&lt;="&amp;A723,user_list!H:H,"&gt;="&amp;A723,user_list!J:J,days!G723)+SUMIFS(user_list!P:P,user_list!G:G,"&lt;="&amp;A723,user_list!H:H,"&gt;="&amp;A723,user_list!J:J,days!G723-1)</f>
        <v>0</v>
      </c>
      <c r="E723" s="38">
        <f>COUNTIF(user_list!H:H,A723)</f>
        <v>0</v>
      </c>
      <c r="F723" s="72">
        <f t="shared" si="22"/>
        <v>12</v>
      </c>
      <c r="G723" s="72">
        <f t="shared" si="23"/>
        <v>2016</v>
      </c>
    </row>
    <row r="724" spans="1:7" hidden="1" x14ac:dyDescent="0.3">
      <c r="A724" s="79">
        <v>42727</v>
      </c>
      <c r="B724">
        <f>SUMIFS(user_list!P:P,user_list!G:G,"&lt;="&amp;A724,user_list!H:H,"&gt;="&amp;A724)</f>
        <v>0.4628930817610063</v>
      </c>
      <c r="C724">
        <f>SUMIFS(user_list!Q:Q,user_list!G:G,"&lt;="&amp;A724,user_list!H:H,"&gt;="&amp;A724)</f>
        <v>1.2075471698113209</v>
      </c>
      <c r="D724">
        <f>SUMIFS(user_list!P:P,user_list!G:G,"&lt;="&amp;A724,user_list!H:H,"&gt;="&amp;A724,user_list!J:J,days!G724)+SUMIFS(user_list!P:P,user_list!G:G,"&lt;="&amp;A724,user_list!H:H,"&gt;="&amp;A724,user_list!J:J,days!G724-1)</f>
        <v>0</v>
      </c>
      <c r="E724" s="38">
        <f>COUNTIF(user_list!H:H,A724)</f>
        <v>0</v>
      </c>
      <c r="F724" s="72">
        <f t="shared" si="22"/>
        <v>12</v>
      </c>
      <c r="G724" s="72">
        <f t="shared" si="23"/>
        <v>2016</v>
      </c>
    </row>
    <row r="725" spans="1:7" hidden="1" x14ac:dyDescent="0.3">
      <c r="A725" s="79">
        <v>42728</v>
      </c>
      <c r="B725">
        <f>SUMIFS(user_list!P:P,user_list!G:G,"&lt;="&amp;A725,user_list!H:H,"&gt;="&amp;A725)</f>
        <v>0.4628930817610063</v>
      </c>
      <c r="C725">
        <f>SUMIFS(user_list!Q:Q,user_list!G:G,"&lt;="&amp;A725,user_list!H:H,"&gt;="&amp;A725)</f>
        <v>1.2075471698113209</v>
      </c>
      <c r="D725">
        <f>SUMIFS(user_list!P:P,user_list!G:G,"&lt;="&amp;A725,user_list!H:H,"&gt;="&amp;A725,user_list!J:J,days!G725)+SUMIFS(user_list!P:P,user_list!G:G,"&lt;="&amp;A725,user_list!H:H,"&gt;="&amp;A725,user_list!J:J,days!G725-1)</f>
        <v>0</v>
      </c>
      <c r="E725" s="38">
        <f>COUNTIF(user_list!H:H,A725)</f>
        <v>0</v>
      </c>
      <c r="F725" s="72">
        <f t="shared" si="22"/>
        <v>12</v>
      </c>
      <c r="G725" s="72">
        <f t="shared" si="23"/>
        <v>2016</v>
      </c>
    </row>
    <row r="726" spans="1:7" hidden="1" x14ac:dyDescent="0.3">
      <c r="A726" s="79">
        <v>42729</v>
      </c>
      <c r="B726">
        <f>SUMIFS(user_list!P:P,user_list!G:G,"&lt;="&amp;A726,user_list!H:H,"&gt;="&amp;A726)</f>
        <v>0.4628930817610063</v>
      </c>
      <c r="C726">
        <f>SUMIFS(user_list!Q:Q,user_list!G:G,"&lt;="&amp;A726,user_list!H:H,"&gt;="&amp;A726)</f>
        <v>1.2075471698113209</v>
      </c>
      <c r="D726">
        <f>SUMIFS(user_list!P:P,user_list!G:G,"&lt;="&amp;A726,user_list!H:H,"&gt;="&amp;A726,user_list!J:J,days!G726)+SUMIFS(user_list!P:P,user_list!G:G,"&lt;="&amp;A726,user_list!H:H,"&gt;="&amp;A726,user_list!J:J,days!G726-1)</f>
        <v>0</v>
      </c>
      <c r="E726" s="38">
        <f>COUNTIF(user_list!H:H,A726)</f>
        <v>0</v>
      </c>
      <c r="F726" s="72">
        <f t="shared" si="22"/>
        <v>12</v>
      </c>
      <c r="G726" s="72">
        <f t="shared" si="23"/>
        <v>2016</v>
      </c>
    </row>
    <row r="727" spans="1:7" hidden="1" x14ac:dyDescent="0.3">
      <c r="A727" s="79">
        <v>42730</v>
      </c>
      <c r="B727">
        <f>SUMIFS(user_list!P:P,user_list!G:G,"&lt;="&amp;A727,user_list!H:H,"&gt;="&amp;A727)</f>
        <v>0.4628930817610063</v>
      </c>
      <c r="C727">
        <f>SUMIFS(user_list!Q:Q,user_list!G:G,"&lt;="&amp;A727,user_list!H:H,"&gt;="&amp;A727)</f>
        <v>1.2075471698113209</v>
      </c>
      <c r="D727">
        <f>SUMIFS(user_list!P:P,user_list!G:G,"&lt;="&amp;A727,user_list!H:H,"&gt;="&amp;A727,user_list!J:J,days!G727)+SUMIFS(user_list!P:P,user_list!G:G,"&lt;="&amp;A727,user_list!H:H,"&gt;="&amp;A727,user_list!J:J,days!G727-1)</f>
        <v>0</v>
      </c>
      <c r="E727" s="38">
        <f>COUNTIF(user_list!H:H,A727)</f>
        <v>0</v>
      </c>
      <c r="F727" s="72">
        <f t="shared" si="22"/>
        <v>12</v>
      </c>
      <c r="G727" s="72">
        <f t="shared" si="23"/>
        <v>2016</v>
      </c>
    </row>
    <row r="728" spans="1:7" hidden="1" x14ac:dyDescent="0.3">
      <c r="A728" s="79">
        <v>42731</v>
      </c>
      <c r="B728">
        <f>SUMIFS(user_list!P:P,user_list!G:G,"&lt;="&amp;A728,user_list!H:H,"&gt;="&amp;A728)</f>
        <v>0.4628930817610063</v>
      </c>
      <c r="C728">
        <f>SUMIFS(user_list!Q:Q,user_list!G:G,"&lt;="&amp;A728,user_list!H:H,"&gt;="&amp;A728)</f>
        <v>1.2075471698113209</v>
      </c>
      <c r="D728">
        <f>SUMIFS(user_list!P:P,user_list!G:G,"&lt;="&amp;A728,user_list!H:H,"&gt;="&amp;A728,user_list!J:J,days!G728)+SUMIFS(user_list!P:P,user_list!G:G,"&lt;="&amp;A728,user_list!H:H,"&gt;="&amp;A728,user_list!J:J,days!G728-1)</f>
        <v>0</v>
      </c>
      <c r="E728" s="38">
        <f>COUNTIF(user_list!H:H,A728)</f>
        <v>0</v>
      </c>
      <c r="F728" s="72">
        <f t="shared" si="22"/>
        <v>12</v>
      </c>
      <c r="G728" s="72">
        <f t="shared" si="23"/>
        <v>2016</v>
      </c>
    </row>
    <row r="729" spans="1:7" hidden="1" x14ac:dyDescent="0.3">
      <c r="A729" s="79">
        <v>42732</v>
      </c>
      <c r="B729">
        <f>SUMIFS(user_list!P:P,user_list!G:G,"&lt;="&amp;A729,user_list!H:H,"&gt;="&amp;A729)</f>
        <v>0.4628930817610063</v>
      </c>
      <c r="C729">
        <f>SUMIFS(user_list!Q:Q,user_list!G:G,"&lt;="&amp;A729,user_list!H:H,"&gt;="&amp;A729)</f>
        <v>1.2075471698113209</v>
      </c>
      <c r="D729">
        <f>SUMIFS(user_list!P:P,user_list!G:G,"&lt;="&amp;A729,user_list!H:H,"&gt;="&amp;A729,user_list!J:J,days!G729)+SUMIFS(user_list!P:P,user_list!G:G,"&lt;="&amp;A729,user_list!H:H,"&gt;="&amp;A729,user_list!J:J,days!G729-1)</f>
        <v>0</v>
      </c>
      <c r="E729" s="38">
        <f>COUNTIF(user_list!H:H,A729)</f>
        <v>0</v>
      </c>
      <c r="F729" s="72">
        <f t="shared" si="22"/>
        <v>12</v>
      </c>
      <c r="G729" s="72">
        <f t="shared" si="23"/>
        <v>2016</v>
      </c>
    </row>
    <row r="730" spans="1:7" hidden="1" x14ac:dyDescent="0.3">
      <c r="A730" s="79">
        <v>42733</v>
      </c>
      <c r="B730">
        <f>SUMIFS(user_list!P:P,user_list!G:G,"&lt;="&amp;A730,user_list!H:H,"&gt;="&amp;A730)</f>
        <v>0.4628930817610063</v>
      </c>
      <c r="C730">
        <f>SUMIFS(user_list!Q:Q,user_list!G:G,"&lt;="&amp;A730,user_list!H:H,"&gt;="&amp;A730)</f>
        <v>1.2075471698113209</v>
      </c>
      <c r="D730">
        <f>SUMIFS(user_list!P:P,user_list!G:G,"&lt;="&amp;A730,user_list!H:H,"&gt;="&amp;A730,user_list!J:J,days!G730)+SUMIFS(user_list!P:P,user_list!G:G,"&lt;="&amp;A730,user_list!H:H,"&gt;="&amp;A730,user_list!J:J,days!G730-1)</f>
        <v>0</v>
      </c>
      <c r="E730" s="38">
        <f>COUNTIF(user_list!H:H,A730)</f>
        <v>0</v>
      </c>
      <c r="F730" s="72">
        <f t="shared" si="22"/>
        <v>12</v>
      </c>
      <c r="G730" s="72">
        <f t="shared" si="23"/>
        <v>2016</v>
      </c>
    </row>
    <row r="731" spans="1:7" hidden="1" x14ac:dyDescent="0.3">
      <c r="A731" s="79">
        <v>42734</v>
      </c>
      <c r="B731">
        <f>SUMIFS(user_list!P:P,user_list!G:G,"&lt;="&amp;A731,user_list!H:H,"&gt;="&amp;A731)</f>
        <v>0.4628930817610063</v>
      </c>
      <c r="C731">
        <f>SUMIFS(user_list!Q:Q,user_list!G:G,"&lt;="&amp;A731,user_list!H:H,"&gt;="&amp;A731)</f>
        <v>1.2075471698113209</v>
      </c>
      <c r="D731">
        <f>SUMIFS(user_list!P:P,user_list!G:G,"&lt;="&amp;A731,user_list!H:H,"&gt;="&amp;A731,user_list!J:J,days!G731)+SUMIFS(user_list!P:P,user_list!G:G,"&lt;="&amp;A731,user_list!H:H,"&gt;="&amp;A731,user_list!J:J,days!G731-1)</f>
        <v>0</v>
      </c>
      <c r="E731" s="38">
        <f>COUNTIF(user_list!H:H,A731)</f>
        <v>0</v>
      </c>
      <c r="F731" s="72">
        <f t="shared" si="22"/>
        <v>12</v>
      </c>
      <c r="G731" s="72">
        <f t="shared" si="23"/>
        <v>2016</v>
      </c>
    </row>
    <row r="732" spans="1:7" hidden="1" x14ac:dyDescent="0.3">
      <c r="A732" s="79">
        <v>42735</v>
      </c>
      <c r="B732">
        <f>SUMIFS(user_list!P:P,user_list!G:G,"&lt;="&amp;A732,user_list!H:H,"&gt;="&amp;A732)</f>
        <v>0.4628930817610063</v>
      </c>
      <c r="C732">
        <f>SUMIFS(user_list!Q:Q,user_list!G:G,"&lt;="&amp;A732,user_list!H:H,"&gt;="&amp;A732)</f>
        <v>1.2075471698113209</v>
      </c>
      <c r="D732">
        <f>SUMIFS(user_list!P:P,user_list!G:G,"&lt;="&amp;A732,user_list!H:H,"&gt;="&amp;A732,user_list!J:J,days!G732)+SUMIFS(user_list!P:P,user_list!G:G,"&lt;="&amp;A732,user_list!H:H,"&gt;="&amp;A732,user_list!J:J,days!G732-1)</f>
        <v>0</v>
      </c>
      <c r="E732" s="38">
        <f>COUNTIF(user_list!H:H,A732)</f>
        <v>0</v>
      </c>
      <c r="F732" s="72">
        <f t="shared" si="22"/>
        <v>12</v>
      </c>
      <c r="G732" s="72">
        <f t="shared" si="23"/>
        <v>2016</v>
      </c>
    </row>
    <row r="733" spans="1:7" hidden="1" x14ac:dyDescent="0.3">
      <c r="A733" s="79">
        <v>42736</v>
      </c>
      <c r="B733">
        <f>SUMIFS(user_list!P:P,user_list!G:G,"&lt;="&amp;A733,user_list!H:H,"&gt;="&amp;A733)</f>
        <v>1.6068930817610063</v>
      </c>
      <c r="C733">
        <f>SUMIFS(user_list!Q:Q,user_list!G:G,"&lt;="&amp;A733,user_list!H:H,"&gt;="&amp;A733)</f>
        <v>4.1408805031446541</v>
      </c>
      <c r="D733">
        <f>SUMIFS(user_list!P:P,user_list!G:G,"&lt;="&amp;A733,user_list!H:H,"&gt;="&amp;A733,user_list!J:J,days!G733)+SUMIFS(user_list!P:P,user_list!G:G,"&lt;="&amp;A733,user_list!H:H,"&gt;="&amp;A733,user_list!J:J,days!G733-1)</f>
        <v>0</v>
      </c>
      <c r="E733" s="38">
        <f>COUNTIF(user_list!H:H,A733)</f>
        <v>0</v>
      </c>
      <c r="F733" s="72">
        <f t="shared" si="22"/>
        <v>1</v>
      </c>
      <c r="G733" s="72">
        <f t="shared" si="23"/>
        <v>2017</v>
      </c>
    </row>
    <row r="734" spans="1:7" hidden="1" x14ac:dyDescent="0.3">
      <c r="A734" s="79">
        <v>42737</v>
      </c>
      <c r="B734">
        <f>SUMIFS(user_list!P:P,user_list!G:G,"&lt;="&amp;A734,user_list!H:H,"&gt;="&amp;A734)</f>
        <v>1.6068930817610063</v>
      </c>
      <c r="C734">
        <f>SUMIFS(user_list!Q:Q,user_list!G:G,"&lt;="&amp;A734,user_list!H:H,"&gt;="&amp;A734)</f>
        <v>4.1408805031446541</v>
      </c>
      <c r="D734">
        <f>SUMIFS(user_list!P:P,user_list!G:G,"&lt;="&amp;A734,user_list!H:H,"&gt;="&amp;A734,user_list!J:J,days!G734)+SUMIFS(user_list!P:P,user_list!G:G,"&lt;="&amp;A734,user_list!H:H,"&gt;="&amp;A734,user_list!J:J,days!G734-1)</f>
        <v>0</v>
      </c>
      <c r="E734" s="38">
        <f>COUNTIF(user_list!H:H,A734)</f>
        <v>0</v>
      </c>
      <c r="F734" s="72">
        <f t="shared" si="22"/>
        <v>1</v>
      </c>
      <c r="G734" s="72">
        <f t="shared" si="23"/>
        <v>2017</v>
      </c>
    </row>
    <row r="735" spans="1:7" hidden="1" x14ac:dyDescent="0.3">
      <c r="A735" s="79">
        <v>42738</v>
      </c>
      <c r="B735">
        <f>SUMIFS(user_list!P:P,user_list!G:G,"&lt;="&amp;A735,user_list!H:H,"&gt;="&amp;A735)</f>
        <v>1.6068930817610063</v>
      </c>
      <c r="C735">
        <f>SUMIFS(user_list!Q:Q,user_list!G:G,"&lt;="&amp;A735,user_list!H:H,"&gt;="&amp;A735)</f>
        <v>4.1408805031446541</v>
      </c>
      <c r="D735">
        <f>SUMIFS(user_list!P:P,user_list!G:G,"&lt;="&amp;A735,user_list!H:H,"&gt;="&amp;A735,user_list!J:J,days!G735)+SUMIFS(user_list!P:P,user_list!G:G,"&lt;="&amp;A735,user_list!H:H,"&gt;="&amp;A735,user_list!J:J,days!G735-1)</f>
        <v>0</v>
      </c>
      <c r="E735" s="38">
        <f>COUNTIF(user_list!H:H,A735)</f>
        <v>0</v>
      </c>
      <c r="F735" s="72">
        <f t="shared" si="22"/>
        <v>1</v>
      </c>
      <c r="G735" s="72">
        <f t="shared" si="23"/>
        <v>2017</v>
      </c>
    </row>
    <row r="736" spans="1:7" hidden="1" x14ac:dyDescent="0.3">
      <c r="A736" s="79">
        <v>42739</v>
      </c>
      <c r="B736">
        <f>SUMIFS(user_list!P:P,user_list!G:G,"&lt;="&amp;A736,user_list!H:H,"&gt;="&amp;A736)</f>
        <v>1.6068930817610063</v>
      </c>
      <c r="C736">
        <f>SUMIFS(user_list!Q:Q,user_list!G:G,"&lt;="&amp;A736,user_list!H:H,"&gt;="&amp;A736)</f>
        <v>4.1408805031446541</v>
      </c>
      <c r="D736">
        <f>SUMIFS(user_list!P:P,user_list!G:G,"&lt;="&amp;A736,user_list!H:H,"&gt;="&amp;A736,user_list!J:J,days!G736)+SUMIFS(user_list!P:P,user_list!G:G,"&lt;="&amp;A736,user_list!H:H,"&gt;="&amp;A736,user_list!J:J,days!G736-1)</f>
        <v>0</v>
      </c>
      <c r="E736" s="38">
        <f>COUNTIF(user_list!H:H,A736)</f>
        <v>0</v>
      </c>
      <c r="F736" s="72">
        <f t="shared" si="22"/>
        <v>1</v>
      </c>
      <c r="G736" s="72">
        <f t="shared" si="23"/>
        <v>2017</v>
      </c>
    </row>
    <row r="737" spans="1:7" hidden="1" x14ac:dyDescent="0.3">
      <c r="A737" s="79">
        <v>42740</v>
      </c>
      <c r="B737">
        <f>SUMIFS(user_list!P:P,user_list!G:G,"&lt;="&amp;A737,user_list!H:H,"&gt;="&amp;A737)</f>
        <v>1.6068930817610063</v>
      </c>
      <c r="C737">
        <f>SUMIFS(user_list!Q:Q,user_list!G:G,"&lt;="&amp;A737,user_list!H:H,"&gt;="&amp;A737)</f>
        <v>4.1408805031446541</v>
      </c>
      <c r="D737">
        <f>SUMIFS(user_list!P:P,user_list!G:G,"&lt;="&amp;A737,user_list!H:H,"&gt;="&amp;A737,user_list!J:J,days!G737)+SUMIFS(user_list!P:P,user_list!G:G,"&lt;="&amp;A737,user_list!H:H,"&gt;="&amp;A737,user_list!J:J,days!G737-1)</f>
        <v>0</v>
      </c>
      <c r="E737" s="38">
        <f>COUNTIF(user_list!H:H,A737)</f>
        <v>0</v>
      </c>
      <c r="F737" s="72">
        <f t="shared" si="22"/>
        <v>1</v>
      </c>
      <c r="G737" s="72">
        <f t="shared" si="23"/>
        <v>2017</v>
      </c>
    </row>
    <row r="738" spans="1:7" hidden="1" x14ac:dyDescent="0.3">
      <c r="A738" s="79">
        <v>42741</v>
      </c>
      <c r="B738">
        <f>SUMIFS(user_list!P:P,user_list!G:G,"&lt;="&amp;A738,user_list!H:H,"&gt;="&amp;A738)</f>
        <v>1.6068930817610063</v>
      </c>
      <c r="C738">
        <f>SUMIFS(user_list!Q:Q,user_list!G:G,"&lt;="&amp;A738,user_list!H:H,"&gt;="&amp;A738)</f>
        <v>4.1408805031446541</v>
      </c>
      <c r="D738">
        <f>SUMIFS(user_list!P:P,user_list!G:G,"&lt;="&amp;A738,user_list!H:H,"&gt;="&amp;A738,user_list!J:J,days!G738)+SUMIFS(user_list!P:P,user_list!G:G,"&lt;="&amp;A738,user_list!H:H,"&gt;="&amp;A738,user_list!J:J,days!G738-1)</f>
        <v>0</v>
      </c>
      <c r="E738" s="38">
        <f>COUNTIF(user_list!H:H,A738)</f>
        <v>0</v>
      </c>
      <c r="F738" s="72">
        <f t="shared" si="22"/>
        <v>1</v>
      </c>
      <c r="G738" s="72">
        <f t="shared" si="23"/>
        <v>2017</v>
      </c>
    </row>
    <row r="739" spans="1:7" hidden="1" x14ac:dyDescent="0.3">
      <c r="A739" s="79">
        <v>42742</v>
      </c>
      <c r="B739">
        <f>SUMIFS(user_list!P:P,user_list!G:G,"&lt;="&amp;A739,user_list!H:H,"&gt;="&amp;A739)</f>
        <v>1.6068930817610063</v>
      </c>
      <c r="C739">
        <f>SUMIFS(user_list!Q:Q,user_list!G:G,"&lt;="&amp;A739,user_list!H:H,"&gt;="&amp;A739)</f>
        <v>4.1408805031446541</v>
      </c>
      <c r="D739">
        <f>SUMIFS(user_list!P:P,user_list!G:G,"&lt;="&amp;A739,user_list!H:H,"&gt;="&amp;A739,user_list!J:J,days!G739)+SUMIFS(user_list!P:P,user_list!G:G,"&lt;="&amp;A739,user_list!H:H,"&gt;="&amp;A739,user_list!J:J,days!G739-1)</f>
        <v>0</v>
      </c>
      <c r="E739" s="38">
        <f>COUNTIF(user_list!H:H,A739)</f>
        <v>0</v>
      </c>
      <c r="F739" s="72">
        <f t="shared" si="22"/>
        <v>1</v>
      </c>
      <c r="G739" s="72">
        <f t="shared" si="23"/>
        <v>2017</v>
      </c>
    </row>
    <row r="740" spans="1:7" hidden="1" x14ac:dyDescent="0.3">
      <c r="A740" s="79">
        <v>42743</v>
      </c>
      <c r="B740">
        <f>SUMIFS(user_list!P:P,user_list!G:G,"&lt;="&amp;A740,user_list!H:H,"&gt;="&amp;A740)</f>
        <v>1.6068930817610063</v>
      </c>
      <c r="C740">
        <f>SUMIFS(user_list!Q:Q,user_list!G:G,"&lt;="&amp;A740,user_list!H:H,"&gt;="&amp;A740)</f>
        <v>4.1408805031446541</v>
      </c>
      <c r="D740">
        <f>SUMIFS(user_list!P:P,user_list!G:G,"&lt;="&amp;A740,user_list!H:H,"&gt;="&amp;A740,user_list!J:J,days!G740)+SUMIFS(user_list!P:P,user_list!G:G,"&lt;="&amp;A740,user_list!H:H,"&gt;="&amp;A740,user_list!J:J,days!G740-1)</f>
        <v>0</v>
      </c>
      <c r="E740" s="38">
        <f>COUNTIF(user_list!H:H,A740)</f>
        <v>0</v>
      </c>
      <c r="F740" s="72">
        <f t="shared" si="22"/>
        <v>1</v>
      </c>
      <c r="G740" s="72">
        <f t="shared" si="23"/>
        <v>2017</v>
      </c>
    </row>
    <row r="741" spans="1:7" hidden="1" x14ac:dyDescent="0.3">
      <c r="A741" s="79">
        <v>42744</v>
      </c>
      <c r="B741">
        <f>SUMIFS(user_list!P:P,user_list!G:G,"&lt;="&amp;A741,user_list!H:H,"&gt;="&amp;A741)</f>
        <v>1.6068930817610063</v>
      </c>
      <c r="C741">
        <f>SUMIFS(user_list!Q:Q,user_list!G:G,"&lt;="&amp;A741,user_list!H:H,"&gt;="&amp;A741)</f>
        <v>4.1408805031446541</v>
      </c>
      <c r="D741">
        <f>SUMIFS(user_list!P:P,user_list!G:G,"&lt;="&amp;A741,user_list!H:H,"&gt;="&amp;A741,user_list!J:J,days!G741)+SUMIFS(user_list!P:P,user_list!G:G,"&lt;="&amp;A741,user_list!H:H,"&gt;="&amp;A741,user_list!J:J,days!G741-1)</f>
        <v>0</v>
      </c>
      <c r="E741" s="38">
        <f>COUNTIF(user_list!H:H,A741)</f>
        <v>0</v>
      </c>
      <c r="F741" s="72">
        <f t="shared" si="22"/>
        <v>1</v>
      </c>
      <c r="G741" s="72">
        <f t="shared" si="23"/>
        <v>2017</v>
      </c>
    </row>
    <row r="742" spans="1:7" hidden="1" x14ac:dyDescent="0.3">
      <c r="A742" s="79">
        <v>42745</v>
      </c>
      <c r="B742">
        <f>SUMIFS(user_list!P:P,user_list!G:G,"&lt;="&amp;A742,user_list!H:H,"&gt;="&amp;A742)</f>
        <v>1.6068930817610063</v>
      </c>
      <c r="C742">
        <f>SUMIFS(user_list!Q:Q,user_list!G:G,"&lt;="&amp;A742,user_list!H:H,"&gt;="&amp;A742)</f>
        <v>4.1408805031446541</v>
      </c>
      <c r="D742">
        <f>SUMIFS(user_list!P:P,user_list!G:G,"&lt;="&amp;A742,user_list!H:H,"&gt;="&amp;A742,user_list!J:J,days!G742)+SUMIFS(user_list!P:P,user_list!G:G,"&lt;="&amp;A742,user_list!H:H,"&gt;="&amp;A742,user_list!J:J,days!G742-1)</f>
        <v>0</v>
      </c>
      <c r="E742" s="38">
        <f>COUNTIF(user_list!H:H,A742)</f>
        <v>0</v>
      </c>
      <c r="F742" s="72">
        <f t="shared" si="22"/>
        <v>1</v>
      </c>
      <c r="G742" s="72">
        <f t="shared" si="23"/>
        <v>2017</v>
      </c>
    </row>
    <row r="743" spans="1:7" hidden="1" x14ac:dyDescent="0.3">
      <c r="A743" s="79">
        <v>42746</v>
      </c>
      <c r="B743">
        <f>SUMIFS(user_list!P:P,user_list!G:G,"&lt;="&amp;A743,user_list!H:H,"&gt;="&amp;A743)</f>
        <v>1.6068930817610063</v>
      </c>
      <c r="C743">
        <f>SUMIFS(user_list!Q:Q,user_list!G:G,"&lt;="&amp;A743,user_list!H:H,"&gt;="&amp;A743)</f>
        <v>4.1408805031446541</v>
      </c>
      <c r="D743">
        <f>SUMIFS(user_list!P:P,user_list!G:G,"&lt;="&amp;A743,user_list!H:H,"&gt;="&amp;A743,user_list!J:J,days!G743)+SUMIFS(user_list!P:P,user_list!G:G,"&lt;="&amp;A743,user_list!H:H,"&gt;="&amp;A743,user_list!J:J,days!G743-1)</f>
        <v>0</v>
      </c>
      <c r="E743" s="38">
        <f>COUNTIF(user_list!H:H,A743)</f>
        <v>0</v>
      </c>
      <c r="F743" s="72">
        <f t="shared" si="22"/>
        <v>1</v>
      </c>
      <c r="G743" s="72">
        <f t="shared" si="23"/>
        <v>2017</v>
      </c>
    </row>
    <row r="744" spans="1:7" hidden="1" x14ac:dyDescent="0.3">
      <c r="A744" s="79">
        <v>42747</v>
      </c>
      <c r="B744">
        <f>SUMIFS(user_list!P:P,user_list!G:G,"&lt;="&amp;A744,user_list!H:H,"&gt;="&amp;A744)</f>
        <v>1.6068930817610063</v>
      </c>
      <c r="C744">
        <f>SUMIFS(user_list!Q:Q,user_list!G:G,"&lt;="&amp;A744,user_list!H:H,"&gt;="&amp;A744)</f>
        <v>4.1408805031446541</v>
      </c>
      <c r="D744">
        <f>SUMIFS(user_list!P:P,user_list!G:G,"&lt;="&amp;A744,user_list!H:H,"&gt;="&amp;A744,user_list!J:J,days!G744)+SUMIFS(user_list!P:P,user_list!G:G,"&lt;="&amp;A744,user_list!H:H,"&gt;="&amp;A744,user_list!J:J,days!G744-1)</f>
        <v>0</v>
      </c>
      <c r="E744" s="38">
        <f>COUNTIF(user_list!H:H,A744)</f>
        <v>0</v>
      </c>
      <c r="F744" s="72">
        <f t="shared" si="22"/>
        <v>1</v>
      </c>
      <c r="G744" s="72">
        <f t="shared" si="23"/>
        <v>2017</v>
      </c>
    </row>
    <row r="745" spans="1:7" hidden="1" x14ac:dyDescent="0.3">
      <c r="A745" s="79">
        <v>42748</v>
      </c>
      <c r="B745">
        <f>SUMIFS(user_list!P:P,user_list!G:G,"&lt;="&amp;A745,user_list!H:H,"&gt;="&amp;A745)</f>
        <v>1.6068930817610063</v>
      </c>
      <c r="C745">
        <f>SUMIFS(user_list!Q:Q,user_list!G:G,"&lt;="&amp;A745,user_list!H:H,"&gt;="&amp;A745)</f>
        <v>4.1408805031446541</v>
      </c>
      <c r="D745">
        <f>SUMIFS(user_list!P:P,user_list!G:G,"&lt;="&amp;A745,user_list!H:H,"&gt;="&amp;A745,user_list!J:J,days!G745)+SUMIFS(user_list!P:P,user_list!G:G,"&lt;="&amp;A745,user_list!H:H,"&gt;="&amp;A745,user_list!J:J,days!G745-1)</f>
        <v>0</v>
      </c>
      <c r="E745" s="38">
        <f>COUNTIF(user_list!H:H,A745)</f>
        <v>0</v>
      </c>
      <c r="F745" s="72">
        <f t="shared" si="22"/>
        <v>1</v>
      </c>
      <c r="G745" s="72">
        <f t="shared" si="23"/>
        <v>2017</v>
      </c>
    </row>
    <row r="746" spans="1:7" hidden="1" x14ac:dyDescent="0.3">
      <c r="A746" s="79">
        <v>42749</v>
      </c>
      <c r="B746">
        <f>SUMIFS(user_list!P:P,user_list!G:G,"&lt;="&amp;A746,user_list!H:H,"&gt;="&amp;A746)</f>
        <v>1.6068930817610063</v>
      </c>
      <c r="C746">
        <f>SUMIFS(user_list!Q:Q,user_list!G:G,"&lt;="&amp;A746,user_list!H:H,"&gt;="&amp;A746)</f>
        <v>4.1408805031446541</v>
      </c>
      <c r="D746">
        <f>SUMIFS(user_list!P:P,user_list!G:G,"&lt;="&amp;A746,user_list!H:H,"&gt;="&amp;A746,user_list!J:J,days!G746)+SUMIFS(user_list!P:P,user_list!G:G,"&lt;="&amp;A746,user_list!H:H,"&gt;="&amp;A746,user_list!J:J,days!G746-1)</f>
        <v>0</v>
      </c>
      <c r="E746" s="38">
        <f>COUNTIF(user_list!H:H,A746)</f>
        <v>0</v>
      </c>
      <c r="F746" s="72">
        <f t="shared" si="22"/>
        <v>1</v>
      </c>
      <c r="G746" s="72">
        <f t="shared" si="23"/>
        <v>2017</v>
      </c>
    </row>
    <row r="747" spans="1:7" hidden="1" x14ac:dyDescent="0.3">
      <c r="A747" s="79">
        <v>42750</v>
      </c>
      <c r="B747">
        <f>SUMIFS(user_list!P:P,user_list!G:G,"&lt;="&amp;A747,user_list!H:H,"&gt;="&amp;A747)</f>
        <v>1.6068930817610063</v>
      </c>
      <c r="C747">
        <f>SUMIFS(user_list!Q:Q,user_list!G:G,"&lt;="&amp;A747,user_list!H:H,"&gt;="&amp;A747)</f>
        <v>4.1408805031446541</v>
      </c>
      <c r="D747">
        <f>SUMIFS(user_list!P:P,user_list!G:G,"&lt;="&amp;A747,user_list!H:H,"&gt;="&amp;A747,user_list!J:J,days!G747)+SUMIFS(user_list!P:P,user_list!G:G,"&lt;="&amp;A747,user_list!H:H,"&gt;="&amp;A747,user_list!J:J,days!G747-1)</f>
        <v>0</v>
      </c>
      <c r="E747" s="38">
        <f>COUNTIF(user_list!H:H,A747)</f>
        <v>0</v>
      </c>
      <c r="F747" s="72">
        <f t="shared" si="22"/>
        <v>1</v>
      </c>
      <c r="G747" s="72">
        <f t="shared" si="23"/>
        <v>2017</v>
      </c>
    </row>
    <row r="748" spans="1:7" hidden="1" x14ac:dyDescent="0.3">
      <c r="A748" s="79">
        <v>42751</v>
      </c>
      <c r="B748">
        <f>SUMIFS(user_list!P:P,user_list!G:G,"&lt;="&amp;A748,user_list!H:H,"&gt;="&amp;A748)</f>
        <v>1.6068930817610063</v>
      </c>
      <c r="C748">
        <f>SUMIFS(user_list!Q:Q,user_list!G:G,"&lt;="&amp;A748,user_list!H:H,"&gt;="&amp;A748)</f>
        <v>4.1408805031446541</v>
      </c>
      <c r="D748">
        <f>SUMIFS(user_list!P:P,user_list!G:G,"&lt;="&amp;A748,user_list!H:H,"&gt;="&amp;A748,user_list!J:J,days!G748)+SUMIFS(user_list!P:P,user_list!G:G,"&lt;="&amp;A748,user_list!H:H,"&gt;="&amp;A748,user_list!J:J,days!G748-1)</f>
        <v>0</v>
      </c>
      <c r="E748" s="38">
        <f>COUNTIF(user_list!H:H,A748)</f>
        <v>0</v>
      </c>
      <c r="F748" s="72">
        <f t="shared" si="22"/>
        <v>1</v>
      </c>
      <c r="G748" s="72">
        <f t="shared" si="23"/>
        <v>2017</v>
      </c>
    </row>
    <row r="749" spans="1:7" hidden="1" x14ac:dyDescent="0.3">
      <c r="A749" s="79">
        <v>42752</v>
      </c>
      <c r="B749">
        <f>SUMIFS(user_list!P:P,user_list!G:G,"&lt;="&amp;A749,user_list!H:H,"&gt;="&amp;A749)</f>
        <v>1.6068930817610063</v>
      </c>
      <c r="C749">
        <f>SUMIFS(user_list!Q:Q,user_list!G:G,"&lt;="&amp;A749,user_list!H:H,"&gt;="&amp;A749)</f>
        <v>4.1408805031446541</v>
      </c>
      <c r="D749">
        <f>SUMIFS(user_list!P:P,user_list!G:G,"&lt;="&amp;A749,user_list!H:H,"&gt;="&amp;A749,user_list!J:J,days!G749)+SUMIFS(user_list!P:P,user_list!G:G,"&lt;="&amp;A749,user_list!H:H,"&gt;="&amp;A749,user_list!J:J,days!G749-1)</f>
        <v>0</v>
      </c>
      <c r="E749" s="38">
        <f>COUNTIF(user_list!H:H,A749)</f>
        <v>0</v>
      </c>
      <c r="F749" s="72">
        <f t="shared" si="22"/>
        <v>1</v>
      </c>
      <c r="G749" s="72">
        <f t="shared" si="23"/>
        <v>2017</v>
      </c>
    </row>
    <row r="750" spans="1:7" hidden="1" x14ac:dyDescent="0.3">
      <c r="A750" s="79">
        <v>42753</v>
      </c>
      <c r="B750">
        <f>SUMIFS(user_list!P:P,user_list!G:G,"&lt;="&amp;A750,user_list!H:H,"&gt;="&amp;A750)</f>
        <v>1.6068930817610063</v>
      </c>
      <c r="C750">
        <f>SUMIFS(user_list!Q:Q,user_list!G:G,"&lt;="&amp;A750,user_list!H:H,"&gt;="&amp;A750)</f>
        <v>4.1408805031446541</v>
      </c>
      <c r="D750">
        <f>SUMIFS(user_list!P:P,user_list!G:G,"&lt;="&amp;A750,user_list!H:H,"&gt;="&amp;A750,user_list!J:J,days!G750)+SUMIFS(user_list!P:P,user_list!G:G,"&lt;="&amp;A750,user_list!H:H,"&gt;="&amp;A750,user_list!J:J,days!G750-1)</f>
        <v>0</v>
      </c>
      <c r="E750" s="38">
        <f>COUNTIF(user_list!H:H,A750)</f>
        <v>0</v>
      </c>
      <c r="F750" s="72">
        <f t="shared" si="22"/>
        <v>1</v>
      </c>
      <c r="G750" s="72">
        <f t="shared" si="23"/>
        <v>2017</v>
      </c>
    </row>
    <row r="751" spans="1:7" hidden="1" x14ac:dyDescent="0.3">
      <c r="A751" s="79">
        <v>42754</v>
      </c>
      <c r="B751">
        <f>SUMIFS(user_list!P:P,user_list!G:G,"&lt;="&amp;A751,user_list!H:H,"&gt;="&amp;A751)</f>
        <v>1.6068930817610063</v>
      </c>
      <c r="C751">
        <f>SUMIFS(user_list!Q:Q,user_list!G:G,"&lt;="&amp;A751,user_list!H:H,"&gt;="&amp;A751)</f>
        <v>4.1408805031446541</v>
      </c>
      <c r="D751">
        <f>SUMIFS(user_list!P:P,user_list!G:G,"&lt;="&amp;A751,user_list!H:H,"&gt;="&amp;A751,user_list!J:J,days!G751)+SUMIFS(user_list!P:P,user_list!G:G,"&lt;="&amp;A751,user_list!H:H,"&gt;="&amp;A751,user_list!J:J,days!G751-1)</f>
        <v>0</v>
      </c>
      <c r="E751" s="38">
        <f>COUNTIF(user_list!H:H,A751)</f>
        <v>0</v>
      </c>
      <c r="F751" s="72">
        <f t="shared" si="22"/>
        <v>1</v>
      </c>
      <c r="G751" s="72">
        <f t="shared" si="23"/>
        <v>2017</v>
      </c>
    </row>
    <row r="752" spans="1:7" hidden="1" x14ac:dyDescent="0.3">
      <c r="A752" s="79">
        <v>42755</v>
      </c>
      <c r="B752">
        <f>SUMIFS(user_list!P:P,user_list!G:G,"&lt;="&amp;A752,user_list!H:H,"&gt;="&amp;A752)</f>
        <v>1.6068930817610063</v>
      </c>
      <c r="C752">
        <f>SUMIFS(user_list!Q:Q,user_list!G:G,"&lt;="&amp;A752,user_list!H:H,"&gt;="&amp;A752)</f>
        <v>4.1408805031446541</v>
      </c>
      <c r="D752">
        <f>SUMIFS(user_list!P:P,user_list!G:G,"&lt;="&amp;A752,user_list!H:H,"&gt;="&amp;A752,user_list!J:J,days!G752)+SUMIFS(user_list!P:P,user_list!G:G,"&lt;="&amp;A752,user_list!H:H,"&gt;="&amp;A752,user_list!J:J,days!G752-1)</f>
        <v>0</v>
      </c>
      <c r="E752" s="38">
        <f>COUNTIF(user_list!H:H,A752)</f>
        <v>0</v>
      </c>
      <c r="F752" s="72">
        <f t="shared" si="22"/>
        <v>1</v>
      </c>
      <c r="G752" s="72">
        <f t="shared" si="23"/>
        <v>2017</v>
      </c>
    </row>
    <row r="753" spans="1:7" hidden="1" x14ac:dyDescent="0.3">
      <c r="A753" s="79">
        <v>42756</v>
      </c>
      <c r="B753">
        <f>SUMIFS(user_list!P:P,user_list!G:G,"&lt;="&amp;A753,user_list!H:H,"&gt;="&amp;A753)</f>
        <v>1.6068930817610063</v>
      </c>
      <c r="C753">
        <f>SUMIFS(user_list!Q:Q,user_list!G:G,"&lt;="&amp;A753,user_list!H:H,"&gt;="&amp;A753)</f>
        <v>4.1408805031446541</v>
      </c>
      <c r="D753">
        <f>SUMIFS(user_list!P:P,user_list!G:G,"&lt;="&amp;A753,user_list!H:H,"&gt;="&amp;A753,user_list!J:J,days!G753)+SUMIFS(user_list!P:P,user_list!G:G,"&lt;="&amp;A753,user_list!H:H,"&gt;="&amp;A753,user_list!J:J,days!G753-1)</f>
        <v>0</v>
      </c>
      <c r="E753" s="38">
        <f>COUNTIF(user_list!H:H,A753)</f>
        <v>0</v>
      </c>
      <c r="F753" s="72">
        <f t="shared" si="22"/>
        <v>1</v>
      </c>
      <c r="G753" s="72">
        <f t="shared" si="23"/>
        <v>2017</v>
      </c>
    </row>
    <row r="754" spans="1:7" hidden="1" x14ac:dyDescent="0.3">
      <c r="A754" s="79">
        <v>42757</v>
      </c>
      <c r="B754">
        <f>SUMIFS(user_list!P:P,user_list!G:G,"&lt;="&amp;A754,user_list!H:H,"&gt;="&amp;A754)</f>
        <v>1.6068930817610063</v>
      </c>
      <c r="C754">
        <f>SUMIFS(user_list!Q:Q,user_list!G:G,"&lt;="&amp;A754,user_list!H:H,"&gt;="&amp;A754)</f>
        <v>4.1408805031446541</v>
      </c>
      <c r="D754">
        <f>SUMIFS(user_list!P:P,user_list!G:G,"&lt;="&amp;A754,user_list!H:H,"&gt;="&amp;A754,user_list!J:J,days!G754)+SUMIFS(user_list!P:P,user_list!G:G,"&lt;="&amp;A754,user_list!H:H,"&gt;="&amp;A754,user_list!J:J,days!G754-1)</f>
        <v>0</v>
      </c>
      <c r="E754" s="38">
        <f>COUNTIF(user_list!H:H,A754)</f>
        <v>0</v>
      </c>
      <c r="F754" s="72">
        <f t="shared" si="22"/>
        <v>1</v>
      </c>
      <c r="G754" s="72">
        <f t="shared" si="23"/>
        <v>2017</v>
      </c>
    </row>
    <row r="755" spans="1:7" hidden="1" x14ac:dyDescent="0.3">
      <c r="A755" s="79">
        <v>42758</v>
      </c>
      <c r="B755">
        <f>SUMIFS(user_list!P:P,user_list!G:G,"&lt;="&amp;A755,user_list!H:H,"&gt;="&amp;A755)</f>
        <v>1.6068930817610063</v>
      </c>
      <c r="C755">
        <f>SUMIFS(user_list!Q:Q,user_list!G:G,"&lt;="&amp;A755,user_list!H:H,"&gt;="&amp;A755)</f>
        <v>4.1408805031446541</v>
      </c>
      <c r="D755">
        <f>SUMIFS(user_list!P:P,user_list!G:G,"&lt;="&amp;A755,user_list!H:H,"&gt;="&amp;A755,user_list!J:J,days!G755)+SUMIFS(user_list!P:P,user_list!G:G,"&lt;="&amp;A755,user_list!H:H,"&gt;="&amp;A755,user_list!J:J,days!G755-1)</f>
        <v>0</v>
      </c>
      <c r="E755" s="38">
        <f>COUNTIF(user_list!H:H,A755)</f>
        <v>0</v>
      </c>
      <c r="F755" s="72">
        <f t="shared" si="22"/>
        <v>1</v>
      </c>
      <c r="G755" s="72">
        <f t="shared" si="23"/>
        <v>2017</v>
      </c>
    </row>
    <row r="756" spans="1:7" hidden="1" x14ac:dyDescent="0.3">
      <c r="A756" s="79">
        <v>42759</v>
      </c>
      <c r="B756">
        <f>SUMIFS(user_list!P:P,user_list!G:G,"&lt;="&amp;A756,user_list!H:H,"&gt;="&amp;A756)</f>
        <v>1.6068930817610063</v>
      </c>
      <c r="C756">
        <f>SUMIFS(user_list!Q:Q,user_list!G:G,"&lt;="&amp;A756,user_list!H:H,"&gt;="&amp;A756)</f>
        <v>4.1408805031446541</v>
      </c>
      <c r="D756">
        <f>SUMIFS(user_list!P:P,user_list!G:G,"&lt;="&amp;A756,user_list!H:H,"&gt;="&amp;A756,user_list!J:J,days!G756)+SUMIFS(user_list!P:P,user_list!G:G,"&lt;="&amp;A756,user_list!H:H,"&gt;="&amp;A756,user_list!J:J,days!G756-1)</f>
        <v>0</v>
      </c>
      <c r="E756" s="38">
        <f>COUNTIF(user_list!H:H,A756)</f>
        <v>0</v>
      </c>
      <c r="F756" s="72">
        <f t="shared" si="22"/>
        <v>1</v>
      </c>
      <c r="G756" s="72">
        <f t="shared" si="23"/>
        <v>2017</v>
      </c>
    </row>
    <row r="757" spans="1:7" hidden="1" x14ac:dyDescent="0.3">
      <c r="A757" s="79">
        <v>42760</v>
      </c>
      <c r="B757">
        <f>SUMIFS(user_list!P:P,user_list!G:G,"&lt;="&amp;A757,user_list!H:H,"&gt;="&amp;A757)</f>
        <v>1.6068930817610063</v>
      </c>
      <c r="C757">
        <f>SUMIFS(user_list!Q:Q,user_list!G:G,"&lt;="&amp;A757,user_list!H:H,"&gt;="&amp;A757)</f>
        <v>4.1408805031446541</v>
      </c>
      <c r="D757">
        <f>SUMIFS(user_list!P:P,user_list!G:G,"&lt;="&amp;A757,user_list!H:H,"&gt;="&amp;A757,user_list!J:J,days!G757)+SUMIFS(user_list!P:P,user_list!G:G,"&lt;="&amp;A757,user_list!H:H,"&gt;="&amp;A757,user_list!J:J,days!G757-1)</f>
        <v>0</v>
      </c>
      <c r="E757" s="38">
        <f>COUNTIF(user_list!H:H,A757)</f>
        <v>1</v>
      </c>
      <c r="F757" s="72">
        <f t="shared" si="22"/>
        <v>1</v>
      </c>
      <c r="G757" s="72">
        <f t="shared" si="23"/>
        <v>2017</v>
      </c>
    </row>
    <row r="758" spans="1:7" hidden="1" x14ac:dyDescent="0.3">
      <c r="A758" s="79">
        <v>42761</v>
      </c>
      <c r="B758">
        <f>SUMIFS(user_list!P:P,user_list!G:G,"&lt;="&amp;A758,user_list!H:H,"&gt;="&amp;A758)</f>
        <v>1.1439999999999999</v>
      </c>
      <c r="C758">
        <f>SUMIFS(user_list!Q:Q,user_list!G:G,"&lt;="&amp;A758,user_list!H:H,"&gt;="&amp;A758)</f>
        <v>2.9333333333333331</v>
      </c>
      <c r="D758">
        <f>SUMIFS(user_list!P:P,user_list!G:G,"&lt;="&amp;A758,user_list!H:H,"&gt;="&amp;A758,user_list!J:J,days!G758)+SUMIFS(user_list!P:P,user_list!G:G,"&lt;="&amp;A758,user_list!H:H,"&gt;="&amp;A758,user_list!J:J,days!G758-1)</f>
        <v>0</v>
      </c>
      <c r="E758" s="38">
        <f>COUNTIF(user_list!H:H,A758)</f>
        <v>0</v>
      </c>
      <c r="F758" s="72">
        <f t="shared" si="22"/>
        <v>1</v>
      </c>
      <c r="G758" s="72">
        <f t="shared" si="23"/>
        <v>2017</v>
      </c>
    </row>
    <row r="759" spans="1:7" hidden="1" x14ac:dyDescent="0.3">
      <c r="A759" s="79">
        <v>42762</v>
      </c>
      <c r="B759">
        <f>SUMIFS(user_list!P:P,user_list!G:G,"&lt;="&amp;A759,user_list!H:H,"&gt;="&amp;A759)</f>
        <v>1.1439999999999999</v>
      </c>
      <c r="C759">
        <f>SUMIFS(user_list!Q:Q,user_list!G:G,"&lt;="&amp;A759,user_list!H:H,"&gt;="&amp;A759)</f>
        <v>2.9333333333333331</v>
      </c>
      <c r="D759">
        <f>SUMIFS(user_list!P:P,user_list!G:G,"&lt;="&amp;A759,user_list!H:H,"&gt;="&amp;A759,user_list!J:J,days!G759)+SUMIFS(user_list!P:P,user_list!G:G,"&lt;="&amp;A759,user_list!H:H,"&gt;="&amp;A759,user_list!J:J,days!G759-1)</f>
        <v>0</v>
      </c>
      <c r="E759" s="38">
        <f>COUNTIF(user_list!H:H,A759)</f>
        <v>0</v>
      </c>
      <c r="F759" s="72">
        <f t="shared" si="22"/>
        <v>1</v>
      </c>
      <c r="G759" s="72">
        <f t="shared" si="23"/>
        <v>2017</v>
      </c>
    </row>
    <row r="760" spans="1:7" hidden="1" x14ac:dyDescent="0.3">
      <c r="A760" s="79">
        <v>42763</v>
      </c>
      <c r="B760">
        <f>SUMIFS(user_list!P:P,user_list!G:G,"&lt;="&amp;A760,user_list!H:H,"&gt;="&amp;A760)</f>
        <v>1.1439999999999999</v>
      </c>
      <c r="C760">
        <f>SUMIFS(user_list!Q:Q,user_list!G:G,"&lt;="&amp;A760,user_list!H:H,"&gt;="&amp;A760)</f>
        <v>2.9333333333333331</v>
      </c>
      <c r="D760">
        <f>SUMIFS(user_list!P:P,user_list!G:G,"&lt;="&amp;A760,user_list!H:H,"&gt;="&amp;A760,user_list!J:J,days!G760)+SUMIFS(user_list!P:P,user_list!G:G,"&lt;="&amp;A760,user_list!H:H,"&gt;="&amp;A760,user_list!J:J,days!G760-1)</f>
        <v>0</v>
      </c>
      <c r="E760" s="38">
        <f>COUNTIF(user_list!H:H,A760)</f>
        <v>0</v>
      </c>
      <c r="F760" s="72">
        <f t="shared" si="22"/>
        <v>1</v>
      </c>
      <c r="G760" s="72">
        <f t="shared" si="23"/>
        <v>2017</v>
      </c>
    </row>
    <row r="761" spans="1:7" hidden="1" x14ac:dyDescent="0.3">
      <c r="A761" s="79">
        <v>42764</v>
      </c>
      <c r="B761">
        <f>SUMIFS(user_list!P:P,user_list!G:G,"&lt;="&amp;A761,user_list!H:H,"&gt;="&amp;A761)</f>
        <v>1.1439999999999999</v>
      </c>
      <c r="C761">
        <f>SUMIFS(user_list!Q:Q,user_list!G:G,"&lt;="&amp;A761,user_list!H:H,"&gt;="&amp;A761)</f>
        <v>2.9333333333333331</v>
      </c>
      <c r="D761">
        <f>SUMIFS(user_list!P:P,user_list!G:G,"&lt;="&amp;A761,user_list!H:H,"&gt;="&amp;A761,user_list!J:J,days!G761)+SUMIFS(user_list!P:P,user_list!G:G,"&lt;="&amp;A761,user_list!H:H,"&gt;="&amp;A761,user_list!J:J,days!G761-1)</f>
        <v>0</v>
      </c>
      <c r="E761" s="38">
        <f>COUNTIF(user_list!H:H,A761)</f>
        <v>0</v>
      </c>
      <c r="F761" s="72">
        <f t="shared" si="22"/>
        <v>1</v>
      </c>
      <c r="G761" s="72">
        <f t="shared" si="23"/>
        <v>2017</v>
      </c>
    </row>
    <row r="762" spans="1:7" hidden="1" x14ac:dyDescent="0.3">
      <c r="A762" s="79">
        <v>42765</v>
      </c>
      <c r="B762">
        <f>SUMIFS(user_list!P:P,user_list!G:G,"&lt;="&amp;A762,user_list!H:H,"&gt;="&amp;A762)</f>
        <v>1.1439999999999999</v>
      </c>
      <c r="C762">
        <f>SUMIFS(user_list!Q:Q,user_list!G:G,"&lt;="&amp;A762,user_list!H:H,"&gt;="&amp;A762)</f>
        <v>2.9333333333333331</v>
      </c>
      <c r="D762">
        <f>SUMIFS(user_list!P:P,user_list!G:G,"&lt;="&amp;A762,user_list!H:H,"&gt;="&amp;A762,user_list!J:J,days!G762)+SUMIFS(user_list!P:P,user_list!G:G,"&lt;="&amp;A762,user_list!H:H,"&gt;="&amp;A762,user_list!J:J,days!G762-1)</f>
        <v>0</v>
      </c>
      <c r="E762" s="38">
        <f>COUNTIF(user_list!H:H,A762)</f>
        <v>0</v>
      </c>
      <c r="F762" s="72">
        <f t="shared" si="22"/>
        <v>1</v>
      </c>
      <c r="G762" s="72">
        <f t="shared" si="23"/>
        <v>2017</v>
      </c>
    </row>
    <row r="763" spans="1:7" hidden="1" x14ac:dyDescent="0.3">
      <c r="A763" s="79">
        <v>42766</v>
      </c>
      <c r="B763">
        <f>SUMIFS(user_list!P:P,user_list!G:G,"&lt;="&amp;A763,user_list!H:H,"&gt;="&amp;A763)</f>
        <v>1.1439999999999999</v>
      </c>
      <c r="C763">
        <f>SUMIFS(user_list!Q:Q,user_list!G:G,"&lt;="&amp;A763,user_list!H:H,"&gt;="&amp;A763)</f>
        <v>2.9333333333333331</v>
      </c>
      <c r="D763">
        <f>SUMIFS(user_list!P:P,user_list!G:G,"&lt;="&amp;A763,user_list!H:H,"&gt;="&amp;A763,user_list!J:J,days!G763)+SUMIFS(user_list!P:P,user_list!G:G,"&lt;="&amp;A763,user_list!H:H,"&gt;="&amp;A763,user_list!J:J,days!G763-1)</f>
        <v>0</v>
      </c>
      <c r="E763" s="38">
        <f>COUNTIF(user_list!H:H,A763)</f>
        <v>0</v>
      </c>
      <c r="F763" s="72">
        <f t="shared" si="22"/>
        <v>1</v>
      </c>
      <c r="G763" s="72">
        <f t="shared" si="23"/>
        <v>2017</v>
      </c>
    </row>
    <row r="764" spans="1:7" hidden="1" x14ac:dyDescent="0.3">
      <c r="A764" s="79">
        <v>42767</v>
      </c>
      <c r="B764">
        <f>SUMIFS(user_list!P:P,user_list!G:G,"&lt;="&amp;A764,user_list!H:H,"&gt;="&amp;A764)</f>
        <v>1.1439999999999999</v>
      </c>
      <c r="C764">
        <f>SUMIFS(user_list!Q:Q,user_list!G:G,"&lt;="&amp;A764,user_list!H:H,"&gt;="&amp;A764)</f>
        <v>2.9333333333333331</v>
      </c>
      <c r="D764">
        <f>SUMIFS(user_list!P:P,user_list!G:G,"&lt;="&amp;A764,user_list!H:H,"&gt;="&amp;A764,user_list!J:J,days!G764)+SUMIFS(user_list!P:P,user_list!G:G,"&lt;="&amp;A764,user_list!H:H,"&gt;="&amp;A764,user_list!J:J,days!G764-1)</f>
        <v>0</v>
      </c>
      <c r="E764" s="38">
        <f>COUNTIF(user_list!H:H,A764)</f>
        <v>0</v>
      </c>
      <c r="F764" s="72">
        <f t="shared" si="22"/>
        <v>2</v>
      </c>
      <c r="G764" s="72">
        <f t="shared" si="23"/>
        <v>2017</v>
      </c>
    </row>
    <row r="765" spans="1:7" hidden="1" x14ac:dyDescent="0.3">
      <c r="A765" s="79">
        <v>42768</v>
      </c>
      <c r="B765">
        <f>SUMIFS(user_list!P:P,user_list!G:G,"&lt;="&amp;A765,user_list!H:H,"&gt;="&amp;A765)</f>
        <v>1.1439999999999999</v>
      </c>
      <c r="C765">
        <f>SUMIFS(user_list!Q:Q,user_list!G:G,"&lt;="&amp;A765,user_list!H:H,"&gt;="&amp;A765)</f>
        <v>2.9333333333333331</v>
      </c>
      <c r="D765">
        <f>SUMIFS(user_list!P:P,user_list!G:G,"&lt;="&amp;A765,user_list!H:H,"&gt;="&amp;A765,user_list!J:J,days!G765)+SUMIFS(user_list!P:P,user_list!G:G,"&lt;="&amp;A765,user_list!H:H,"&gt;="&amp;A765,user_list!J:J,days!G765-1)</f>
        <v>0</v>
      </c>
      <c r="E765" s="38">
        <f>COUNTIF(user_list!H:H,A765)</f>
        <v>0</v>
      </c>
      <c r="F765" s="72">
        <f t="shared" si="22"/>
        <v>2</v>
      </c>
      <c r="G765" s="72">
        <f t="shared" si="23"/>
        <v>2017</v>
      </c>
    </row>
    <row r="766" spans="1:7" hidden="1" x14ac:dyDescent="0.3">
      <c r="A766" s="79">
        <v>42769</v>
      </c>
      <c r="B766">
        <f>SUMIFS(user_list!P:P,user_list!G:G,"&lt;="&amp;A766,user_list!H:H,"&gt;="&amp;A766)</f>
        <v>1.1439999999999999</v>
      </c>
      <c r="C766">
        <f>SUMIFS(user_list!Q:Q,user_list!G:G,"&lt;="&amp;A766,user_list!H:H,"&gt;="&amp;A766)</f>
        <v>2.9333333333333331</v>
      </c>
      <c r="D766">
        <f>SUMIFS(user_list!P:P,user_list!G:G,"&lt;="&amp;A766,user_list!H:H,"&gt;="&amp;A766,user_list!J:J,days!G766)+SUMIFS(user_list!P:P,user_list!G:G,"&lt;="&amp;A766,user_list!H:H,"&gt;="&amp;A766,user_list!J:J,days!G766-1)</f>
        <v>0</v>
      </c>
      <c r="E766" s="38">
        <f>COUNTIF(user_list!H:H,A766)</f>
        <v>0</v>
      </c>
      <c r="F766" s="72">
        <f t="shared" si="22"/>
        <v>2</v>
      </c>
      <c r="G766" s="72">
        <f t="shared" si="23"/>
        <v>2017</v>
      </c>
    </row>
    <row r="767" spans="1:7" hidden="1" x14ac:dyDescent="0.3">
      <c r="A767" s="79">
        <v>42770</v>
      </c>
      <c r="B767">
        <f>SUMIFS(user_list!P:P,user_list!G:G,"&lt;="&amp;A767,user_list!H:H,"&gt;="&amp;A767)</f>
        <v>1.1439999999999999</v>
      </c>
      <c r="C767">
        <f>SUMIFS(user_list!Q:Q,user_list!G:G,"&lt;="&amp;A767,user_list!H:H,"&gt;="&amp;A767)</f>
        <v>2.9333333333333331</v>
      </c>
      <c r="D767">
        <f>SUMIFS(user_list!P:P,user_list!G:G,"&lt;="&amp;A767,user_list!H:H,"&gt;="&amp;A767,user_list!J:J,days!G767)+SUMIFS(user_list!P:P,user_list!G:G,"&lt;="&amp;A767,user_list!H:H,"&gt;="&amp;A767,user_list!J:J,days!G767-1)</f>
        <v>0</v>
      </c>
      <c r="E767" s="38">
        <f>COUNTIF(user_list!H:H,A767)</f>
        <v>0</v>
      </c>
      <c r="F767" s="72">
        <f t="shared" si="22"/>
        <v>2</v>
      </c>
      <c r="G767" s="72">
        <f t="shared" si="23"/>
        <v>2017</v>
      </c>
    </row>
    <row r="768" spans="1:7" hidden="1" x14ac:dyDescent="0.3">
      <c r="A768" s="79">
        <v>42771</v>
      </c>
      <c r="B768">
        <f>SUMIFS(user_list!P:P,user_list!G:G,"&lt;="&amp;A768,user_list!H:H,"&gt;="&amp;A768)</f>
        <v>1.1439999999999999</v>
      </c>
      <c r="C768">
        <f>SUMIFS(user_list!Q:Q,user_list!G:G,"&lt;="&amp;A768,user_list!H:H,"&gt;="&amp;A768)</f>
        <v>2.9333333333333331</v>
      </c>
      <c r="D768">
        <f>SUMIFS(user_list!P:P,user_list!G:G,"&lt;="&amp;A768,user_list!H:H,"&gt;="&amp;A768,user_list!J:J,days!G768)+SUMIFS(user_list!P:P,user_list!G:G,"&lt;="&amp;A768,user_list!H:H,"&gt;="&amp;A768,user_list!J:J,days!G768-1)</f>
        <v>0</v>
      </c>
      <c r="E768" s="38">
        <f>COUNTIF(user_list!H:H,A768)</f>
        <v>0</v>
      </c>
      <c r="F768" s="72">
        <f t="shared" si="22"/>
        <v>2</v>
      </c>
      <c r="G768" s="72">
        <f t="shared" si="23"/>
        <v>2017</v>
      </c>
    </row>
    <row r="769" spans="1:7" hidden="1" x14ac:dyDescent="0.3">
      <c r="A769" s="79">
        <v>42772</v>
      </c>
      <c r="B769">
        <f>SUMIFS(user_list!P:P,user_list!G:G,"&lt;="&amp;A769,user_list!H:H,"&gt;="&amp;A769)</f>
        <v>1.1439999999999999</v>
      </c>
      <c r="C769">
        <f>SUMIFS(user_list!Q:Q,user_list!G:G,"&lt;="&amp;A769,user_list!H:H,"&gt;="&amp;A769)</f>
        <v>2.9333333333333331</v>
      </c>
      <c r="D769">
        <f>SUMIFS(user_list!P:P,user_list!G:G,"&lt;="&amp;A769,user_list!H:H,"&gt;="&amp;A769,user_list!J:J,days!G769)+SUMIFS(user_list!P:P,user_list!G:G,"&lt;="&amp;A769,user_list!H:H,"&gt;="&amp;A769,user_list!J:J,days!G769-1)</f>
        <v>0</v>
      </c>
      <c r="E769" s="38">
        <f>COUNTIF(user_list!H:H,A769)</f>
        <v>0</v>
      </c>
      <c r="F769" s="72">
        <f t="shared" si="22"/>
        <v>2</v>
      </c>
      <c r="G769" s="72">
        <f t="shared" si="23"/>
        <v>2017</v>
      </c>
    </row>
    <row r="770" spans="1:7" hidden="1" x14ac:dyDescent="0.3">
      <c r="A770" s="79">
        <v>42773</v>
      </c>
      <c r="B770">
        <f>SUMIFS(user_list!P:P,user_list!G:G,"&lt;="&amp;A770,user_list!H:H,"&gt;="&amp;A770)</f>
        <v>1.1439999999999999</v>
      </c>
      <c r="C770">
        <f>SUMIFS(user_list!Q:Q,user_list!G:G,"&lt;="&amp;A770,user_list!H:H,"&gt;="&amp;A770)</f>
        <v>2.9333333333333331</v>
      </c>
      <c r="D770">
        <f>SUMIFS(user_list!P:P,user_list!G:G,"&lt;="&amp;A770,user_list!H:H,"&gt;="&amp;A770,user_list!J:J,days!G770)+SUMIFS(user_list!P:P,user_list!G:G,"&lt;="&amp;A770,user_list!H:H,"&gt;="&amp;A770,user_list!J:J,days!G770-1)</f>
        <v>0</v>
      </c>
      <c r="E770" s="38">
        <f>COUNTIF(user_list!H:H,A770)</f>
        <v>0</v>
      </c>
      <c r="F770" s="72">
        <f t="shared" ref="F770:F833" si="24">MONTH(A770)</f>
        <v>2</v>
      </c>
      <c r="G770" s="72">
        <f t="shared" ref="G770:G833" si="25">YEAR(A770)</f>
        <v>2017</v>
      </c>
    </row>
    <row r="771" spans="1:7" hidden="1" x14ac:dyDescent="0.3">
      <c r="A771" s="79">
        <v>42774</v>
      </c>
      <c r="B771">
        <f>SUMIFS(user_list!P:P,user_list!G:G,"&lt;="&amp;A771,user_list!H:H,"&gt;="&amp;A771)</f>
        <v>1.1439999999999999</v>
      </c>
      <c r="C771">
        <f>SUMIFS(user_list!Q:Q,user_list!G:G,"&lt;="&amp;A771,user_list!H:H,"&gt;="&amp;A771)</f>
        <v>2.9333333333333331</v>
      </c>
      <c r="D771">
        <f>SUMIFS(user_list!P:P,user_list!G:G,"&lt;="&amp;A771,user_list!H:H,"&gt;="&amp;A771,user_list!J:J,days!G771)+SUMIFS(user_list!P:P,user_list!G:G,"&lt;="&amp;A771,user_list!H:H,"&gt;="&amp;A771,user_list!J:J,days!G771-1)</f>
        <v>0</v>
      </c>
      <c r="E771" s="38">
        <f>COUNTIF(user_list!H:H,A771)</f>
        <v>0</v>
      </c>
      <c r="F771" s="72">
        <f t="shared" si="24"/>
        <v>2</v>
      </c>
      <c r="G771" s="72">
        <f t="shared" si="25"/>
        <v>2017</v>
      </c>
    </row>
    <row r="772" spans="1:7" hidden="1" x14ac:dyDescent="0.3">
      <c r="A772" s="79">
        <v>42775</v>
      </c>
      <c r="B772">
        <f>SUMIFS(user_list!P:P,user_list!G:G,"&lt;="&amp;A772,user_list!H:H,"&gt;="&amp;A772)</f>
        <v>1.1439999999999999</v>
      </c>
      <c r="C772">
        <f>SUMIFS(user_list!Q:Q,user_list!G:G,"&lt;="&amp;A772,user_list!H:H,"&gt;="&amp;A772)</f>
        <v>2.9333333333333331</v>
      </c>
      <c r="D772">
        <f>SUMIFS(user_list!P:P,user_list!G:G,"&lt;="&amp;A772,user_list!H:H,"&gt;="&amp;A772,user_list!J:J,days!G772)+SUMIFS(user_list!P:P,user_list!G:G,"&lt;="&amp;A772,user_list!H:H,"&gt;="&amp;A772,user_list!J:J,days!G772-1)</f>
        <v>0</v>
      </c>
      <c r="E772" s="38">
        <f>COUNTIF(user_list!H:H,A772)</f>
        <v>0</v>
      </c>
      <c r="F772" s="72">
        <f t="shared" si="24"/>
        <v>2</v>
      </c>
      <c r="G772" s="72">
        <f t="shared" si="25"/>
        <v>2017</v>
      </c>
    </row>
    <row r="773" spans="1:7" hidden="1" x14ac:dyDescent="0.3">
      <c r="A773" s="79">
        <v>42776</v>
      </c>
      <c r="B773">
        <f>SUMIFS(user_list!P:P,user_list!G:G,"&lt;="&amp;A773,user_list!H:H,"&gt;="&amp;A773)</f>
        <v>1.1439999999999999</v>
      </c>
      <c r="C773">
        <f>SUMIFS(user_list!Q:Q,user_list!G:G,"&lt;="&amp;A773,user_list!H:H,"&gt;="&amp;A773)</f>
        <v>2.9333333333333331</v>
      </c>
      <c r="D773">
        <f>SUMIFS(user_list!P:P,user_list!G:G,"&lt;="&amp;A773,user_list!H:H,"&gt;="&amp;A773,user_list!J:J,days!G773)+SUMIFS(user_list!P:P,user_list!G:G,"&lt;="&amp;A773,user_list!H:H,"&gt;="&amp;A773,user_list!J:J,days!G773-1)</f>
        <v>0</v>
      </c>
      <c r="E773" s="38">
        <f>COUNTIF(user_list!H:H,A773)</f>
        <v>0</v>
      </c>
      <c r="F773" s="72">
        <f t="shared" si="24"/>
        <v>2</v>
      </c>
      <c r="G773" s="72">
        <f t="shared" si="25"/>
        <v>2017</v>
      </c>
    </row>
    <row r="774" spans="1:7" hidden="1" x14ac:dyDescent="0.3">
      <c r="A774" s="79">
        <v>42777</v>
      </c>
      <c r="B774">
        <f>SUMIFS(user_list!P:P,user_list!G:G,"&lt;="&amp;A774,user_list!H:H,"&gt;="&amp;A774)</f>
        <v>1.1439999999999999</v>
      </c>
      <c r="C774">
        <f>SUMIFS(user_list!Q:Q,user_list!G:G,"&lt;="&amp;A774,user_list!H:H,"&gt;="&amp;A774)</f>
        <v>2.9333333333333331</v>
      </c>
      <c r="D774">
        <f>SUMIFS(user_list!P:P,user_list!G:G,"&lt;="&amp;A774,user_list!H:H,"&gt;="&amp;A774,user_list!J:J,days!G774)+SUMIFS(user_list!P:P,user_list!G:G,"&lt;="&amp;A774,user_list!H:H,"&gt;="&amp;A774,user_list!J:J,days!G774-1)</f>
        <v>0</v>
      </c>
      <c r="E774" s="38">
        <f>COUNTIF(user_list!H:H,A774)</f>
        <v>0</v>
      </c>
      <c r="F774" s="72">
        <f t="shared" si="24"/>
        <v>2</v>
      </c>
      <c r="G774" s="72">
        <f t="shared" si="25"/>
        <v>2017</v>
      </c>
    </row>
    <row r="775" spans="1:7" hidden="1" x14ac:dyDescent="0.3">
      <c r="A775" s="79">
        <v>42778</v>
      </c>
      <c r="B775">
        <f>SUMIFS(user_list!P:P,user_list!G:G,"&lt;="&amp;A775,user_list!H:H,"&gt;="&amp;A775)</f>
        <v>1.1439999999999999</v>
      </c>
      <c r="C775">
        <f>SUMIFS(user_list!Q:Q,user_list!G:G,"&lt;="&amp;A775,user_list!H:H,"&gt;="&amp;A775)</f>
        <v>2.9333333333333331</v>
      </c>
      <c r="D775">
        <f>SUMIFS(user_list!P:P,user_list!G:G,"&lt;="&amp;A775,user_list!H:H,"&gt;="&amp;A775,user_list!J:J,days!G775)+SUMIFS(user_list!P:P,user_list!G:G,"&lt;="&amp;A775,user_list!H:H,"&gt;="&amp;A775,user_list!J:J,days!G775-1)</f>
        <v>0</v>
      </c>
      <c r="E775" s="38">
        <f>COUNTIF(user_list!H:H,A775)</f>
        <v>0</v>
      </c>
      <c r="F775" s="72">
        <f t="shared" si="24"/>
        <v>2</v>
      </c>
      <c r="G775" s="72">
        <f t="shared" si="25"/>
        <v>2017</v>
      </c>
    </row>
    <row r="776" spans="1:7" hidden="1" x14ac:dyDescent="0.3">
      <c r="A776" s="79">
        <v>42779</v>
      </c>
      <c r="B776">
        <f>SUMIFS(user_list!P:P,user_list!G:G,"&lt;="&amp;A776,user_list!H:H,"&gt;="&amp;A776)</f>
        <v>1.1439999999999999</v>
      </c>
      <c r="C776">
        <f>SUMIFS(user_list!Q:Q,user_list!G:G,"&lt;="&amp;A776,user_list!H:H,"&gt;="&amp;A776)</f>
        <v>2.9333333333333331</v>
      </c>
      <c r="D776">
        <f>SUMIFS(user_list!P:P,user_list!G:G,"&lt;="&amp;A776,user_list!H:H,"&gt;="&amp;A776,user_list!J:J,days!G776)+SUMIFS(user_list!P:P,user_list!G:G,"&lt;="&amp;A776,user_list!H:H,"&gt;="&amp;A776,user_list!J:J,days!G776-1)</f>
        <v>0</v>
      </c>
      <c r="E776" s="38">
        <f>COUNTIF(user_list!H:H,A776)</f>
        <v>0</v>
      </c>
      <c r="F776" s="72">
        <f t="shared" si="24"/>
        <v>2</v>
      </c>
      <c r="G776" s="72">
        <f t="shared" si="25"/>
        <v>2017</v>
      </c>
    </row>
    <row r="777" spans="1:7" hidden="1" x14ac:dyDescent="0.3">
      <c r="A777" s="79">
        <v>42780</v>
      </c>
      <c r="B777">
        <f>SUMIFS(user_list!P:P,user_list!G:G,"&lt;="&amp;A777,user_list!H:H,"&gt;="&amp;A777)</f>
        <v>1.1439999999999999</v>
      </c>
      <c r="C777">
        <f>SUMIFS(user_list!Q:Q,user_list!G:G,"&lt;="&amp;A777,user_list!H:H,"&gt;="&amp;A777)</f>
        <v>2.9333333333333331</v>
      </c>
      <c r="D777">
        <f>SUMIFS(user_list!P:P,user_list!G:G,"&lt;="&amp;A777,user_list!H:H,"&gt;="&amp;A777,user_list!J:J,days!G777)+SUMIFS(user_list!P:P,user_list!G:G,"&lt;="&amp;A777,user_list!H:H,"&gt;="&amp;A777,user_list!J:J,days!G777-1)</f>
        <v>0</v>
      </c>
      <c r="E777" s="38">
        <f>COUNTIF(user_list!H:H,A777)</f>
        <v>0</v>
      </c>
      <c r="F777" s="72">
        <f t="shared" si="24"/>
        <v>2</v>
      </c>
      <c r="G777" s="72">
        <f t="shared" si="25"/>
        <v>2017</v>
      </c>
    </row>
    <row r="778" spans="1:7" hidden="1" x14ac:dyDescent="0.3">
      <c r="A778" s="79">
        <v>42781</v>
      </c>
      <c r="B778">
        <f>SUMIFS(user_list!P:P,user_list!G:G,"&lt;="&amp;A778,user_list!H:H,"&gt;="&amp;A778)</f>
        <v>1.1439999999999999</v>
      </c>
      <c r="C778">
        <f>SUMIFS(user_list!Q:Q,user_list!G:G,"&lt;="&amp;A778,user_list!H:H,"&gt;="&amp;A778)</f>
        <v>2.9333333333333331</v>
      </c>
      <c r="D778">
        <f>SUMIFS(user_list!P:P,user_list!G:G,"&lt;="&amp;A778,user_list!H:H,"&gt;="&amp;A778,user_list!J:J,days!G778)+SUMIFS(user_list!P:P,user_list!G:G,"&lt;="&amp;A778,user_list!H:H,"&gt;="&amp;A778,user_list!J:J,days!G778-1)</f>
        <v>0</v>
      </c>
      <c r="E778" s="38">
        <f>COUNTIF(user_list!H:H,A778)</f>
        <v>0</v>
      </c>
      <c r="F778" s="72">
        <f t="shared" si="24"/>
        <v>2</v>
      </c>
      <c r="G778" s="72">
        <f t="shared" si="25"/>
        <v>2017</v>
      </c>
    </row>
    <row r="779" spans="1:7" hidden="1" x14ac:dyDescent="0.3">
      <c r="A779" s="79">
        <v>42782</v>
      </c>
      <c r="B779">
        <f>SUMIFS(user_list!P:P,user_list!G:G,"&lt;="&amp;A779,user_list!H:H,"&gt;="&amp;A779)</f>
        <v>1.1439999999999999</v>
      </c>
      <c r="C779">
        <f>SUMIFS(user_list!Q:Q,user_list!G:G,"&lt;="&amp;A779,user_list!H:H,"&gt;="&amp;A779)</f>
        <v>2.9333333333333331</v>
      </c>
      <c r="D779">
        <f>SUMIFS(user_list!P:P,user_list!G:G,"&lt;="&amp;A779,user_list!H:H,"&gt;="&amp;A779,user_list!J:J,days!G779)+SUMIFS(user_list!P:P,user_list!G:G,"&lt;="&amp;A779,user_list!H:H,"&gt;="&amp;A779,user_list!J:J,days!G779-1)</f>
        <v>0</v>
      </c>
      <c r="E779" s="38">
        <f>COUNTIF(user_list!H:H,A779)</f>
        <v>0</v>
      </c>
      <c r="F779" s="72">
        <f t="shared" si="24"/>
        <v>2</v>
      </c>
      <c r="G779" s="72">
        <f t="shared" si="25"/>
        <v>2017</v>
      </c>
    </row>
    <row r="780" spans="1:7" hidden="1" x14ac:dyDescent="0.3">
      <c r="A780" s="79">
        <v>42783</v>
      </c>
      <c r="B780">
        <f>SUMIFS(user_list!P:P,user_list!G:G,"&lt;="&amp;A780,user_list!H:H,"&gt;="&amp;A780)</f>
        <v>1.1439999999999999</v>
      </c>
      <c r="C780">
        <f>SUMIFS(user_list!Q:Q,user_list!G:G,"&lt;="&amp;A780,user_list!H:H,"&gt;="&amp;A780)</f>
        <v>2.9333333333333331</v>
      </c>
      <c r="D780">
        <f>SUMIFS(user_list!P:P,user_list!G:G,"&lt;="&amp;A780,user_list!H:H,"&gt;="&amp;A780,user_list!J:J,days!G780)+SUMIFS(user_list!P:P,user_list!G:G,"&lt;="&amp;A780,user_list!H:H,"&gt;="&amp;A780,user_list!J:J,days!G780-1)</f>
        <v>0</v>
      </c>
      <c r="E780" s="38">
        <f>COUNTIF(user_list!H:H,A780)</f>
        <v>0</v>
      </c>
      <c r="F780" s="72">
        <f t="shared" si="24"/>
        <v>2</v>
      </c>
      <c r="G780" s="72">
        <f t="shared" si="25"/>
        <v>2017</v>
      </c>
    </row>
    <row r="781" spans="1:7" hidden="1" x14ac:dyDescent="0.3">
      <c r="A781" s="79">
        <v>42784</v>
      </c>
      <c r="B781">
        <f>SUMIFS(user_list!P:P,user_list!G:G,"&lt;="&amp;A781,user_list!H:H,"&gt;="&amp;A781)</f>
        <v>1.1439999999999999</v>
      </c>
      <c r="C781">
        <f>SUMIFS(user_list!Q:Q,user_list!G:G,"&lt;="&amp;A781,user_list!H:H,"&gt;="&amp;A781)</f>
        <v>2.9333333333333331</v>
      </c>
      <c r="D781">
        <f>SUMIFS(user_list!P:P,user_list!G:G,"&lt;="&amp;A781,user_list!H:H,"&gt;="&amp;A781,user_list!J:J,days!G781)+SUMIFS(user_list!P:P,user_list!G:G,"&lt;="&amp;A781,user_list!H:H,"&gt;="&amp;A781,user_list!J:J,days!G781-1)</f>
        <v>0</v>
      </c>
      <c r="E781" s="38">
        <f>COUNTIF(user_list!H:H,A781)</f>
        <v>0</v>
      </c>
      <c r="F781" s="72">
        <f t="shared" si="24"/>
        <v>2</v>
      </c>
      <c r="G781" s="72">
        <f t="shared" si="25"/>
        <v>2017</v>
      </c>
    </row>
    <row r="782" spans="1:7" hidden="1" x14ac:dyDescent="0.3">
      <c r="A782" s="79">
        <v>42785</v>
      </c>
      <c r="B782">
        <f>SUMIFS(user_list!P:P,user_list!G:G,"&lt;="&amp;A782,user_list!H:H,"&gt;="&amp;A782)</f>
        <v>1.1439999999999999</v>
      </c>
      <c r="C782">
        <f>SUMIFS(user_list!Q:Q,user_list!G:G,"&lt;="&amp;A782,user_list!H:H,"&gt;="&amp;A782)</f>
        <v>2.9333333333333331</v>
      </c>
      <c r="D782">
        <f>SUMIFS(user_list!P:P,user_list!G:G,"&lt;="&amp;A782,user_list!H:H,"&gt;="&amp;A782,user_list!J:J,days!G782)+SUMIFS(user_list!P:P,user_list!G:G,"&lt;="&amp;A782,user_list!H:H,"&gt;="&amp;A782,user_list!J:J,days!G782-1)</f>
        <v>0</v>
      </c>
      <c r="E782" s="38">
        <f>COUNTIF(user_list!H:H,A782)</f>
        <v>0</v>
      </c>
      <c r="F782" s="72">
        <f t="shared" si="24"/>
        <v>2</v>
      </c>
      <c r="G782" s="72">
        <f t="shared" si="25"/>
        <v>2017</v>
      </c>
    </row>
    <row r="783" spans="1:7" hidden="1" x14ac:dyDescent="0.3">
      <c r="A783" s="79">
        <v>42786</v>
      </c>
      <c r="B783">
        <f>SUMIFS(user_list!P:P,user_list!G:G,"&lt;="&amp;A783,user_list!H:H,"&gt;="&amp;A783)</f>
        <v>1.1439999999999999</v>
      </c>
      <c r="C783">
        <f>SUMIFS(user_list!Q:Q,user_list!G:G,"&lt;="&amp;A783,user_list!H:H,"&gt;="&amp;A783)</f>
        <v>2.9333333333333331</v>
      </c>
      <c r="D783">
        <f>SUMIFS(user_list!P:P,user_list!G:G,"&lt;="&amp;A783,user_list!H:H,"&gt;="&amp;A783,user_list!J:J,days!G783)+SUMIFS(user_list!P:P,user_list!G:G,"&lt;="&amp;A783,user_list!H:H,"&gt;="&amp;A783,user_list!J:J,days!G783-1)</f>
        <v>0</v>
      </c>
      <c r="E783" s="38">
        <f>COUNTIF(user_list!H:H,A783)</f>
        <v>0</v>
      </c>
      <c r="F783" s="72">
        <f t="shared" si="24"/>
        <v>2</v>
      </c>
      <c r="G783" s="72">
        <f t="shared" si="25"/>
        <v>2017</v>
      </c>
    </row>
    <row r="784" spans="1:7" hidden="1" x14ac:dyDescent="0.3">
      <c r="A784" s="79">
        <v>42787</v>
      </c>
      <c r="B784">
        <f>SUMIFS(user_list!P:P,user_list!G:G,"&lt;="&amp;A784,user_list!H:H,"&gt;="&amp;A784)</f>
        <v>1.1439999999999999</v>
      </c>
      <c r="C784">
        <f>SUMIFS(user_list!Q:Q,user_list!G:G,"&lt;="&amp;A784,user_list!H:H,"&gt;="&amp;A784)</f>
        <v>2.9333333333333331</v>
      </c>
      <c r="D784">
        <f>SUMIFS(user_list!P:P,user_list!G:G,"&lt;="&amp;A784,user_list!H:H,"&gt;="&amp;A784,user_list!J:J,days!G784)+SUMIFS(user_list!P:P,user_list!G:G,"&lt;="&amp;A784,user_list!H:H,"&gt;="&amp;A784,user_list!J:J,days!G784-1)</f>
        <v>0</v>
      </c>
      <c r="E784" s="38">
        <f>COUNTIF(user_list!H:H,A784)</f>
        <v>0</v>
      </c>
      <c r="F784" s="72">
        <f t="shared" si="24"/>
        <v>2</v>
      </c>
      <c r="G784" s="72">
        <f t="shared" si="25"/>
        <v>2017</v>
      </c>
    </row>
    <row r="785" spans="1:7" hidden="1" x14ac:dyDescent="0.3">
      <c r="A785" s="79">
        <v>42788</v>
      </c>
      <c r="B785">
        <f>SUMIFS(user_list!P:P,user_list!G:G,"&lt;="&amp;A785,user_list!H:H,"&gt;="&amp;A785)</f>
        <v>1.1439999999999999</v>
      </c>
      <c r="C785">
        <f>SUMIFS(user_list!Q:Q,user_list!G:G,"&lt;="&amp;A785,user_list!H:H,"&gt;="&amp;A785)</f>
        <v>2.9333333333333331</v>
      </c>
      <c r="D785">
        <f>SUMIFS(user_list!P:P,user_list!G:G,"&lt;="&amp;A785,user_list!H:H,"&gt;="&amp;A785,user_list!J:J,days!G785)+SUMIFS(user_list!P:P,user_list!G:G,"&lt;="&amp;A785,user_list!H:H,"&gt;="&amp;A785,user_list!J:J,days!G785-1)</f>
        <v>0</v>
      </c>
      <c r="E785" s="38">
        <f>COUNTIF(user_list!H:H,A785)</f>
        <v>0</v>
      </c>
      <c r="F785" s="72">
        <f t="shared" si="24"/>
        <v>2</v>
      </c>
      <c r="G785" s="72">
        <f t="shared" si="25"/>
        <v>2017</v>
      </c>
    </row>
    <row r="786" spans="1:7" hidden="1" x14ac:dyDescent="0.3">
      <c r="A786" s="79">
        <v>42789</v>
      </c>
      <c r="B786">
        <f>SUMIFS(user_list!P:P,user_list!G:G,"&lt;="&amp;A786,user_list!H:H,"&gt;="&amp;A786)</f>
        <v>1.1439999999999999</v>
      </c>
      <c r="C786">
        <f>SUMIFS(user_list!Q:Q,user_list!G:G,"&lt;="&amp;A786,user_list!H:H,"&gt;="&amp;A786)</f>
        <v>2.9333333333333331</v>
      </c>
      <c r="D786">
        <f>SUMIFS(user_list!P:P,user_list!G:G,"&lt;="&amp;A786,user_list!H:H,"&gt;="&amp;A786,user_list!J:J,days!G786)+SUMIFS(user_list!P:P,user_list!G:G,"&lt;="&amp;A786,user_list!H:H,"&gt;="&amp;A786,user_list!J:J,days!G786-1)</f>
        <v>0</v>
      </c>
      <c r="E786" s="38">
        <f>COUNTIF(user_list!H:H,A786)</f>
        <v>0</v>
      </c>
      <c r="F786" s="72">
        <f t="shared" si="24"/>
        <v>2</v>
      </c>
      <c r="G786" s="72">
        <f t="shared" si="25"/>
        <v>2017</v>
      </c>
    </row>
    <row r="787" spans="1:7" hidden="1" x14ac:dyDescent="0.3">
      <c r="A787" s="79">
        <v>42790</v>
      </c>
      <c r="B787">
        <f>SUMIFS(user_list!P:P,user_list!G:G,"&lt;="&amp;A787,user_list!H:H,"&gt;="&amp;A787)</f>
        <v>1.1439999999999999</v>
      </c>
      <c r="C787">
        <f>SUMIFS(user_list!Q:Q,user_list!G:G,"&lt;="&amp;A787,user_list!H:H,"&gt;="&amp;A787)</f>
        <v>2.9333333333333331</v>
      </c>
      <c r="D787">
        <f>SUMIFS(user_list!P:P,user_list!G:G,"&lt;="&amp;A787,user_list!H:H,"&gt;="&amp;A787,user_list!J:J,days!G787)+SUMIFS(user_list!P:P,user_list!G:G,"&lt;="&amp;A787,user_list!H:H,"&gt;="&amp;A787,user_list!J:J,days!G787-1)</f>
        <v>0</v>
      </c>
      <c r="E787" s="38">
        <f>COUNTIF(user_list!H:H,A787)</f>
        <v>0</v>
      </c>
      <c r="F787" s="72">
        <f t="shared" si="24"/>
        <v>2</v>
      </c>
      <c r="G787" s="72">
        <f t="shared" si="25"/>
        <v>2017</v>
      </c>
    </row>
    <row r="788" spans="1:7" hidden="1" x14ac:dyDescent="0.3">
      <c r="A788" s="79">
        <v>42791</v>
      </c>
      <c r="B788">
        <f>SUMIFS(user_list!P:P,user_list!G:G,"&lt;="&amp;A788,user_list!H:H,"&gt;="&amp;A788)</f>
        <v>1.1439999999999999</v>
      </c>
      <c r="C788">
        <f>SUMIFS(user_list!Q:Q,user_list!G:G,"&lt;="&amp;A788,user_list!H:H,"&gt;="&amp;A788)</f>
        <v>2.9333333333333331</v>
      </c>
      <c r="D788">
        <f>SUMIFS(user_list!P:P,user_list!G:G,"&lt;="&amp;A788,user_list!H:H,"&gt;="&amp;A788,user_list!J:J,days!G788)+SUMIFS(user_list!P:P,user_list!G:G,"&lt;="&amp;A788,user_list!H:H,"&gt;="&amp;A788,user_list!J:J,days!G788-1)</f>
        <v>0</v>
      </c>
      <c r="E788" s="38">
        <f>COUNTIF(user_list!H:H,A788)</f>
        <v>0</v>
      </c>
      <c r="F788" s="72">
        <f t="shared" si="24"/>
        <v>2</v>
      </c>
      <c r="G788" s="72">
        <f t="shared" si="25"/>
        <v>2017</v>
      </c>
    </row>
    <row r="789" spans="1:7" hidden="1" x14ac:dyDescent="0.3">
      <c r="A789" s="79">
        <v>42792</v>
      </c>
      <c r="B789">
        <f>SUMIFS(user_list!P:P,user_list!G:G,"&lt;="&amp;A789,user_list!H:H,"&gt;="&amp;A789)</f>
        <v>1.1439999999999999</v>
      </c>
      <c r="C789">
        <f>SUMIFS(user_list!Q:Q,user_list!G:G,"&lt;="&amp;A789,user_list!H:H,"&gt;="&amp;A789)</f>
        <v>2.9333333333333331</v>
      </c>
      <c r="D789">
        <f>SUMIFS(user_list!P:P,user_list!G:G,"&lt;="&amp;A789,user_list!H:H,"&gt;="&amp;A789,user_list!J:J,days!G789)+SUMIFS(user_list!P:P,user_list!G:G,"&lt;="&amp;A789,user_list!H:H,"&gt;="&amp;A789,user_list!J:J,days!G789-1)</f>
        <v>0</v>
      </c>
      <c r="E789" s="38">
        <f>COUNTIF(user_list!H:H,A789)</f>
        <v>0</v>
      </c>
      <c r="F789" s="72">
        <f t="shared" si="24"/>
        <v>2</v>
      </c>
      <c r="G789" s="72">
        <f t="shared" si="25"/>
        <v>2017</v>
      </c>
    </row>
    <row r="790" spans="1:7" hidden="1" x14ac:dyDescent="0.3">
      <c r="A790" s="79">
        <v>42793</v>
      </c>
      <c r="B790">
        <f>SUMIFS(user_list!P:P,user_list!G:G,"&lt;="&amp;A790,user_list!H:H,"&gt;="&amp;A790)</f>
        <v>1.1439999999999999</v>
      </c>
      <c r="C790">
        <f>SUMIFS(user_list!Q:Q,user_list!G:G,"&lt;="&amp;A790,user_list!H:H,"&gt;="&amp;A790)</f>
        <v>2.9333333333333331</v>
      </c>
      <c r="D790">
        <f>SUMIFS(user_list!P:P,user_list!G:G,"&lt;="&amp;A790,user_list!H:H,"&gt;="&amp;A790,user_list!J:J,days!G790)+SUMIFS(user_list!P:P,user_list!G:G,"&lt;="&amp;A790,user_list!H:H,"&gt;="&amp;A790,user_list!J:J,days!G790-1)</f>
        <v>0</v>
      </c>
      <c r="E790" s="38">
        <f>COUNTIF(user_list!H:H,A790)</f>
        <v>0</v>
      </c>
      <c r="F790" s="72">
        <f t="shared" si="24"/>
        <v>2</v>
      </c>
      <c r="G790" s="72">
        <f t="shared" si="25"/>
        <v>2017</v>
      </c>
    </row>
    <row r="791" spans="1:7" hidden="1" x14ac:dyDescent="0.3">
      <c r="A791" s="79">
        <v>42794</v>
      </c>
      <c r="B791">
        <f>SUMIFS(user_list!P:P,user_list!G:G,"&lt;="&amp;A791,user_list!H:H,"&gt;="&amp;A791)</f>
        <v>1.1439999999999999</v>
      </c>
      <c r="C791">
        <f>SUMIFS(user_list!Q:Q,user_list!G:G,"&lt;="&amp;A791,user_list!H:H,"&gt;="&amp;A791)</f>
        <v>2.9333333333333331</v>
      </c>
      <c r="D791">
        <f>SUMIFS(user_list!P:P,user_list!G:G,"&lt;="&amp;A791,user_list!H:H,"&gt;="&amp;A791,user_list!J:J,days!G791)+SUMIFS(user_list!P:P,user_list!G:G,"&lt;="&amp;A791,user_list!H:H,"&gt;="&amp;A791,user_list!J:J,days!G791-1)</f>
        <v>0</v>
      </c>
      <c r="E791" s="38">
        <f>COUNTIF(user_list!H:H,A791)</f>
        <v>0</v>
      </c>
      <c r="F791" s="72">
        <f t="shared" si="24"/>
        <v>2</v>
      </c>
      <c r="G791" s="72">
        <f t="shared" si="25"/>
        <v>2017</v>
      </c>
    </row>
    <row r="792" spans="1:7" hidden="1" x14ac:dyDescent="0.3">
      <c r="A792" s="79">
        <v>42795</v>
      </c>
      <c r="B792">
        <f>SUMIFS(user_list!P:P,user_list!G:G,"&lt;="&amp;A792,user_list!H:H,"&gt;="&amp;A792)</f>
        <v>1.1439999999999999</v>
      </c>
      <c r="C792">
        <f>SUMIFS(user_list!Q:Q,user_list!G:G,"&lt;="&amp;A792,user_list!H:H,"&gt;="&amp;A792)</f>
        <v>2.9333333333333331</v>
      </c>
      <c r="D792">
        <f>SUMIFS(user_list!P:P,user_list!G:G,"&lt;="&amp;A792,user_list!H:H,"&gt;="&amp;A792,user_list!J:J,days!G792)+SUMIFS(user_list!P:P,user_list!G:G,"&lt;="&amp;A792,user_list!H:H,"&gt;="&amp;A792,user_list!J:J,days!G792-1)</f>
        <v>0</v>
      </c>
      <c r="E792" s="38">
        <f>COUNTIF(user_list!H:H,A792)</f>
        <v>0</v>
      </c>
      <c r="F792" s="72">
        <f t="shared" si="24"/>
        <v>3</v>
      </c>
      <c r="G792" s="72">
        <f t="shared" si="25"/>
        <v>2017</v>
      </c>
    </row>
    <row r="793" spans="1:7" hidden="1" x14ac:dyDescent="0.3">
      <c r="A793" s="79">
        <v>42796</v>
      </c>
      <c r="B793">
        <f>SUMIFS(user_list!P:P,user_list!G:G,"&lt;="&amp;A793,user_list!H:H,"&gt;="&amp;A793)</f>
        <v>1.1439999999999999</v>
      </c>
      <c r="C793">
        <f>SUMIFS(user_list!Q:Q,user_list!G:G,"&lt;="&amp;A793,user_list!H:H,"&gt;="&amp;A793)</f>
        <v>2.9333333333333331</v>
      </c>
      <c r="D793">
        <f>SUMIFS(user_list!P:P,user_list!G:G,"&lt;="&amp;A793,user_list!H:H,"&gt;="&amp;A793,user_list!J:J,days!G793)+SUMIFS(user_list!P:P,user_list!G:G,"&lt;="&amp;A793,user_list!H:H,"&gt;="&amp;A793,user_list!J:J,days!G793-1)</f>
        <v>0</v>
      </c>
      <c r="E793" s="38">
        <f>COUNTIF(user_list!H:H,A793)</f>
        <v>0</v>
      </c>
      <c r="F793" s="72">
        <f t="shared" si="24"/>
        <v>3</v>
      </c>
      <c r="G793" s="72">
        <f t="shared" si="25"/>
        <v>2017</v>
      </c>
    </row>
    <row r="794" spans="1:7" hidden="1" x14ac:dyDescent="0.3">
      <c r="A794" s="79">
        <v>42797</v>
      </c>
      <c r="B794">
        <f>SUMIFS(user_list!P:P,user_list!G:G,"&lt;="&amp;A794,user_list!H:H,"&gt;="&amp;A794)</f>
        <v>1.1439999999999999</v>
      </c>
      <c r="C794">
        <f>SUMIFS(user_list!Q:Q,user_list!G:G,"&lt;="&amp;A794,user_list!H:H,"&gt;="&amp;A794)</f>
        <v>2.9333333333333331</v>
      </c>
      <c r="D794">
        <f>SUMIFS(user_list!P:P,user_list!G:G,"&lt;="&amp;A794,user_list!H:H,"&gt;="&amp;A794,user_list!J:J,days!G794)+SUMIFS(user_list!P:P,user_list!G:G,"&lt;="&amp;A794,user_list!H:H,"&gt;="&amp;A794,user_list!J:J,days!G794-1)</f>
        <v>0</v>
      </c>
      <c r="E794" s="38">
        <f>COUNTIF(user_list!H:H,A794)</f>
        <v>0</v>
      </c>
      <c r="F794" s="72">
        <f t="shared" si="24"/>
        <v>3</v>
      </c>
      <c r="G794" s="72">
        <f t="shared" si="25"/>
        <v>2017</v>
      </c>
    </row>
    <row r="795" spans="1:7" hidden="1" x14ac:dyDescent="0.3">
      <c r="A795" s="79">
        <v>42798</v>
      </c>
      <c r="B795">
        <f>SUMIFS(user_list!P:P,user_list!G:G,"&lt;="&amp;A795,user_list!H:H,"&gt;="&amp;A795)</f>
        <v>1.1439999999999999</v>
      </c>
      <c r="C795">
        <f>SUMIFS(user_list!Q:Q,user_list!G:G,"&lt;="&amp;A795,user_list!H:H,"&gt;="&amp;A795)</f>
        <v>2.9333333333333331</v>
      </c>
      <c r="D795">
        <f>SUMIFS(user_list!P:P,user_list!G:G,"&lt;="&amp;A795,user_list!H:H,"&gt;="&amp;A795,user_list!J:J,days!G795)+SUMIFS(user_list!P:P,user_list!G:G,"&lt;="&amp;A795,user_list!H:H,"&gt;="&amp;A795,user_list!J:J,days!G795-1)</f>
        <v>0</v>
      </c>
      <c r="E795" s="38">
        <f>COUNTIF(user_list!H:H,A795)</f>
        <v>0</v>
      </c>
      <c r="F795" s="72">
        <f t="shared" si="24"/>
        <v>3</v>
      </c>
      <c r="G795" s="72">
        <f t="shared" si="25"/>
        <v>2017</v>
      </c>
    </row>
    <row r="796" spans="1:7" hidden="1" x14ac:dyDescent="0.3">
      <c r="A796" s="79">
        <v>42799</v>
      </c>
      <c r="B796">
        <f>SUMIFS(user_list!P:P,user_list!G:G,"&lt;="&amp;A796,user_list!H:H,"&gt;="&amp;A796)</f>
        <v>1.1439999999999999</v>
      </c>
      <c r="C796">
        <f>SUMIFS(user_list!Q:Q,user_list!G:G,"&lt;="&amp;A796,user_list!H:H,"&gt;="&amp;A796)</f>
        <v>2.9333333333333331</v>
      </c>
      <c r="D796">
        <f>SUMIFS(user_list!P:P,user_list!G:G,"&lt;="&amp;A796,user_list!H:H,"&gt;="&amp;A796,user_list!J:J,days!G796)+SUMIFS(user_list!P:P,user_list!G:G,"&lt;="&amp;A796,user_list!H:H,"&gt;="&amp;A796,user_list!J:J,days!G796-1)</f>
        <v>0</v>
      </c>
      <c r="E796" s="38">
        <f>COUNTIF(user_list!H:H,A796)</f>
        <v>0</v>
      </c>
      <c r="F796" s="72">
        <f t="shared" si="24"/>
        <v>3</v>
      </c>
      <c r="G796" s="72">
        <f t="shared" si="25"/>
        <v>2017</v>
      </c>
    </row>
    <row r="797" spans="1:7" hidden="1" x14ac:dyDescent="0.3">
      <c r="A797" s="79">
        <v>42800</v>
      </c>
      <c r="B797">
        <f>SUMIFS(user_list!P:P,user_list!G:G,"&lt;="&amp;A797,user_list!H:H,"&gt;="&amp;A797)</f>
        <v>1.1439999999999999</v>
      </c>
      <c r="C797">
        <f>SUMIFS(user_list!Q:Q,user_list!G:G,"&lt;="&amp;A797,user_list!H:H,"&gt;="&amp;A797)</f>
        <v>2.9333333333333331</v>
      </c>
      <c r="D797">
        <f>SUMIFS(user_list!P:P,user_list!G:G,"&lt;="&amp;A797,user_list!H:H,"&gt;="&amp;A797,user_list!J:J,days!G797)+SUMIFS(user_list!P:P,user_list!G:G,"&lt;="&amp;A797,user_list!H:H,"&gt;="&amp;A797,user_list!J:J,days!G797-1)</f>
        <v>0</v>
      </c>
      <c r="E797" s="38">
        <f>COUNTIF(user_list!H:H,A797)</f>
        <v>0</v>
      </c>
      <c r="F797" s="72">
        <f t="shared" si="24"/>
        <v>3</v>
      </c>
      <c r="G797" s="72">
        <f t="shared" si="25"/>
        <v>2017</v>
      </c>
    </row>
    <row r="798" spans="1:7" hidden="1" x14ac:dyDescent="0.3">
      <c r="A798" s="79">
        <v>42801</v>
      </c>
      <c r="B798">
        <f>SUMIFS(user_list!P:P,user_list!G:G,"&lt;="&amp;A798,user_list!H:H,"&gt;="&amp;A798)</f>
        <v>1.1439999999999999</v>
      </c>
      <c r="C798">
        <f>SUMIFS(user_list!Q:Q,user_list!G:G,"&lt;="&amp;A798,user_list!H:H,"&gt;="&amp;A798)</f>
        <v>2.9333333333333331</v>
      </c>
      <c r="D798">
        <f>SUMIFS(user_list!P:P,user_list!G:G,"&lt;="&amp;A798,user_list!H:H,"&gt;="&amp;A798,user_list!J:J,days!G798)+SUMIFS(user_list!P:P,user_list!G:G,"&lt;="&amp;A798,user_list!H:H,"&gt;="&amp;A798,user_list!J:J,days!G798-1)</f>
        <v>0</v>
      </c>
      <c r="E798" s="38">
        <f>COUNTIF(user_list!H:H,A798)</f>
        <v>0</v>
      </c>
      <c r="F798" s="72">
        <f t="shared" si="24"/>
        <v>3</v>
      </c>
      <c r="G798" s="72">
        <f t="shared" si="25"/>
        <v>2017</v>
      </c>
    </row>
    <row r="799" spans="1:7" hidden="1" x14ac:dyDescent="0.3">
      <c r="A799" s="79">
        <v>42802</v>
      </c>
      <c r="B799">
        <f>SUMIFS(user_list!P:P,user_list!G:G,"&lt;="&amp;A799,user_list!H:H,"&gt;="&amp;A799)</f>
        <v>1.1439999999999999</v>
      </c>
      <c r="C799">
        <f>SUMIFS(user_list!Q:Q,user_list!G:G,"&lt;="&amp;A799,user_list!H:H,"&gt;="&amp;A799)</f>
        <v>2.9333333333333331</v>
      </c>
      <c r="D799">
        <f>SUMIFS(user_list!P:P,user_list!G:G,"&lt;="&amp;A799,user_list!H:H,"&gt;="&amp;A799,user_list!J:J,days!G799)+SUMIFS(user_list!P:P,user_list!G:G,"&lt;="&amp;A799,user_list!H:H,"&gt;="&amp;A799,user_list!J:J,days!G799-1)</f>
        <v>0</v>
      </c>
      <c r="E799" s="38">
        <f>COUNTIF(user_list!H:H,A799)</f>
        <v>0</v>
      </c>
      <c r="F799" s="72">
        <f t="shared" si="24"/>
        <v>3</v>
      </c>
      <c r="G799" s="72">
        <f t="shared" si="25"/>
        <v>2017</v>
      </c>
    </row>
    <row r="800" spans="1:7" hidden="1" x14ac:dyDescent="0.3">
      <c r="A800" s="79">
        <v>42803</v>
      </c>
      <c r="B800">
        <f>SUMIFS(user_list!P:P,user_list!G:G,"&lt;="&amp;A800,user_list!H:H,"&gt;="&amp;A800)</f>
        <v>1.1439999999999999</v>
      </c>
      <c r="C800">
        <f>SUMIFS(user_list!Q:Q,user_list!G:G,"&lt;="&amp;A800,user_list!H:H,"&gt;="&amp;A800)</f>
        <v>2.9333333333333331</v>
      </c>
      <c r="D800">
        <f>SUMIFS(user_list!P:P,user_list!G:G,"&lt;="&amp;A800,user_list!H:H,"&gt;="&amp;A800,user_list!J:J,days!G800)+SUMIFS(user_list!P:P,user_list!G:G,"&lt;="&amp;A800,user_list!H:H,"&gt;="&amp;A800,user_list!J:J,days!G800-1)</f>
        <v>0</v>
      </c>
      <c r="E800" s="38">
        <f>COUNTIF(user_list!H:H,A800)</f>
        <v>0</v>
      </c>
      <c r="F800" s="72">
        <f t="shared" si="24"/>
        <v>3</v>
      </c>
      <c r="G800" s="72">
        <f t="shared" si="25"/>
        <v>2017</v>
      </c>
    </row>
    <row r="801" spans="1:7" hidden="1" x14ac:dyDescent="0.3">
      <c r="A801" s="79">
        <v>42804</v>
      </c>
      <c r="B801">
        <f>SUMIFS(user_list!P:P,user_list!G:G,"&lt;="&amp;A801,user_list!H:H,"&gt;="&amp;A801)</f>
        <v>1.1439999999999999</v>
      </c>
      <c r="C801">
        <f>SUMIFS(user_list!Q:Q,user_list!G:G,"&lt;="&amp;A801,user_list!H:H,"&gt;="&amp;A801)</f>
        <v>2.9333333333333331</v>
      </c>
      <c r="D801">
        <f>SUMIFS(user_list!P:P,user_list!G:G,"&lt;="&amp;A801,user_list!H:H,"&gt;="&amp;A801,user_list!J:J,days!G801)+SUMIFS(user_list!P:P,user_list!G:G,"&lt;="&amp;A801,user_list!H:H,"&gt;="&amp;A801,user_list!J:J,days!G801-1)</f>
        <v>0</v>
      </c>
      <c r="E801" s="38">
        <f>COUNTIF(user_list!H:H,A801)</f>
        <v>0</v>
      </c>
      <c r="F801" s="72">
        <f t="shared" si="24"/>
        <v>3</v>
      </c>
      <c r="G801" s="72">
        <f t="shared" si="25"/>
        <v>2017</v>
      </c>
    </row>
    <row r="802" spans="1:7" hidden="1" x14ac:dyDescent="0.3">
      <c r="A802" s="79">
        <v>42805</v>
      </c>
      <c r="B802">
        <f>SUMIFS(user_list!P:P,user_list!G:G,"&lt;="&amp;A802,user_list!H:H,"&gt;="&amp;A802)</f>
        <v>1.1439999999999999</v>
      </c>
      <c r="C802">
        <f>SUMIFS(user_list!Q:Q,user_list!G:G,"&lt;="&amp;A802,user_list!H:H,"&gt;="&amp;A802)</f>
        <v>2.9333333333333331</v>
      </c>
      <c r="D802">
        <f>SUMIFS(user_list!P:P,user_list!G:G,"&lt;="&amp;A802,user_list!H:H,"&gt;="&amp;A802,user_list!J:J,days!G802)+SUMIFS(user_list!P:P,user_list!G:G,"&lt;="&amp;A802,user_list!H:H,"&gt;="&amp;A802,user_list!J:J,days!G802-1)</f>
        <v>0</v>
      </c>
      <c r="E802" s="38">
        <f>COUNTIF(user_list!H:H,A802)</f>
        <v>0</v>
      </c>
      <c r="F802" s="72">
        <f t="shared" si="24"/>
        <v>3</v>
      </c>
      <c r="G802" s="72">
        <f t="shared" si="25"/>
        <v>2017</v>
      </c>
    </row>
    <row r="803" spans="1:7" hidden="1" x14ac:dyDescent="0.3">
      <c r="A803" s="79">
        <v>42806</v>
      </c>
      <c r="B803">
        <f>SUMIFS(user_list!P:P,user_list!G:G,"&lt;="&amp;A803,user_list!H:H,"&gt;="&amp;A803)</f>
        <v>1.1439999999999999</v>
      </c>
      <c r="C803">
        <f>SUMIFS(user_list!Q:Q,user_list!G:G,"&lt;="&amp;A803,user_list!H:H,"&gt;="&amp;A803)</f>
        <v>2.9333333333333331</v>
      </c>
      <c r="D803">
        <f>SUMIFS(user_list!P:P,user_list!G:G,"&lt;="&amp;A803,user_list!H:H,"&gt;="&amp;A803,user_list!J:J,days!G803)+SUMIFS(user_list!P:P,user_list!G:G,"&lt;="&amp;A803,user_list!H:H,"&gt;="&amp;A803,user_list!J:J,days!G803-1)</f>
        <v>0</v>
      </c>
      <c r="E803" s="38">
        <f>COUNTIF(user_list!H:H,A803)</f>
        <v>0</v>
      </c>
      <c r="F803" s="72">
        <f t="shared" si="24"/>
        <v>3</v>
      </c>
      <c r="G803" s="72">
        <f t="shared" si="25"/>
        <v>2017</v>
      </c>
    </row>
    <row r="804" spans="1:7" hidden="1" x14ac:dyDescent="0.3">
      <c r="A804" s="79">
        <v>42807</v>
      </c>
      <c r="B804">
        <f>SUMIFS(user_list!P:P,user_list!G:G,"&lt;="&amp;A804,user_list!H:H,"&gt;="&amp;A804)</f>
        <v>1.1439999999999999</v>
      </c>
      <c r="C804">
        <f>SUMIFS(user_list!Q:Q,user_list!G:G,"&lt;="&amp;A804,user_list!H:H,"&gt;="&amp;A804)</f>
        <v>2.9333333333333331</v>
      </c>
      <c r="D804">
        <f>SUMIFS(user_list!P:P,user_list!G:G,"&lt;="&amp;A804,user_list!H:H,"&gt;="&amp;A804,user_list!J:J,days!G804)+SUMIFS(user_list!P:P,user_list!G:G,"&lt;="&amp;A804,user_list!H:H,"&gt;="&amp;A804,user_list!J:J,days!G804-1)</f>
        <v>0</v>
      </c>
      <c r="E804" s="38">
        <f>COUNTIF(user_list!H:H,A804)</f>
        <v>0</v>
      </c>
      <c r="F804" s="72">
        <f t="shared" si="24"/>
        <v>3</v>
      </c>
      <c r="G804" s="72">
        <f t="shared" si="25"/>
        <v>2017</v>
      </c>
    </row>
    <row r="805" spans="1:7" hidden="1" x14ac:dyDescent="0.3">
      <c r="A805" s="79">
        <v>42808</v>
      </c>
      <c r="B805">
        <f>SUMIFS(user_list!P:P,user_list!G:G,"&lt;="&amp;A805,user_list!H:H,"&gt;="&amp;A805)</f>
        <v>1.1439999999999999</v>
      </c>
      <c r="C805">
        <f>SUMIFS(user_list!Q:Q,user_list!G:G,"&lt;="&amp;A805,user_list!H:H,"&gt;="&amp;A805)</f>
        <v>2.9333333333333331</v>
      </c>
      <c r="D805">
        <f>SUMIFS(user_list!P:P,user_list!G:G,"&lt;="&amp;A805,user_list!H:H,"&gt;="&amp;A805,user_list!J:J,days!G805)+SUMIFS(user_list!P:P,user_list!G:G,"&lt;="&amp;A805,user_list!H:H,"&gt;="&amp;A805,user_list!J:J,days!G805-1)</f>
        <v>0</v>
      </c>
      <c r="E805" s="38">
        <f>COUNTIF(user_list!H:H,A805)</f>
        <v>0</v>
      </c>
      <c r="F805" s="72">
        <f t="shared" si="24"/>
        <v>3</v>
      </c>
      <c r="G805" s="72">
        <f t="shared" si="25"/>
        <v>2017</v>
      </c>
    </row>
    <row r="806" spans="1:7" hidden="1" x14ac:dyDescent="0.3">
      <c r="A806" s="79">
        <v>42809</v>
      </c>
      <c r="B806">
        <f>SUMIFS(user_list!P:P,user_list!G:G,"&lt;="&amp;A806,user_list!H:H,"&gt;="&amp;A806)</f>
        <v>1.1439999999999999</v>
      </c>
      <c r="C806">
        <f>SUMIFS(user_list!Q:Q,user_list!G:G,"&lt;="&amp;A806,user_list!H:H,"&gt;="&amp;A806)</f>
        <v>2.9333333333333331</v>
      </c>
      <c r="D806">
        <f>SUMIFS(user_list!P:P,user_list!G:G,"&lt;="&amp;A806,user_list!H:H,"&gt;="&amp;A806,user_list!J:J,days!G806)+SUMIFS(user_list!P:P,user_list!G:G,"&lt;="&amp;A806,user_list!H:H,"&gt;="&amp;A806,user_list!J:J,days!G806-1)</f>
        <v>0</v>
      </c>
      <c r="E806" s="38">
        <f>COUNTIF(user_list!H:H,A806)</f>
        <v>0</v>
      </c>
      <c r="F806" s="72">
        <f t="shared" si="24"/>
        <v>3</v>
      </c>
      <c r="G806" s="72">
        <f t="shared" si="25"/>
        <v>2017</v>
      </c>
    </row>
    <row r="807" spans="1:7" hidden="1" x14ac:dyDescent="0.3">
      <c r="A807" s="79">
        <v>42810</v>
      </c>
      <c r="B807">
        <f>SUMIFS(user_list!P:P,user_list!G:G,"&lt;="&amp;A807,user_list!H:H,"&gt;="&amp;A807)</f>
        <v>1.1439999999999999</v>
      </c>
      <c r="C807">
        <f>SUMIFS(user_list!Q:Q,user_list!G:G,"&lt;="&amp;A807,user_list!H:H,"&gt;="&amp;A807)</f>
        <v>2.9333333333333331</v>
      </c>
      <c r="D807">
        <f>SUMIFS(user_list!P:P,user_list!G:G,"&lt;="&amp;A807,user_list!H:H,"&gt;="&amp;A807,user_list!J:J,days!G807)+SUMIFS(user_list!P:P,user_list!G:G,"&lt;="&amp;A807,user_list!H:H,"&gt;="&amp;A807,user_list!J:J,days!G807-1)</f>
        <v>0</v>
      </c>
      <c r="E807" s="38">
        <f>COUNTIF(user_list!H:H,A807)</f>
        <v>1</v>
      </c>
      <c r="F807" s="72">
        <f t="shared" si="24"/>
        <v>3</v>
      </c>
      <c r="G807" s="72">
        <f t="shared" si="25"/>
        <v>2017</v>
      </c>
    </row>
    <row r="808" spans="1:7" hidden="1" x14ac:dyDescent="0.3">
      <c r="A808" s="79">
        <v>42811</v>
      </c>
      <c r="B808">
        <f>SUMIFS(user_list!P:P,user_list!G:G,"&lt;="&amp;A808,user_list!H:H,"&gt;="&amp;A808)</f>
        <v>0</v>
      </c>
      <c r="C808">
        <f>SUMIFS(user_list!Q:Q,user_list!G:G,"&lt;="&amp;A808,user_list!H:H,"&gt;="&amp;A808)</f>
        <v>0</v>
      </c>
      <c r="D808">
        <f>SUMIFS(user_list!P:P,user_list!G:G,"&lt;="&amp;A808,user_list!H:H,"&gt;="&amp;A808,user_list!J:J,days!G808)+SUMIFS(user_list!P:P,user_list!G:G,"&lt;="&amp;A808,user_list!H:H,"&gt;="&amp;A808,user_list!J:J,days!G808-1)</f>
        <v>0</v>
      </c>
      <c r="E808" s="38">
        <f>COUNTIF(user_list!H:H,A808)</f>
        <v>0</v>
      </c>
      <c r="F808" s="72">
        <f t="shared" si="24"/>
        <v>3</v>
      </c>
      <c r="G808" s="72">
        <f t="shared" si="25"/>
        <v>2017</v>
      </c>
    </row>
    <row r="809" spans="1:7" hidden="1" x14ac:dyDescent="0.3">
      <c r="A809" s="79">
        <v>42812</v>
      </c>
      <c r="B809">
        <f>SUMIFS(user_list!P:P,user_list!G:G,"&lt;="&amp;A809,user_list!H:H,"&gt;="&amp;A809)</f>
        <v>0</v>
      </c>
      <c r="C809">
        <f>SUMIFS(user_list!Q:Q,user_list!G:G,"&lt;="&amp;A809,user_list!H:H,"&gt;="&amp;A809)</f>
        <v>0</v>
      </c>
      <c r="D809">
        <f>SUMIFS(user_list!P:P,user_list!G:G,"&lt;="&amp;A809,user_list!H:H,"&gt;="&amp;A809,user_list!J:J,days!G809)+SUMIFS(user_list!P:P,user_list!G:G,"&lt;="&amp;A809,user_list!H:H,"&gt;="&amp;A809,user_list!J:J,days!G809-1)</f>
        <v>0</v>
      </c>
      <c r="E809" s="38">
        <f>COUNTIF(user_list!H:H,A809)</f>
        <v>0</v>
      </c>
      <c r="F809" s="72">
        <f t="shared" si="24"/>
        <v>3</v>
      </c>
      <c r="G809" s="72">
        <f t="shared" si="25"/>
        <v>2017</v>
      </c>
    </row>
    <row r="810" spans="1:7" hidden="1" x14ac:dyDescent="0.3">
      <c r="A810" s="79">
        <v>42813</v>
      </c>
      <c r="B810">
        <f>SUMIFS(user_list!P:P,user_list!G:G,"&lt;="&amp;A810,user_list!H:H,"&gt;="&amp;A810)</f>
        <v>0</v>
      </c>
      <c r="C810">
        <f>SUMIFS(user_list!Q:Q,user_list!G:G,"&lt;="&amp;A810,user_list!H:H,"&gt;="&amp;A810)</f>
        <v>0</v>
      </c>
      <c r="D810">
        <f>SUMIFS(user_list!P:P,user_list!G:G,"&lt;="&amp;A810,user_list!H:H,"&gt;="&amp;A810,user_list!J:J,days!G810)+SUMIFS(user_list!P:P,user_list!G:G,"&lt;="&amp;A810,user_list!H:H,"&gt;="&amp;A810,user_list!J:J,days!G810-1)</f>
        <v>0</v>
      </c>
      <c r="E810" s="38">
        <f>COUNTIF(user_list!H:H,A810)</f>
        <v>0</v>
      </c>
      <c r="F810" s="72">
        <f t="shared" si="24"/>
        <v>3</v>
      </c>
      <c r="G810" s="72">
        <f t="shared" si="25"/>
        <v>2017</v>
      </c>
    </row>
    <row r="811" spans="1:7" hidden="1" x14ac:dyDescent="0.3">
      <c r="A811" s="79">
        <v>42814</v>
      </c>
      <c r="B811">
        <f>SUMIFS(user_list!P:P,user_list!G:G,"&lt;="&amp;A811,user_list!H:H,"&gt;="&amp;A811)</f>
        <v>0</v>
      </c>
      <c r="C811">
        <f>SUMIFS(user_list!Q:Q,user_list!G:G,"&lt;="&amp;A811,user_list!H:H,"&gt;="&amp;A811)</f>
        <v>0</v>
      </c>
      <c r="D811">
        <f>SUMIFS(user_list!P:P,user_list!G:G,"&lt;="&amp;A811,user_list!H:H,"&gt;="&amp;A811,user_list!J:J,days!G811)+SUMIFS(user_list!P:P,user_list!G:G,"&lt;="&amp;A811,user_list!H:H,"&gt;="&amp;A811,user_list!J:J,days!G811-1)</f>
        <v>0</v>
      </c>
      <c r="E811" s="38">
        <f>COUNTIF(user_list!H:H,A811)</f>
        <v>0</v>
      </c>
      <c r="F811" s="72">
        <f t="shared" si="24"/>
        <v>3</v>
      </c>
      <c r="G811" s="72">
        <f t="shared" si="25"/>
        <v>2017</v>
      </c>
    </row>
    <row r="812" spans="1:7" hidden="1" x14ac:dyDescent="0.3">
      <c r="A812" s="79">
        <v>42815</v>
      </c>
      <c r="B812">
        <f>SUMIFS(user_list!P:P,user_list!G:G,"&lt;="&amp;A812,user_list!H:H,"&gt;="&amp;A812)</f>
        <v>0</v>
      </c>
      <c r="C812">
        <f>SUMIFS(user_list!Q:Q,user_list!G:G,"&lt;="&amp;A812,user_list!H:H,"&gt;="&amp;A812)</f>
        <v>0</v>
      </c>
      <c r="D812">
        <f>SUMIFS(user_list!P:P,user_list!G:G,"&lt;="&amp;A812,user_list!H:H,"&gt;="&amp;A812,user_list!J:J,days!G812)+SUMIFS(user_list!P:P,user_list!G:G,"&lt;="&amp;A812,user_list!H:H,"&gt;="&amp;A812,user_list!J:J,days!G812-1)</f>
        <v>0</v>
      </c>
      <c r="E812" s="38">
        <f>COUNTIF(user_list!H:H,A812)</f>
        <v>0</v>
      </c>
      <c r="F812" s="72">
        <f t="shared" si="24"/>
        <v>3</v>
      </c>
      <c r="G812" s="72">
        <f t="shared" si="25"/>
        <v>2017</v>
      </c>
    </row>
    <row r="813" spans="1:7" hidden="1" x14ac:dyDescent="0.3">
      <c r="A813" s="79">
        <v>42816</v>
      </c>
      <c r="B813">
        <f>SUMIFS(user_list!P:P,user_list!G:G,"&lt;="&amp;A813,user_list!H:H,"&gt;="&amp;A813)</f>
        <v>0</v>
      </c>
      <c r="C813">
        <f>SUMIFS(user_list!Q:Q,user_list!G:G,"&lt;="&amp;A813,user_list!H:H,"&gt;="&amp;A813)</f>
        <v>0</v>
      </c>
      <c r="D813">
        <f>SUMIFS(user_list!P:P,user_list!G:G,"&lt;="&amp;A813,user_list!H:H,"&gt;="&amp;A813,user_list!J:J,days!G813)+SUMIFS(user_list!P:P,user_list!G:G,"&lt;="&amp;A813,user_list!H:H,"&gt;="&amp;A813,user_list!J:J,days!G813-1)</f>
        <v>0</v>
      </c>
      <c r="E813" s="38">
        <f>COUNTIF(user_list!H:H,A813)</f>
        <v>0</v>
      </c>
      <c r="F813" s="72">
        <f t="shared" si="24"/>
        <v>3</v>
      </c>
      <c r="G813" s="72">
        <f t="shared" si="25"/>
        <v>2017</v>
      </c>
    </row>
    <row r="814" spans="1:7" hidden="1" x14ac:dyDescent="0.3">
      <c r="A814" s="79">
        <v>42817</v>
      </c>
      <c r="B814">
        <f>SUMIFS(user_list!P:P,user_list!G:G,"&lt;="&amp;A814,user_list!H:H,"&gt;="&amp;A814)</f>
        <v>0</v>
      </c>
      <c r="C814">
        <f>SUMIFS(user_list!Q:Q,user_list!G:G,"&lt;="&amp;A814,user_list!H:H,"&gt;="&amp;A814)</f>
        <v>0</v>
      </c>
      <c r="D814">
        <f>SUMIFS(user_list!P:P,user_list!G:G,"&lt;="&amp;A814,user_list!H:H,"&gt;="&amp;A814,user_list!J:J,days!G814)+SUMIFS(user_list!P:P,user_list!G:G,"&lt;="&amp;A814,user_list!H:H,"&gt;="&amp;A814,user_list!J:J,days!G814-1)</f>
        <v>0</v>
      </c>
      <c r="E814" s="38">
        <f>COUNTIF(user_list!H:H,A814)</f>
        <v>0</v>
      </c>
      <c r="F814" s="72">
        <f t="shared" si="24"/>
        <v>3</v>
      </c>
      <c r="G814" s="72">
        <f t="shared" si="25"/>
        <v>2017</v>
      </c>
    </row>
    <row r="815" spans="1:7" hidden="1" x14ac:dyDescent="0.3">
      <c r="A815" s="79">
        <v>42818</v>
      </c>
      <c r="B815">
        <f>SUMIFS(user_list!P:P,user_list!G:G,"&lt;="&amp;A815,user_list!H:H,"&gt;="&amp;A815)</f>
        <v>0</v>
      </c>
      <c r="C815">
        <f>SUMIFS(user_list!Q:Q,user_list!G:G,"&lt;="&amp;A815,user_list!H:H,"&gt;="&amp;A815)</f>
        <v>0</v>
      </c>
      <c r="D815">
        <f>SUMIFS(user_list!P:P,user_list!G:G,"&lt;="&amp;A815,user_list!H:H,"&gt;="&amp;A815,user_list!J:J,days!G815)+SUMIFS(user_list!P:P,user_list!G:G,"&lt;="&amp;A815,user_list!H:H,"&gt;="&amp;A815,user_list!J:J,days!G815-1)</f>
        <v>0</v>
      </c>
      <c r="E815" s="38">
        <f>COUNTIF(user_list!H:H,A815)</f>
        <v>0</v>
      </c>
      <c r="F815" s="72">
        <f t="shared" si="24"/>
        <v>3</v>
      </c>
      <c r="G815" s="72">
        <f t="shared" si="25"/>
        <v>2017</v>
      </c>
    </row>
    <row r="816" spans="1:7" hidden="1" x14ac:dyDescent="0.3">
      <c r="A816" s="79">
        <v>42819</v>
      </c>
      <c r="B816">
        <f>SUMIFS(user_list!P:P,user_list!G:G,"&lt;="&amp;A816,user_list!H:H,"&gt;="&amp;A816)</f>
        <v>0</v>
      </c>
      <c r="C816">
        <f>SUMIFS(user_list!Q:Q,user_list!G:G,"&lt;="&amp;A816,user_list!H:H,"&gt;="&amp;A816)</f>
        <v>0</v>
      </c>
      <c r="D816">
        <f>SUMIFS(user_list!P:P,user_list!G:G,"&lt;="&amp;A816,user_list!H:H,"&gt;="&amp;A816,user_list!J:J,days!G816)+SUMIFS(user_list!P:P,user_list!G:G,"&lt;="&amp;A816,user_list!H:H,"&gt;="&amp;A816,user_list!J:J,days!G816-1)</f>
        <v>0</v>
      </c>
      <c r="E816" s="38">
        <f>COUNTIF(user_list!H:H,A816)</f>
        <v>0</v>
      </c>
      <c r="F816" s="72">
        <f t="shared" si="24"/>
        <v>3</v>
      </c>
      <c r="G816" s="72">
        <f t="shared" si="25"/>
        <v>2017</v>
      </c>
    </row>
    <row r="817" spans="1:7" hidden="1" x14ac:dyDescent="0.3">
      <c r="A817" s="79">
        <v>42820</v>
      </c>
      <c r="B817">
        <f>SUMIFS(user_list!P:P,user_list!G:G,"&lt;="&amp;A817,user_list!H:H,"&gt;="&amp;A817)</f>
        <v>0</v>
      </c>
      <c r="C817">
        <f>SUMIFS(user_list!Q:Q,user_list!G:G,"&lt;="&amp;A817,user_list!H:H,"&gt;="&amp;A817)</f>
        <v>0</v>
      </c>
      <c r="D817">
        <f>SUMIFS(user_list!P:P,user_list!G:G,"&lt;="&amp;A817,user_list!H:H,"&gt;="&amp;A817,user_list!J:J,days!G817)+SUMIFS(user_list!P:P,user_list!G:G,"&lt;="&amp;A817,user_list!H:H,"&gt;="&amp;A817,user_list!J:J,days!G817-1)</f>
        <v>0</v>
      </c>
      <c r="E817" s="38">
        <f>COUNTIF(user_list!H:H,A817)</f>
        <v>0</v>
      </c>
      <c r="F817" s="72">
        <f t="shared" si="24"/>
        <v>3</v>
      </c>
      <c r="G817" s="72">
        <f t="shared" si="25"/>
        <v>2017</v>
      </c>
    </row>
    <row r="818" spans="1:7" hidden="1" x14ac:dyDescent="0.3">
      <c r="A818" s="79">
        <v>42821</v>
      </c>
      <c r="B818">
        <f>SUMIFS(user_list!P:P,user_list!G:G,"&lt;="&amp;A818,user_list!H:H,"&gt;="&amp;A818)</f>
        <v>0.4152777777777778</v>
      </c>
      <c r="C818">
        <f>SUMIFS(user_list!Q:Q,user_list!G:G,"&lt;="&amp;A818,user_list!H:H,"&gt;="&amp;A818)</f>
        <v>1.083333333333333</v>
      </c>
      <c r="D818">
        <f>SUMIFS(user_list!P:P,user_list!G:G,"&lt;="&amp;A818,user_list!H:H,"&gt;="&amp;A818,user_list!J:J,days!G818)+SUMIFS(user_list!P:P,user_list!G:G,"&lt;="&amp;A818,user_list!H:H,"&gt;="&amp;A818,user_list!J:J,days!G818-1)</f>
        <v>0</v>
      </c>
      <c r="E818" s="38">
        <f>COUNTIF(user_list!H:H,A818)</f>
        <v>0</v>
      </c>
      <c r="F818" s="72">
        <f t="shared" si="24"/>
        <v>3</v>
      </c>
      <c r="G818" s="72">
        <f t="shared" si="25"/>
        <v>2017</v>
      </c>
    </row>
    <row r="819" spans="1:7" hidden="1" x14ac:dyDescent="0.3">
      <c r="A819" s="79">
        <v>42822</v>
      </c>
      <c r="B819">
        <f>SUMIFS(user_list!P:P,user_list!G:G,"&lt;="&amp;A819,user_list!H:H,"&gt;="&amp;A819)</f>
        <v>0.4152777777777778</v>
      </c>
      <c r="C819">
        <f>SUMIFS(user_list!Q:Q,user_list!G:G,"&lt;="&amp;A819,user_list!H:H,"&gt;="&amp;A819)</f>
        <v>1.083333333333333</v>
      </c>
      <c r="D819">
        <f>SUMIFS(user_list!P:P,user_list!G:G,"&lt;="&amp;A819,user_list!H:H,"&gt;="&amp;A819,user_list!J:J,days!G819)+SUMIFS(user_list!P:P,user_list!G:G,"&lt;="&amp;A819,user_list!H:H,"&gt;="&amp;A819,user_list!J:J,days!G819-1)</f>
        <v>0</v>
      </c>
      <c r="E819" s="38">
        <f>COUNTIF(user_list!H:H,A819)</f>
        <v>0</v>
      </c>
      <c r="F819" s="72">
        <f t="shared" si="24"/>
        <v>3</v>
      </c>
      <c r="G819" s="72">
        <f t="shared" si="25"/>
        <v>2017</v>
      </c>
    </row>
    <row r="820" spans="1:7" hidden="1" x14ac:dyDescent="0.3">
      <c r="A820" s="79">
        <v>42823</v>
      </c>
      <c r="B820">
        <f>SUMIFS(user_list!P:P,user_list!G:G,"&lt;="&amp;A820,user_list!H:H,"&gt;="&amp;A820)</f>
        <v>0.4152777777777778</v>
      </c>
      <c r="C820">
        <f>SUMIFS(user_list!Q:Q,user_list!G:G,"&lt;="&amp;A820,user_list!H:H,"&gt;="&amp;A820)</f>
        <v>1.083333333333333</v>
      </c>
      <c r="D820">
        <f>SUMIFS(user_list!P:P,user_list!G:G,"&lt;="&amp;A820,user_list!H:H,"&gt;="&amp;A820,user_list!J:J,days!G820)+SUMIFS(user_list!P:P,user_list!G:G,"&lt;="&amp;A820,user_list!H:H,"&gt;="&amp;A820,user_list!J:J,days!G820-1)</f>
        <v>0</v>
      </c>
      <c r="E820" s="38">
        <f>COUNTIF(user_list!H:H,A820)</f>
        <v>0</v>
      </c>
      <c r="F820" s="72">
        <f t="shared" si="24"/>
        <v>3</v>
      </c>
      <c r="G820" s="72">
        <f t="shared" si="25"/>
        <v>2017</v>
      </c>
    </row>
    <row r="821" spans="1:7" hidden="1" x14ac:dyDescent="0.3">
      <c r="A821" s="79">
        <v>42824</v>
      </c>
      <c r="B821">
        <f>SUMIFS(user_list!P:P,user_list!G:G,"&lt;="&amp;A821,user_list!H:H,"&gt;="&amp;A821)</f>
        <v>0.4152777777777778</v>
      </c>
      <c r="C821">
        <f>SUMIFS(user_list!Q:Q,user_list!G:G,"&lt;="&amp;A821,user_list!H:H,"&gt;="&amp;A821)</f>
        <v>1.083333333333333</v>
      </c>
      <c r="D821">
        <f>SUMIFS(user_list!P:P,user_list!G:G,"&lt;="&amp;A821,user_list!H:H,"&gt;="&amp;A821,user_list!J:J,days!G821)+SUMIFS(user_list!P:P,user_list!G:G,"&lt;="&amp;A821,user_list!H:H,"&gt;="&amp;A821,user_list!J:J,days!G821-1)</f>
        <v>0</v>
      </c>
      <c r="E821" s="38">
        <f>COUNTIF(user_list!H:H,A821)</f>
        <v>0</v>
      </c>
      <c r="F821" s="72">
        <f t="shared" si="24"/>
        <v>3</v>
      </c>
      <c r="G821" s="72">
        <f t="shared" si="25"/>
        <v>2017</v>
      </c>
    </row>
    <row r="822" spans="1:7" hidden="1" x14ac:dyDescent="0.3">
      <c r="A822" s="79">
        <v>42825</v>
      </c>
      <c r="B822">
        <f>SUMIFS(user_list!P:P,user_list!G:G,"&lt;="&amp;A822,user_list!H:H,"&gt;="&amp;A822)</f>
        <v>0.4152777777777778</v>
      </c>
      <c r="C822">
        <f>SUMIFS(user_list!Q:Q,user_list!G:G,"&lt;="&amp;A822,user_list!H:H,"&gt;="&amp;A822)</f>
        <v>1.083333333333333</v>
      </c>
      <c r="D822">
        <f>SUMIFS(user_list!P:P,user_list!G:G,"&lt;="&amp;A822,user_list!H:H,"&gt;="&amp;A822,user_list!J:J,days!G822)+SUMIFS(user_list!P:P,user_list!G:G,"&lt;="&amp;A822,user_list!H:H,"&gt;="&amp;A822,user_list!J:J,days!G822-1)</f>
        <v>0</v>
      </c>
      <c r="E822" s="38">
        <f>COUNTIF(user_list!H:H,A822)</f>
        <v>0</v>
      </c>
      <c r="F822" s="72">
        <f t="shared" si="24"/>
        <v>3</v>
      </c>
      <c r="G822" s="72">
        <f t="shared" si="25"/>
        <v>2017</v>
      </c>
    </row>
    <row r="823" spans="1:7" hidden="1" x14ac:dyDescent="0.3">
      <c r="A823" s="79">
        <v>42826</v>
      </c>
      <c r="B823">
        <f>SUMIFS(user_list!P:P,user_list!G:G,"&lt;="&amp;A823,user_list!H:H,"&gt;="&amp;A823)</f>
        <v>0.4152777777777778</v>
      </c>
      <c r="C823">
        <f>SUMIFS(user_list!Q:Q,user_list!G:G,"&lt;="&amp;A823,user_list!H:H,"&gt;="&amp;A823)</f>
        <v>1.083333333333333</v>
      </c>
      <c r="D823">
        <f>SUMIFS(user_list!P:P,user_list!G:G,"&lt;="&amp;A823,user_list!H:H,"&gt;="&amp;A823,user_list!J:J,days!G823)+SUMIFS(user_list!P:P,user_list!G:G,"&lt;="&amp;A823,user_list!H:H,"&gt;="&amp;A823,user_list!J:J,days!G823-1)</f>
        <v>0</v>
      </c>
      <c r="E823" s="38">
        <f>COUNTIF(user_list!H:H,A823)</f>
        <v>0</v>
      </c>
      <c r="F823" s="72">
        <f t="shared" si="24"/>
        <v>4</v>
      </c>
      <c r="G823" s="72">
        <f t="shared" si="25"/>
        <v>2017</v>
      </c>
    </row>
    <row r="824" spans="1:7" hidden="1" x14ac:dyDescent="0.3">
      <c r="A824" s="79">
        <v>42827</v>
      </c>
      <c r="B824">
        <f>SUMIFS(user_list!P:P,user_list!G:G,"&lt;="&amp;A824,user_list!H:H,"&gt;="&amp;A824)</f>
        <v>0.4152777777777778</v>
      </c>
      <c r="C824">
        <f>SUMIFS(user_list!Q:Q,user_list!G:G,"&lt;="&amp;A824,user_list!H:H,"&gt;="&amp;A824)</f>
        <v>1.083333333333333</v>
      </c>
      <c r="D824">
        <f>SUMIFS(user_list!P:P,user_list!G:G,"&lt;="&amp;A824,user_list!H:H,"&gt;="&amp;A824,user_list!J:J,days!G824)+SUMIFS(user_list!P:P,user_list!G:G,"&lt;="&amp;A824,user_list!H:H,"&gt;="&amp;A824,user_list!J:J,days!G824-1)</f>
        <v>0</v>
      </c>
      <c r="E824" s="38">
        <f>COUNTIF(user_list!H:H,A824)</f>
        <v>0</v>
      </c>
      <c r="F824" s="72">
        <f t="shared" si="24"/>
        <v>4</v>
      </c>
      <c r="G824" s="72">
        <f t="shared" si="25"/>
        <v>2017</v>
      </c>
    </row>
    <row r="825" spans="1:7" hidden="1" x14ac:dyDescent="0.3">
      <c r="A825" s="79">
        <v>42828</v>
      </c>
      <c r="B825">
        <f>SUMIFS(user_list!P:P,user_list!G:G,"&lt;="&amp;A825,user_list!H:H,"&gt;="&amp;A825)</f>
        <v>0.4152777777777778</v>
      </c>
      <c r="C825">
        <f>SUMIFS(user_list!Q:Q,user_list!G:G,"&lt;="&amp;A825,user_list!H:H,"&gt;="&amp;A825)</f>
        <v>1.083333333333333</v>
      </c>
      <c r="D825">
        <f>SUMIFS(user_list!P:P,user_list!G:G,"&lt;="&amp;A825,user_list!H:H,"&gt;="&amp;A825,user_list!J:J,days!G825)+SUMIFS(user_list!P:P,user_list!G:G,"&lt;="&amp;A825,user_list!H:H,"&gt;="&amp;A825,user_list!J:J,days!G825-1)</f>
        <v>0</v>
      </c>
      <c r="E825" s="38">
        <f>COUNTIF(user_list!H:H,A825)</f>
        <v>0</v>
      </c>
      <c r="F825" s="72">
        <f t="shared" si="24"/>
        <v>4</v>
      </c>
      <c r="G825" s="72">
        <f t="shared" si="25"/>
        <v>2017</v>
      </c>
    </row>
    <row r="826" spans="1:7" hidden="1" x14ac:dyDescent="0.3">
      <c r="A826" s="79">
        <v>42829</v>
      </c>
      <c r="B826">
        <f>SUMIFS(user_list!P:P,user_list!G:G,"&lt;="&amp;A826,user_list!H:H,"&gt;="&amp;A826)</f>
        <v>0.4152777777777778</v>
      </c>
      <c r="C826">
        <f>SUMIFS(user_list!Q:Q,user_list!G:G,"&lt;="&amp;A826,user_list!H:H,"&gt;="&amp;A826)</f>
        <v>1.083333333333333</v>
      </c>
      <c r="D826">
        <f>SUMIFS(user_list!P:P,user_list!G:G,"&lt;="&amp;A826,user_list!H:H,"&gt;="&amp;A826,user_list!J:J,days!G826)+SUMIFS(user_list!P:P,user_list!G:G,"&lt;="&amp;A826,user_list!H:H,"&gt;="&amp;A826,user_list!J:J,days!G826-1)</f>
        <v>0</v>
      </c>
      <c r="E826" s="38">
        <f>COUNTIF(user_list!H:H,A826)</f>
        <v>0</v>
      </c>
      <c r="F826" s="72">
        <f t="shared" si="24"/>
        <v>4</v>
      </c>
      <c r="G826" s="72">
        <f t="shared" si="25"/>
        <v>2017</v>
      </c>
    </row>
    <row r="827" spans="1:7" hidden="1" x14ac:dyDescent="0.3">
      <c r="A827" s="79">
        <v>42830</v>
      </c>
      <c r="B827">
        <f>SUMIFS(user_list!P:P,user_list!G:G,"&lt;="&amp;A827,user_list!H:H,"&gt;="&amp;A827)</f>
        <v>0.4152777777777778</v>
      </c>
      <c r="C827">
        <f>SUMIFS(user_list!Q:Q,user_list!G:G,"&lt;="&amp;A827,user_list!H:H,"&gt;="&amp;A827)</f>
        <v>1.083333333333333</v>
      </c>
      <c r="D827">
        <f>SUMIFS(user_list!P:P,user_list!G:G,"&lt;="&amp;A827,user_list!H:H,"&gt;="&amp;A827,user_list!J:J,days!G827)+SUMIFS(user_list!P:P,user_list!G:G,"&lt;="&amp;A827,user_list!H:H,"&gt;="&amp;A827,user_list!J:J,days!G827-1)</f>
        <v>0</v>
      </c>
      <c r="E827" s="38">
        <f>COUNTIF(user_list!H:H,A827)</f>
        <v>0</v>
      </c>
      <c r="F827" s="72">
        <f t="shared" si="24"/>
        <v>4</v>
      </c>
      <c r="G827" s="72">
        <f t="shared" si="25"/>
        <v>2017</v>
      </c>
    </row>
    <row r="828" spans="1:7" hidden="1" x14ac:dyDescent="0.3">
      <c r="A828" s="79">
        <v>42831</v>
      </c>
      <c r="B828">
        <f>SUMIFS(user_list!P:P,user_list!G:G,"&lt;="&amp;A828,user_list!H:H,"&gt;="&amp;A828)</f>
        <v>0.4152777777777778</v>
      </c>
      <c r="C828">
        <f>SUMIFS(user_list!Q:Q,user_list!G:G,"&lt;="&amp;A828,user_list!H:H,"&gt;="&amp;A828)</f>
        <v>1.083333333333333</v>
      </c>
      <c r="D828">
        <f>SUMIFS(user_list!P:P,user_list!G:G,"&lt;="&amp;A828,user_list!H:H,"&gt;="&amp;A828,user_list!J:J,days!G828)+SUMIFS(user_list!P:P,user_list!G:G,"&lt;="&amp;A828,user_list!H:H,"&gt;="&amp;A828,user_list!J:J,days!G828-1)</f>
        <v>0</v>
      </c>
      <c r="E828" s="38">
        <f>COUNTIF(user_list!H:H,A828)</f>
        <v>0</v>
      </c>
      <c r="F828" s="72">
        <f t="shared" si="24"/>
        <v>4</v>
      </c>
      <c r="G828" s="72">
        <f t="shared" si="25"/>
        <v>2017</v>
      </c>
    </row>
    <row r="829" spans="1:7" hidden="1" x14ac:dyDescent="0.3">
      <c r="A829" s="79">
        <v>42832</v>
      </c>
      <c r="B829">
        <f>SUMIFS(user_list!P:P,user_list!G:G,"&lt;="&amp;A829,user_list!H:H,"&gt;="&amp;A829)</f>
        <v>0.4152777777777778</v>
      </c>
      <c r="C829">
        <f>SUMIFS(user_list!Q:Q,user_list!G:G,"&lt;="&amp;A829,user_list!H:H,"&gt;="&amp;A829)</f>
        <v>1.083333333333333</v>
      </c>
      <c r="D829">
        <f>SUMIFS(user_list!P:P,user_list!G:G,"&lt;="&amp;A829,user_list!H:H,"&gt;="&amp;A829,user_list!J:J,days!G829)+SUMIFS(user_list!P:P,user_list!G:G,"&lt;="&amp;A829,user_list!H:H,"&gt;="&amp;A829,user_list!J:J,days!G829-1)</f>
        <v>0</v>
      </c>
      <c r="E829" s="38">
        <f>COUNTIF(user_list!H:H,A829)</f>
        <v>1</v>
      </c>
      <c r="F829" s="72">
        <f t="shared" si="24"/>
        <v>4</v>
      </c>
      <c r="G829" s="72">
        <f t="shared" si="25"/>
        <v>2017</v>
      </c>
    </row>
    <row r="830" spans="1:7" hidden="1" x14ac:dyDescent="0.3">
      <c r="A830" s="79">
        <v>42833</v>
      </c>
      <c r="B830">
        <f>SUMIFS(user_list!P:P,user_list!G:G,"&lt;="&amp;A830,user_list!H:H,"&gt;="&amp;A830)</f>
        <v>0</v>
      </c>
      <c r="C830">
        <f>SUMIFS(user_list!Q:Q,user_list!G:G,"&lt;="&amp;A830,user_list!H:H,"&gt;="&amp;A830)</f>
        <v>0</v>
      </c>
      <c r="D830">
        <f>SUMIFS(user_list!P:P,user_list!G:G,"&lt;="&amp;A830,user_list!H:H,"&gt;="&amp;A830,user_list!J:J,days!G830)+SUMIFS(user_list!P:P,user_list!G:G,"&lt;="&amp;A830,user_list!H:H,"&gt;="&amp;A830,user_list!J:J,days!G830-1)</f>
        <v>0</v>
      </c>
      <c r="E830" s="38">
        <f>COUNTIF(user_list!H:H,A830)</f>
        <v>0</v>
      </c>
      <c r="F830" s="72">
        <f t="shared" si="24"/>
        <v>4</v>
      </c>
      <c r="G830" s="72">
        <f t="shared" si="25"/>
        <v>2017</v>
      </c>
    </row>
    <row r="831" spans="1:7" hidden="1" x14ac:dyDescent="0.3">
      <c r="A831" s="79">
        <v>42834</v>
      </c>
      <c r="B831">
        <f>SUMIFS(user_list!P:P,user_list!G:G,"&lt;="&amp;A831,user_list!H:H,"&gt;="&amp;A831)</f>
        <v>0</v>
      </c>
      <c r="C831">
        <f>SUMIFS(user_list!Q:Q,user_list!G:G,"&lt;="&amp;A831,user_list!H:H,"&gt;="&amp;A831)</f>
        <v>0</v>
      </c>
      <c r="D831">
        <f>SUMIFS(user_list!P:P,user_list!G:G,"&lt;="&amp;A831,user_list!H:H,"&gt;="&amp;A831,user_list!J:J,days!G831)+SUMIFS(user_list!P:P,user_list!G:G,"&lt;="&amp;A831,user_list!H:H,"&gt;="&amp;A831,user_list!J:J,days!G831-1)</f>
        <v>0</v>
      </c>
      <c r="E831" s="38">
        <f>COUNTIF(user_list!H:H,A831)</f>
        <v>0</v>
      </c>
      <c r="F831" s="72">
        <f t="shared" si="24"/>
        <v>4</v>
      </c>
      <c r="G831" s="72">
        <f t="shared" si="25"/>
        <v>2017</v>
      </c>
    </row>
    <row r="832" spans="1:7" hidden="1" x14ac:dyDescent="0.3">
      <c r="A832" s="79">
        <v>42835</v>
      </c>
      <c r="B832">
        <f>SUMIFS(user_list!P:P,user_list!G:G,"&lt;="&amp;A832,user_list!H:H,"&gt;="&amp;A832)</f>
        <v>0</v>
      </c>
      <c r="C832">
        <f>SUMIFS(user_list!Q:Q,user_list!G:G,"&lt;="&amp;A832,user_list!H:H,"&gt;="&amp;A832)</f>
        <v>0</v>
      </c>
      <c r="D832">
        <f>SUMIFS(user_list!P:P,user_list!G:G,"&lt;="&amp;A832,user_list!H:H,"&gt;="&amp;A832,user_list!J:J,days!G832)+SUMIFS(user_list!P:P,user_list!G:G,"&lt;="&amp;A832,user_list!H:H,"&gt;="&amp;A832,user_list!J:J,days!G832-1)</f>
        <v>0</v>
      </c>
      <c r="E832" s="38">
        <f>COUNTIF(user_list!H:H,A832)</f>
        <v>0</v>
      </c>
      <c r="F832" s="72">
        <f t="shared" si="24"/>
        <v>4</v>
      </c>
      <c r="G832" s="72">
        <f t="shared" si="25"/>
        <v>2017</v>
      </c>
    </row>
    <row r="833" spans="1:7" hidden="1" x14ac:dyDescent="0.3">
      <c r="A833" s="79">
        <v>42836</v>
      </c>
      <c r="B833">
        <f>SUMIFS(user_list!P:P,user_list!G:G,"&lt;="&amp;A833,user_list!H:H,"&gt;="&amp;A833)</f>
        <v>0</v>
      </c>
      <c r="C833">
        <f>SUMIFS(user_list!Q:Q,user_list!G:G,"&lt;="&amp;A833,user_list!H:H,"&gt;="&amp;A833)</f>
        <v>0</v>
      </c>
      <c r="D833">
        <f>SUMIFS(user_list!P:P,user_list!G:G,"&lt;="&amp;A833,user_list!H:H,"&gt;="&amp;A833,user_list!J:J,days!G833)+SUMIFS(user_list!P:P,user_list!G:G,"&lt;="&amp;A833,user_list!H:H,"&gt;="&amp;A833,user_list!J:J,days!G833-1)</f>
        <v>0</v>
      </c>
      <c r="E833" s="38">
        <f>COUNTIF(user_list!H:H,A833)</f>
        <v>0</v>
      </c>
      <c r="F833" s="72">
        <f t="shared" si="24"/>
        <v>4</v>
      </c>
      <c r="G833" s="72">
        <f t="shared" si="25"/>
        <v>2017</v>
      </c>
    </row>
    <row r="834" spans="1:7" hidden="1" x14ac:dyDescent="0.3">
      <c r="A834" s="79">
        <v>42837</v>
      </c>
      <c r="B834">
        <f>SUMIFS(user_list!P:P,user_list!G:G,"&lt;="&amp;A834,user_list!H:H,"&gt;="&amp;A834)</f>
        <v>0</v>
      </c>
      <c r="C834">
        <f>SUMIFS(user_list!Q:Q,user_list!G:G,"&lt;="&amp;A834,user_list!H:H,"&gt;="&amp;A834)</f>
        <v>0</v>
      </c>
      <c r="D834">
        <f>SUMIFS(user_list!P:P,user_list!G:G,"&lt;="&amp;A834,user_list!H:H,"&gt;="&amp;A834,user_list!J:J,days!G834)+SUMIFS(user_list!P:P,user_list!G:G,"&lt;="&amp;A834,user_list!H:H,"&gt;="&amp;A834,user_list!J:J,days!G834-1)</f>
        <v>0</v>
      </c>
      <c r="E834" s="38">
        <f>COUNTIF(user_list!H:H,A834)</f>
        <v>0</v>
      </c>
      <c r="F834" s="72">
        <f t="shared" ref="F834:F897" si="26">MONTH(A834)</f>
        <v>4</v>
      </c>
      <c r="G834" s="72">
        <f t="shared" ref="G834:G897" si="27">YEAR(A834)</f>
        <v>2017</v>
      </c>
    </row>
    <row r="835" spans="1:7" hidden="1" x14ac:dyDescent="0.3">
      <c r="A835" s="79">
        <v>42838</v>
      </c>
      <c r="B835">
        <f>SUMIFS(user_list!P:P,user_list!G:G,"&lt;="&amp;A835,user_list!H:H,"&gt;="&amp;A835)</f>
        <v>0</v>
      </c>
      <c r="C835">
        <f>SUMIFS(user_list!Q:Q,user_list!G:G,"&lt;="&amp;A835,user_list!H:H,"&gt;="&amp;A835)</f>
        <v>0</v>
      </c>
      <c r="D835">
        <f>SUMIFS(user_list!P:P,user_list!G:G,"&lt;="&amp;A835,user_list!H:H,"&gt;="&amp;A835,user_list!J:J,days!G835)+SUMIFS(user_list!P:P,user_list!G:G,"&lt;="&amp;A835,user_list!H:H,"&gt;="&amp;A835,user_list!J:J,days!G835-1)</f>
        <v>0</v>
      </c>
      <c r="E835" s="38">
        <f>COUNTIF(user_list!H:H,A835)</f>
        <v>0</v>
      </c>
      <c r="F835" s="72">
        <f t="shared" si="26"/>
        <v>4</v>
      </c>
      <c r="G835" s="72">
        <f t="shared" si="27"/>
        <v>2017</v>
      </c>
    </row>
    <row r="836" spans="1:7" hidden="1" x14ac:dyDescent="0.3">
      <c r="A836" s="79">
        <v>42839</v>
      </c>
      <c r="B836">
        <f>SUMIFS(user_list!P:P,user_list!G:G,"&lt;="&amp;A836,user_list!H:H,"&gt;="&amp;A836)</f>
        <v>0</v>
      </c>
      <c r="C836">
        <f>SUMIFS(user_list!Q:Q,user_list!G:G,"&lt;="&amp;A836,user_list!H:H,"&gt;="&amp;A836)</f>
        <v>0</v>
      </c>
      <c r="D836">
        <f>SUMIFS(user_list!P:P,user_list!G:G,"&lt;="&amp;A836,user_list!H:H,"&gt;="&amp;A836,user_list!J:J,days!G836)+SUMIFS(user_list!P:P,user_list!G:G,"&lt;="&amp;A836,user_list!H:H,"&gt;="&amp;A836,user_list!J:J,days!G836-1)</f>
        <v>0</v>
      </c>
      <c r="E836" s="38">
        <f>COUNTIF(user_list!H:H,A836)</f>
        <v>0</v>
      </c>
      <c r="F836" s="72">
        <f t="shared" si="26"/>
        <v>4</v>
      </c>
      <c r="G836" s="72">
        <f t="shared" si="27"/>
        <v>2017</v>
      </c>
    </row>
    <row r="837" spans="1:7" hidden="1" x14ac:dyDescent="0.3">
      <c r="A837" s="79">
        <v>42840</v>
      </c>
      <c r="B837">
        <f>SUMIFS(user_list!P:P,user_list!G:G,"&lt;="&amp;A837,user_list!H:H,"&gt;="&amp;A837)</f>
        <v>0</v>
      </c>
      <c r="C837">
        <f>SUMIFS(user_list!Q:Q,user_list!G:G,"&lt;="&amp;A837,user_list!H:H,"&gt;="&amp;A837)</f>
        <v>0</v>
      </c>
      <c r="D837">
        <f>SUMIFS(user_list!P:P,user_list!G:G,"&lt;="&amp;A837,user_list!H:H,"&gt;="&amp;A837,user_list!J:J,days!G837)+SUMIFS(user_list!P:P,user_list!G:G,"&lt;="&amp;A837,user_list!H:H,"&gt;="&amp;A837,user_list!J:J,days!G837-1)</f>
        <v>0</v>
      </c>
      <c r="E837" s="38">
        <f>COUNTIF(user_list!H:H,A837)</f>
        <v>0</v>
      </c>
      <c r="F837" s="72">
        <f t="shared" si="26"/>
        <v>4</v>
      </c>
      <c r="G837" s="72">
        <f t="shared" si="27"/>
        <v>2017</v>
      </c>
    </row>
    <row r="838" spans="1:7" hidden="1" x14ac:dyDescent="0.3">
      <c r="A838" s="79">
        <v>42841</v>
      </c>
      <c r="B838">
        <f>SUMIFS(user_list!P:P,user_list!G:G,"&lt;="&amp;A838,user_list!H:H,"&gt;="&amp;A838)</f>
        <v>0</v>
      </c>
      <c r="C838">
        <f>SUMIFS(user_list!Q:Q,user_list!G:G,"&lt;="&amp;A838,user_list!H:H,"&gt;="&amp;A838)</f>
        <v>0</v>
      </c>
      <c r="D838">
        <f>SUMIFS(user_list!P:P,user_list!G:G,"&lt;="&amp;A838,user_list!H:H,"&gt;="&amp;A838,user_list!J:J,days!G838)+SUMIFS(user_list!P:P,user_list!G:G,"&lt;="&amp;A838,user_list!H:H,"&gt;="&amp;A838,user_list!J:J,days!G838-1)</f>
        <v>0</v>
      </c>
      <c r="E838" s="38">
        <f>COUNTIF(user_list!H:H,A838)</f>
        <v>0</v>
      </c>
      <c r="F838" s="72">
        <f t="shared" si="26"/>
        <v>4</v>
      </c>
      <c r="G838" s="72">
        <f t="shared" si="27"/>
        <v>2017</v>
      </c>
    </row>
    <row r="839" spans="1:7" hidden="1" x14ac:dyDescent="0.3">
      <c r="A839" s="79">
        <v>42842</v>
      </c>
      <c r="B839">
        <f>SUMIFS(user_list!P:P,user_list!G:G,"&lt;="&amp;A839,user_list!H:H,"&gt;="&amp;A839)</f>
        <v>0</v>
      </c>
      <c r="C839">
        <f>SUMIFS(user_list!Q:Q,user_list!G:G,"&lt;="&amp;A839,user_list!H:H,"&gt;="&amp;A839)</f>
        <v>0</v>
      </c>
      <c r="D839">
        <f>SUMIFS(user_list!P:P,user_list!G:G,"&lt;="&amp;A839,user_list!H:H,"&gt;="&amp;A839,user_list!J:J,days!G839)+SUMIFS(user_list!P:P,user_list!G:G,"&lt;="&amp;A839,user_list!H:H,"&gt;="&amp;A839,user_list!J:J,days!G839-1)</f>
        <v>0</v>
      </c>
      <c r="E839" s="38">
        <f>COUNTIF(user_list!H:H,A839)</f>
        <v>0</v>
      </c>
      <c r="F839" s="72">
        <f t="shared" si="26"/>
        <v>4</v>
      </c>
      <c r="G839" s="72">
        <f t="shared" si="27"/>
        <v>2017</v>
      </c>
    </row>
    <row r="840" spans="1:7" hidden="1" x14ac:dyDescent="0.3">
      <c r="A840" s="79">
        <v>42843</v>
      </c>
      <c r="B840">
        <f>SUMIFS(user_list!P:P,user_list!G:G,"&lt;="&amp;A840,user_list!H:H,"&gt;="&amp;A840)</f>
        <v>0</v>
      </c>
      <c r="C840">
        <f>SUMIFS(user_list!Q:Q,user_list!G:G,"&lt;="&amp;A840,user_list!H:H,"&gt;="&amp;A840)</f>
        <v>0</v>
      </c>
      <c r="D840">
        <f>SUMIFS(user_list!P:P,user_list!G:G,"&lt;="&amp;A840,user_list!H:H,"&gt;="&amp;A840,user_list!J:J,days!G840)+SUMIFS(user_list!P:P,user_list!G:G,"&lt;="&amp;A840,user_list!H:H,"&gt;="&amp;A840,user_list!J:J,days!G840-1)</f>
        <v>0</v>
      </c>
      <c r="E840" s="38">
        <f>COUNTIF(user_list!H:H,A840)</f>
        <v>0</v>
      </c>
      <c r="F840" s="72">
        <f t="shared" si="26"/>
        <v>4</v>
      </c>
      <c r="G840" s="72">
        <f t="shared" si="27"/>
        <v>2017</v>
      </c>
    </row>
    <row r="841" spans="1:7" hidden="1" x14ac:dyDescent="0.3">
      <c r="A841" s="79">
        <v>42844</v>
      </c>
      <c r="B841">
        <f>SUMIFS(user_list!P:P,user_list!G:G,"&lt;="&amp;A841,user_list!H:H,"&gt;="&amp;A841)</f>
        <v>0</v>
      </c>
      <c r="C841">
        <f>SUMIFS(user_list!Q:Q,user_list!G:G,"&lt;="&amp;A841,user_list!H:H,"&gt;="&amp;A841)</f>
        <v>0</v>
      </c>
      <c r="D841">
        <f>SUMIFS(user_list!P:P,user_list!G:G,"&lt;="&amp;A841,user_list!H:H,"&gt;="&amp;A841,user_list!J:J,days!G841)+SUMIFS(user_list!P:P,user_list!G:G,"&lt;="&amp;A841,user_list!H:H,"&gt;="&amp;A841,user_list!J:J,days!G841-1)</f>
        <v>0</v>
      </c>
      <c r="E841" s="38">
        <f>COUNTIF(user_list!H:H,A841)</f>
        <v>0</v>
      </c>
      <c r="F841" s="72">
        <f t="shared" si="26"/>
        <v>4</v>
      </c>
      <c r="G841" s="72">
        <f t="shared" si="27"/>
        <v>2017</v>
      </c>
    </row>
    <row r="842" spans="1:7" hidden="1" x14ac:dyDescent="0.3">
      <c r="A842" s="79">
        <v>42845</v>
      </c>
      <c r="B842">
        <f>SUMIFS(user_list!P:P,user_list!G:G,"&lt;="&amp;A842,user_list!H:H,"&gt;="&amp;A842)</f>
        <v>0</v>
      </c>
      <c r="C842">
        <f>SUMIFS(user_list!Q:Q,user_list!G:G,"&lt;="&amp;A842,user_list!H:H,"&gt;="&amp;A842)</f>
        <v>0</v>
      </c>
      <c r="D842">
        <f>SUMIFS(user_list!P:P,user_list!G:G,"&lt;="&amp;A842,user_list!H:H,"&gt;="&amp;A842,user_list!J:J,days!G842)+SUMIFS(user_list!P:P,user_list!G:G,"&lt;="&amp;A842,user_list!H:H,"&gt;="&amp;A842,user_list!J:J,days!G842-1)</f>
        <v>0</v>
      </c>
      <c r="E842" s="38">
        <f>COUNTIF(user_list!H:H,A842)</f>
        <v>0</v>
      </c>
      <c r="F842" s="72">
        <f t="shared" si="26"/>
        <v>4</v>
      </c>
      <c r="G842" s="72">
        <f t="shared" si="27"/>
        <v>2017</v>
      </c>
    </row>
    <row r="843" spans="1:7" hidden="1" x14ac:dyDescent="0.3">
      <c r="A843" s="79">
        <v>42846</v>
      </c>
      <c r="B843">
        <f>SUMIFS(user_list!P:P,user_list!G:G,"&lt;="&amp;A843,user_list!H:H,"&gt;="&amp;A843)</f>
        <v>0</v>
      </c>
      <c r="C843">
        <f>SUMIFS(user_list!Q:Q,user_list!G:G,"&lt;="&amp;A843,user_list!H:H,"&gt;="&amp;A843)</f>
        <v>0</v>
      </c>
      <c r="D843">
        <f>SUMIFS(user_list!P:P,user_list!G:G,"&lt;="&amp;A843,user_list!H:H,"&gt;="&amp;A843,user_list!J:J,days!G843)+SUMIFS(user_list!P:P,user_list!G:G,"&lt;="&amp;A843,user_list!H:H,"&gt;="&amp;A843,user_list!J:J,days!G843-1)</f>
        <v>0</v>
      </c>
      <c r="E843" s="38">
        <f>COUNTIF(user_list!H:H,A843)</f>
        <v>0</v>
      </c>
      <c r="F843" s="72">
        <f t="shared" si="26"/>
        <v>4</v>
      </c>
      <c r="G843" s="72">
        <f t="shared" si="27"/>
        <v>2017</v>
      </c>
    </row>
    <row r="844" spans="1:7" hidden="1" x14ac:dyDescent="0.3">
      <c r="A844" s="79">
        <v>42847</v>
      </c>
      <c r="B844">
        <f>SUMIFS(user_list!P:P,user_list!G:G,"&lt;="&amp;A844,user_list!H:H,"&gt;="&amp;A844)</f>
        <v>0</v>
      </c>
      <c r="C844">
        <f>SUMIFS(user_list!Q:Q,user_list!G:G,"&lt;="&amp;A844,user_list!H:H,"&gt;="&amp;A844)</f>
        <v>0</v>
      </c>
      <c r="D844">
        <f>SUMIFS(user_list!P:P,user_list!G:G,"&lt;="&amp;A844,user_list!H:H,"&gt;="&amp;A844,user_list!J:J,days!G844)+SUMIFS(user_list!P:P,user_list!G:G,"&lt;="&amp;A844,user_list!H:H,"&gt;="&amp;A844,user_list!J:J,days!G844-1)</f>
        <v>0</v>
      </c>
      <c r="E844" s="38">
        <f>COUNTIF(user_list!H:H,A844)</f>
        <v>0</v>
      </c>
      <c r="F844" s="72">
        <f t="shared" si="26"/>
        <v>4</v>
      </c>
      <c r="G844" s="72">
        <f t="shared" si="27"/>
        <v>2017</v>
      </c>
    </row>
    <row r="845" spans="1:7" hidden="1" x14ac:dyDescent="0.3">
      <c r="A845" s="79">
        <v>42848</v>
      </c>
      <c r="B845">
        <f>SUMIFS(user_list!P:P,user_list!G:G,"&lt;="&amp;A845,user_list!H:H,"&gt;="&amp;A845)</f>
        <v>0</v>
      </c>
      <c r="C845">
        <f>SUMIFS(user_list!Q:Q,user_list!G:G,"&lt;="&amp;A845,user_list!H:H,"&gt;="&amp;A845)</f>
        <v>0</v>
      </c>
      <c r="D845">
        <f>SUMIFS(user_list!P:P,user_list!G:G,"&lt;="&amp;A845,user_list!H:H,"&gt;="&amp;A845,user_list!J:J,days!G845)+SUMIFS(user_list!P:P,user_list!G:G,"&lt;="&amp;A845,user_list!H:H,"&gt;="&amp;A845,user_list!J:J,days!G845-1)</f>
        <v>0</v>
      </c>
      <c r="E845" s="38">
        <f>COUNTIF(user_list!H:H,A845)</f>
        <v>0</v>
      </c>
      <c r="F845" s="72">
        <f t="shared" si="26"/>
        <v>4</v>
      </c>
      <c r="G845" s="72">
        <f t="shared" si="27"/>
        <v>2017</v>
      </c>
    </row>
    <row r="846" spans="1:7" hidden="1" x14ac:dyDescent="0.3">
      <c r="A846" s="79">
        <v>42849</v>
      </c>
      <c r="B846">
        <f>SUMIFS(user_list!P:P,user_list!G:G,"&lt;="&amp;A846,user_list!H:H,"&gt;="&amp;A846)</f>
        <v>0</v>
      </c>
      <c r="C846">
        <f>SUMIFS(user_list!Q:Q,user_list!G:G,"&lt;="&amp;A846,user_list!H:H,"&gt;="&amp;A846)</f>
        <v>0</v>
      </c>
      <c r="D846">
        <f>SUMIFS(user_list!P:P,user_list!G:G,"&lt;="&amp;A846,user_list!H:H,"&gt;="&amp;A846,user_list!J:J,days!G846)+SUMIFS(user_list!P:P,user_list!G:G,"&lt;="&amp;A846,user_list!H:H,"&gt;="&amp;A846,user_list!J:J,days!G846-1)</f>
        <v>0</v>
      </c>
      <c r="E846" s="38">
        <f>COUNTIF(user_list!H:H,A846)</f>
        <v>0</v>
      </c>
      <c r="F846" s="72">
        <f t="shared" si="26"/>
        <v>4</v>
      </c>
      <c r="G846" s="72">
        <f t="shared" si="27"/>
        <v>2017</v>
      </c>
    </row>
    <row r="847" spans="1:7" hidden="1" x14ac:dyDescent="0.3">
      <c r="A847" s="79">
        <v>42850</v>
      </c>
      <c r="B847">
        <f>SUMIFS(user_list!P:P,user_list!G:G,"&lt;="&amp;A847,user_list!H:H,"&gt;="&amp;A847)</f>
        <v>0</v>
      </c>
      <c r="C847">
        <f>SUMIFS(user_list!Q:Q,user_list!G:G,"&lt;="&amp;A847,user_list!H:H,"&gt;="&amp;A847)</f>
        <v>0</v>
      </c>
      <c r="D847">
        <f>SUMIFS(user_list!P:P,user_list!G:G,"&lt;="&amp;A847,user_list!H:H,"&gt;="&amp;A847,user_list!J:J,days!G847)+SUMIFS(user_list!P:P,user_list!G:G,"&lt;="&amp;A847,user_list!H:H,"&gt;="&amp;A847,user_list!J:J,days!G847-1)</f>
        <v>0</v>
      </c>
      <c r="E847" s="38">
        <f>COUNTIF(user_list!H:H,A847)</f>
        <v>0</v>
      </c>
      <c r="F847" s="72">
        <f t="shared" si="26"/>
        <v>4</v>
      </c>
      <c r="G847" s="72">
        <f t="shared" si="27"/>
        <v>2017</v>
      </c>
    </row>
    <row r="848" spans="1:7" hidden="1" x14ac:dyDescent="0.3">
      <c r="A848" s="79">
        <v>42851</v>
      </c>
      <c r="B848">
        <f>SUMIFS(user_list!P:P,user_list!G:G,"&lt;="&amp;A848,user_list!H:H,"&gt;="&amp;A848)</f>
        <v>0</v>
      </c>
      <c r="C848">
        <f>SUMIFS(user_list!Q:Q,user_list!G:G,"&lt;="&amp;A848,user_list!H:H,"&gt;="&amp;A848)</f>
        <v>0</v>
      </c>
      <c r="D848">
        <f>SUMIFS(user_list!P:P,user_list!G:G,"&lt;="&amp;A848,user_list!H:H,"&gt;="&amp;A848,user_list!J:J,days!G848)+SUMIFS(user_list!P:P,user_list!G:G,"&lt;="&amp;A848,user_list!H:H,"&gt;="&amp;A848,user_list!J:J,days!G848-1)</f>
        <v>0</v>
      </c>
      <c r="E848" s="38">
        <f>COUNTIF(user_list!H:H,A848)</f>
        <v>0</v>
      </c>
      <c r="F848" s="72">
        <f t="shared" si="26"/>
        <v>4</v>
      </c>
      <c r="G848" s="72">
        <f t="shared" si="27"/>
        <v>2017</v>
      </c>
    </row>
    <row r="849" spans="1:7" hidden="1" x14ac:dyDescent="0.3">
      <c r="A849" s="79">
        <v>42852</v>
      </c>
      <c r="B849">
        <f>SUMIFS(user_list!P:P,user_list!G:G,"&lt;="&amp;A849,user_list!H:H,"&gt;="&amp;A849)</f>
        <v>0</v>
      </c>
      <c r="C849">
        <f>SUMIFS(user_list!Q:Q,user_list!G:G,"&lt;="&amp;A849,user_list!H:H,"&gt;="&amp;A849)</f>
        <v>0</v>
      </c>
      <c r="D849">
        <f>SUMIFS(user_list!P:P,user_list!G:G,"&lt;="&amp;A849,user_list!H:H,"&gt;="&amp;A849,user_list!J:J,days!G849)+SUMIFS(user_list!P:P,user_list!G:G,"&lt;="&amp;A849,user_list!H:H,"&gt;="&amp;A849,user_list!J:J,days!G849-1)</f>
        <v>0</v>
      </c>
      <c r="E849" s="38">
        <f>COUNTIF(user_list!H:H,A849)</f>
        <v>0</v>
      </c>
      <c r="F849" s="72">
        <f t="shared" si="26"/>
        <v>4</v>
      </c>
      <c r="G849" s="72">
        <f t="shared" si="27"/>
        <v>2017</v>
      </c>
    </row>
    <row r="850" spans="1:7" hidden="1" x14ac:dyDescent="0.3">
      <c r="A850" s="79">
        <v>42853</v>
      </c>
      <c r="B850">
        <f>SUMIFS(user_list!P:P,user_list!G:G,"&lt;="&amp;A850,user_list!H:H,"&gt;="&amp;A850)</f>
        <v>0</v>
      </c>
      <c r="C850">
        <f>SUMIFS(user_list!Q:Q,user_list!G:G,"&lt;="&amp;A850,user_list!H:H,"&gt;="&amp;A850)</f>
        <v>0</v>
      </c>
      <c r="D850">
        <f>SUMIFS(user_list!P:P,user_list!G:G,"&lt;="&amp;A850,user_list!H:H,"&gt;="&amp;A850,user_list!J:J,days!G850)+SUMIFS(user_list!P:P,user_list!G:G,"&lt;="&amp;A850,user_list!H:H,"&gt;="&amp;A850,user_list!J:J,days!G850-1)</f>
        <v>0</v>
      </c>
      <c r="E850" s="38">
        <f>COUNTIF(user_list!H:H,A850)</f>
        <v>0</v>
      </c>
      <c r="F850" s="72">
        <f t="shared" si="26"/>
        <v>4</v>
      </c>
      <c r="G850" s="72">
        <f t="shared" si="27"/>
        <v>2017</v>
      </c>
    </row>
    <row r="851" spans="1:7" hidden="1" x14ac:dyDescent="0.3">
      <c r="A851" s="79">
        <v>42854</v>
      </c>
      <c r="B851">
        <f>SUMIFS(user_list!P:P,user_list!G:G,"&lt;="&amp;A851,user_list!H:H,"&gt;="&amp;A851)</f>
        <v>0</v>
      </c>
      <c r="C851">
        <f>SUMIFS(user_list!Q:Q,user_list!G:G,"&lt;="&amp;A851,user_list!H:H,"&gt;="&amp;A851)</f>
        <v>0</v>
      </c>
      <c r="D851">
        <f>SUMIFS(user_list!P:P,user_list!G:G,"&lt;="&amp;A851,user_list!H:H,"&gt;="&amp;A851,user_list!J:J,days!G851)+SUMIFS(user_list!P:P,user_list!G:G,"&lt;="&amp;A851,user_list!H:H,"&gt;="&amp;A851,user_list!J:J,days!G851-1)</f>
        <v>0</v>
      </c>
      <c r="E851" s="38">
        <f>COUNTIF(user_list!H:H,A851)</f>
        <v>0</v>
      </c>
      <c r="F851" s="72">
        <f t="shared" si="26"/>
        <v>4</v>
      </c>
      <c r="G851" s="72">
        <f t="shared" si="27"/>
        <v>2017</v>
      </c>
    </row>
    <row r="852" spans="1:7" hidden="1" x14ac:dyDescent="0.3">
      <c r="A852" s="79">
        <v>42855</v>
      </c>
      <c r="B852">
        <f>SUMIFS(user_list!P:P,user_list!G:G,"&lt;="&amp;A852,user_list!H:H,"&gt;="&amp;A852)</f>
        <v>0</v>
      </c>
      <c r="C852">
        <f>SUMIFS(user_list!Q:Q,user_list!G:G,"&lt;="&amp;A852,user_list!H:H,"&gt;="&amp;A852)</f>
        <v>0</v>
      </c>
      <c r="D852">
        <f>SUMIFS(user_list!P:P,user_list!G:G,"&lt;="&amp;A852,user_list!H:H,"&gt;="&amp;A852,user_list!J:J,days!G852)+SUMIFS(user_list!P:P,user_list!G:G,"&lt;="&amp;A852,user_list!H:H,"&gt;="&amp;A852,user_list!J:J,days!G852-1)</f>
        <v>0</v>
      </c>
      <c r="E852" s="38">
        <f>COUNTIF(user_list!H:H,A852)</f>
        <v>0</v>
      </c>
      <c r="F852" s="72">
        <f t="shared" si="26"/>
        <v>4</v>
      </c>
      <c r="G852" s="72">
        <f t="shared" si="27"/>
        <v>2017</v>
      </c>
    </row>
    <row r="853" spans="1:7" hidden="1" x14ac:dyDescent="0.3">
      <c r="A853" s="79">
        <v>42856</v>
      </c>
      <c r="B853">
        <f>SUMIFS(user_list!P:P,user_list!G:G,"&lt;="&amp;A853,user_list!H:H,"&gt;="&amp;A853)</f>
        <v>0</v>
      </c>
      <c r="C853">
        <f>SUMIFS(user_list!Q:Q,user_list!G:G,"&lt;="&amp;A853,user_list!H:H,"&gt;="&amp;A853)</f>
        <v>0</v>
      </c>
      <c r="D853">
        <f>SUMIFS(user_list!P:P,user_list!G:G,"&lt;="&amp;A853,user_list!H:H,"&gt;="&amp;A853,user_list!J:J,days!G853)+SUMIFS(user_list!P:P,user_list!G:G,"&lt;="&amp;A853,user_list!H:H,"&gt;="&amp;A853,user_list!J:J,days!G853-1)</f>
        <v>0</v>
      </c>
      <c r="E853" s="38">
        <f>COUNTIF(user_list!H:H,A853)</f>
        <v>0</v>
      </c>
      <c r="F853" s="72">
        <f t="shared" si="26"/>
        <v>5</v>
      </c>
      <c r="G853" s="72">
        <f t="shared" si="27"/>
        <v>2017</v>
      </c>
    </row>
    <row r="854" spans="1:7" hidden="1" x14ac:dyDescent="0.3">
      <c r="A854" s="79">
        <v>42857</v>
      </c>
      <c r="B854">
        <f>SUMIFS(user_list!P:P,user_list!G:G,"&lt;="&amp;A854,user_list!H:H,"&gt;="&amp;A854)</f>
        <v>0</v>
      </c>
      <c r="C854">
        <f>SUMIFS(user_list!Q:Q,user_list!G:G,"&lt;="&amp;A854,user_list!H:H,"&gt;="&amp;A854)</f>
        <v>0</v>
      </c>
      <c r="D854">
        <f>SUMIFS(user_list!P:P,user_list!G:G,"&lt;="&amp;A854,user_list!H:H,"&gt;="&amp;A854,user_list!J:J,days!G854)+SUMIFS(user_list!P:P,user_list!G:G,"&lt;="&amp;A854,user_list!H:H,"&gt;="&amp;A854,user_list!J:J,days!G854-1)</f>
        <v>0</v>
      </c>
      <c r="E854" s="38">
        <f>COUNTIF(user_list!H:H,A854)</f>
        <v>0</v>
      </c>
      <c r="F854" s="72">
        <f t="shared" si="26"/>
        <v>5</v>
      </c>
      <c r="G854" s="72">
        <f t="shared" si="27"/>
        <v>2017</v>
      </c>
    </row>
    <row r="855" spans="1:7" hidden="1" x14ac:dyDescent="0.3">
      <c r="A855" s="79">
        <v>42858</v>
      </c>
      <c r="B855">
        <f>SUMIFS(user_list!P:P,user_list!G:G,"&lt;="&amp;A855,user_list!H:H,"&gt;="&amp;A855)</f>
        <v>0</v>
      </c>
      <c r="C855">
        <f>SUMIFS(user_list!Q:Q,user_list!G:G,"&lt;="&amp;A855,user_list!H:H,"&gt;="&amp;A855)</f>
        <v>0</v>
      </c>
      <c r="D855">
        <f>SUMIFS(user_list!P:P,user_list!G:G,"&lt;="&amp;A855,user_list!H:H,"&gt;="&amp;A855,user_list!J:J,days!G855)+SUMIFS(user_list!P:P,user_list!G:G,"&lt;="&amp;A855,user_list!H:H,"&gt;="&amp;A855,user_list!J:J,days!G855-1)</f>
        <v>0</v>
      </c>
      <c r="E855" s="38">
        <f>COUNTIF(user_list!H:H,A855)</f>
        <v>0</v>
      </c>
      <c r="F855" s="72">
        <f t="shared" si="26"/>
        <v>5</v>
      </c>
      <c r="G855" s="72">
        <f t="shared" si="27"/>
        <v>2017</v>
      </c>
    </row>
    <row r="856" spans="1:7" hidden="1" x14ac:dyDescent="0.3">
      <c r="A856" s="79">
        <v>42859</v>
      </c>
      <c r="B856">
        <f>SUMIFS(user_list!P:P,user_list!G:G,"&lt;="&amp;A856,user_list!H:H,"&gt;="&amp;A856)</f>
        <v>0</v>
      </c>
      <c r="C856">
        <f>SUMIFS(user_list!Q:Q,user_list!G:G,"&lt;="&amp;A856,user_list!H:H,"&gt;="&amp;A856)</f>
        <v>0</v>
      </c>
      <c r="D856">
        <f>SUMIFS(user_list!P:P,user_list!G:G,"&lt;="&amp;A856,user_list!H:H,"&gt;="&amp;A856,user_list!J:J,days!G856)+SUMIFS(user_list!P:P,user_list!G:G,"&lt;="&amp;A856,user_list!H:H,"&gt;="&amp;A856,user_list!J:J,days!G856-1)</f>
        <v>0</v>
      </c>
      <c r="E856" s="38">
        <f>COUNTIF(user_list!H:H,A856)</f>
        <v>0</v>
      </c>
      <c r="F856" s="72">
        <f t="shared" si="26"/>
        <v>5</v>
      </c>
      <c r="G856" s="72">
        <f t="shared" si="27"/>
        <v>2017</v>
      </c>
    </row>
    <row r="857" spans="1:7" hidden="1" x14ac:dyDescent="0.3">
      <c r="A857" s="79">
        <v>42860</v>
      </c>
      <c r="B857">
        <f>SUMIFS(user_list!P:P,user_list!G:G,"&lt;="&amp;A857,user_list!H:H,"&gt;="&amp;A857)</f>
        <v>0</v>
      </c>
      <c r="C857">
        <f>SUMIFS(user_list!Q:Q,user_list!G:G,"&lt;="&amp;A857,user_list!H:H,"&gt;="&amp;A857)</f>
        <v>0</v>
      </c>
      <c r="D857">
        <f>SUMIFS(user_list!P:P,user_list!G:G,"&lt;="&amp;A857,user_list!H:H,"&gt;="&amp;A857,user_list!J:J,days!G857)+SUMIFS(user_list!P:P,user_list!G:G,"&lt;="&amp;A857,user_list!H:H,"&gt;="&amp;A857,user_list!J:J,days!G857-1)</f>
        <v>0</v>
      </c>
      <c r="E857" s="38">
        <f>COUNTIF(user_list!H:H,A857)</f>
        <v>0</v>
      </c>
      <c r="F857" s="72">
        <f t="shared" si="26"/>
        <v>5</v>
      </c>
      <c r="G857" s="72">
        <f t="shared" si="27"/>
        <v>2017</v>
      </c>
    </row>
    <row r="858" spans="1:7" hidden="1" x14ac:dyDescent="0.3">
      <c r="A858" s="79">
        <v>42861</v>
      </c>
      <c r="B858">
        <f>SUMIFS(user_list!P:P,user_list!G:G,"&lt;="&amp;A858,user_list!H:H,"&gt;="&amp;A858)</f>
        <v>0.17393984220907299</v>
      </c>
      <c r="C858">
        <f>SUMIFS(user_list!Q:Q,user_list!G:G,"&lt;="&amp;A858,user_list!H:H,"&gt;="&amp;A858)</f>
        <v>0.4437869822485207</v>
      </c>
      <c r="D858">
        <f>SUMIFS(user_list!P:P,user_list!G:G,"&lt;="&amp;A858,user_list!H:H,"&gt;="&amp;A858,user_list!J:J,days!G858)+SUMIFS(user_list!P:P,user_list!G:G,"&lt;="&amp;A858,user_list!H:H,"&gt;="&amp;A858,user_list!J:J,days!G858-1)</f>
        <v>0</v>
      </c>
      <c r="E858" s="38">
        <f>COUNTIF(user_list!H:H,A858)</f>
        <v>0</v>
      </c>
      <c r="F858" s="72">
        <f t="shared" si="26"/>
        <v>5</v>
      </c>
      <c r="G858" s="72">
        <f t="shared" si="27"/>
        <v>2017</v>
      </c>
    </row>
    <row r="859" spans="1:7" hidden="1" x14ac:dyDescent="0.3">
      <c r="A859" s="79">
        <v>42862</v>
      </c>
      <c r="B859">
        <f>SUMIFS(user_list!P:P,user_list!G:G,"&lt;="&amp;A859,user_list!H:H,"&gt;="&amp;A859)</f>
        <v>0.17393984220907299</v>
      </c>
      <c r="C859">
        <f>SUMIFS(user_list!Q:Q,user_list!G:G,"&lt;="&amp;A859,user_list!H:H,"&gt;="&amp;A859)</f>
        <v>0.4437869822485207</v>
      </c>
      <c r="D859">
        <f>SUMIFS(user_list!P:P,user_list!G:G,"&lt;="&amp;A859,user_list!H:H,"&gt;="&amp;A859,user_list!J:J,days!G859)+SUMIFS(user_list!P:P,user_list!G:G,"&lt;="&amp;A859,user_list!H:H,"&gt;="&amp;A859,user_list!J:J,days!G859-1)</f>
        <v>0</v>
      </c>
      <c r="E859" s="38">
        <f>COUNTIF(user_list!H:H,A859)</f>
        <v>0</v>
      </c>
      <c r="F859" s="72">
        <f t="shared" si="26"/>
        <v>5</v>
      </c>
      <c r="G859" s="72">
        <f t="shared" si="27"/>
        <v>2017</v>
      </c>
    </row>
    <row r="860" spans="1:7" hidden="1" x14ac:dyDescent="0.3">
      <c r="A860" s="79">
        <v>42863</v>
      </c>
      <c r="B860">
        <f>SUMIFS(user_list!P:P,user_list!G:G,"&lt;="&amp;A860,user_list!H:H,"&gt;="&amp;A860)</f>
        <v>0.17393984220907299</v>
      </c>
      <c r="C860">
        <f>SUMIFS(user_list!Q:Q,user_list!G:G,"&lt;="&amp;A860,user_list!H:H,"&gt;="&amp;A860)</f>
        <v>0.4437869822485207</v>
      </c>
      <c r="D860">
        <f>SUMIFS(user_list!P:P,user_list!G:G,"&lt;="&amp;A860,user_list!H:H,"&gt;="&amp;A860,user_list!J:J,days!G860)+SUMIFS(user_list!P:P,user_list!G:G,"&lt;="&amp;A860,user_list!H:H,"&gt;="&amp;A860,user_list!J:J,days!G860-1)</f>
        <v>0</v>
      </c>
      <c r="E860" s="38">
        <f>COUNTIF(user_list!H:H,A860)</f>
        <v>0</v>
      </c>
      <c r="F860" s="72">
        <f t="shared" si="26"/>
        <v>5</v>
      </c>
      <c r="G860" s="72">
        <f t="shared" si="27"/>
        <v>2017</v>
      </c>
    </row>
    <row r="861" spans="1:7" hidden="1" x14ac:dyDescent="0.3">
      <c r="A861" s="79">
        <v>42864</v>
      </c>
      <c r="B861">
        <f>SUMIFS(user_list!P:P,user_list!G:G,"&lt;="&amp;A861,user_list!H:H,"&gt;="&amp;A861)</f>
        <v>0.17393984220907299</v>
      </c>
      <c r="C861">
        <f>SUMIFS(user_list!Q:Q,user_list!G:G,"&lt;="&amp;A861,user_list!H:H,"&gt;="&amp;A861)</f>
        <v>0.4437869822485207</v>
      </c>
      <c r="D861">
        <f>SUMIFS(user_list!P:P,user_list!G:G,"&lt;="&amp;A861,user_list!H:H,"&gt;="&amp;A861,user_list!J:J,days!G861)+SUMIFS(user_list!P:P,user_list!G:G,"&lt;="&amp;A861,user_list!H:H,"&gt;="&amp;A861,user_list!J:J,days!G861-1)</f>
        <v>0</v>
      </c>
      <c r="E861" s="38">
        <f>COUNTIF(user_list!H:H,A861)</f>
        <v>0</v>
      </c>
      <c r="F861" s="72">
        <f t="shared" si="26"/>
        <v>5</v>
      </c>
      <c r="G861" s="72">
        <f t="shared" si="27"/>
        <v>2017</v>
      </c>
    </row>
    <row r="862" spans="1:7" hidden="1" x14ac:dyDescent="0.3">
      <c r="A862" s="79">
        <v>42865</v>
      </c>
      <c r="B862">
        <f>SUMIFS(user_list!P:P,user_list!G:G,"&lt;="&amp;A862,user_list!H:H,"&gt;="&amp;A862)</f>
        <v>0.17393984220907299</v>
      </c>
      <c r="C862">
        <f>SUMIFS(user_list!Q:Q,user_list!G:G,"&lt;="&amp;A862,user_list!H:H,"&gt;="&amp;A862)</f>
        <v>0.4437869822485207</v>
      </c>
      <c r="D862">
        <f>SUMIFS(user_list!P:P,user_list!G:G,"&lt;="&amp;A862,user_list!H:H,"&gt;="&amp;A862,user_list!J:J,days!G862)+SUMIFS(user_list!P:P,user_list!G:G,"&lt;="&amp;A862,user_list!H:H,"&gt;="&amp;A862,user_list!J:J,days!G862-1)</f>
        <v>0</v>
      </c>
      <c r="E862" s="38">
        <f>COUNTIF(user_list!H:H,A862)</f>
        <v>0</v>
      </c>
      <c r="F862" s="72">
        <f t="shared" si="26"/>
        <v>5</v>
      </c>
      <c r="G862" s="72">
        <f t="shared" si="27"/>
        <v>2017</v>
      </c>
    </row>
    <row r="863" spans="1:7" hidden="1" x14ac:dyDescent="0.3">
      <c r="A863" s="79">
        <v>42866</v>
      </c>
      <c r="B863">
        <f>SUMIFS(user_list!P:P,user_list!G:G,"&lt;="&amp;A863,user_list!H:H,"&gt;="&amp;A863)</f>
        <v>0.17393984220907299</v>
      </c>
      <c r="C863">
        <f>SUMIFS(user_list!Q:Q,user_list!G:G,"&lt;="&amp;A863,user_list!H:H,"&gt;="&amp;A863)</f>
        <v>0.4437869822485207</v>
      </c>
      <c r="D863">
        <f>SUMIFS(user_list!P:P,user_list!G:G,"&lt;="&amp;A863,user_list!H:H,"&gt;="&amp;A863,user_list!J:J,days!G863)+SUMIFS(user_list!P:P,user_list!G:G,"&lt;="&amp;A863,user_list!H:H,"&gt;="&amp;A863,user_list!J:J,days!G863-1)</f>
        <v>0</v>
      </c>
      <c r="E863" s="38">
        <f>COUNTIF(user_list!H:H,A863)</f>
        <v>0</v>
      </c>
      <c r="F863" s="72">
        <f t="shared" si="26"/>
        <v>5</v>
      </c>
      <c r="G863" s="72">
        <f t="shared" si="27"/>
        <v>2017</v>
      </c>
    </row>
    <row r="864" spans="1:7" hidden="1" x14ac:dyDescent="0.3">
      <c r="A864" s="79">
        <v>42867</v>
      </c>
      <c r="B864">
        <f>SUMIFS(user_list!P:P,user_list!G:G,"&lt;="&amp;A864,user_list!H:H,"&gt;="&amp;A864)</f>
        <v>0.17393984220907299</v>
      </c>
      <c r="C864">
        <f>SUMIFS(user_list!Q:Q,user_list!G:G,"&lt;="&amp;A864,user_list!H:H,"&gt;="&amp;A864)</f>
        <v>0.4437869822485207</v>
      </c>
      <c r="D864">
        <f>SUMIFS(user_list!P:P,user_list!G:G,"&lt;="&amp;A864,user_list!H:H,"&gt;="&amp;A864,user_list!J:J,days!G864)+SUMIFS(user_list!P:P,user_list!G:G,"&lt;="&amp;A864,user_list!H:H,"&gt;="&amp;A864,user_list!J:J,days!G864-1)</f>
        <v>0</v>
      </c>
      <c r="E864" s="38">
        <f>COUNTIF(user_list!H:H,A864)</f>
        <v>0</v>
      </c>
      <c r="F864" s="72">
        <f t="shared" si="26"/>
        <v>5</v>
      </c>
      <c r="G864" s="72">
        <f t="shared" si="27"/>
        <v>2017</v>
      </c>
    </row>
    <row r="865" spans="1:7" hidden="1" x14ac:dyDescent="0.3">
      <c r="A865" s="79">
        <v>42868</v>
      </c>
      <c r="B865">
        <f>SUMIFS(user_list!P:P,user_list!G:G,"&lt;="&amp;A865,user_list!H:H,"&gt;="&amp;A865)</f>
        <v>0.17393984220907299</v>
      </c>
      <c r="C865">
        <f>SUMIFS(user_list!Q:Q,user_list!G:G,"&lt;="&amp;A865,user_list!H:H,"&gt;="&amp;A865)</f>
        <v>0.4437869822485207</v>
      </c>
      <c r="D865">
        <f>SUMIFS(user_list!P:P,user_list!G:G,"&lt;="&amp;A865,user_list!H:H,"&gt;="&amp;A865,user_list!J:J,days!G865)+SUMIFS(user_list!P:P,user_list!G:G,"&lt;="&amp;A865,user_list!H:H,"&gt;="&amp;A865,user_list!J:J,days!G865-1)</f>
        <v>0</v>
      </c>
      <c r="E865" s="38">
        <f>COUNTIF(user_list!H:H,A865)</f>
        <v>0</v>
      </c>
      <c r="F865" s="72">
        <f t="shared" si="26"/>
        <v>5</v>
      </c>
      <c r="G865" s="72">
        <f t="shared" si="27"/>
        <v>2017</v>
      </c>
    </row>
    <row r="866" spans="1:7" hidden="1" x14ac:dyDescent="0.3">
      <c r="A866" s="79">
        <v>42869</v>
      </c>
      <c r="B866">
        <f>SUMIFS(user_list!P:P,user_list!G:G,"&lt;="&amp;A866,user_list!H:H,"&gt;="&amp;A866)</f>
        <v>0.17393984220907299</v>
      </c>
      <c r="C866">
        <f>SUMIFS(user_list!Q:Q,user_list!G:G,"&lt;="&amp;A866,user_list!H:H,"&gt;="&amp;A866)</f>
        <v>0.4437869822485207</v>
      </c>
      <c r="D866">
        <f>SUMIFS(user_list!P:P,user_list!G:G,"&lt;="&amp;A866,user_list!H:H,"&gt;="&amp;A866,user_list!J:J,days!G866)+SUMIFS(user_list!P:P,user_list!G:G,"&lt;="&amp;A866,user_list!H:H,"&gt;="&amp;A866,user_list!J:J,days!G866-1)</f>
        <v>0</v>
      </c>
      <c r="E866" s="38">
        <f>COUNTIF(user_list!H:H,A866)</f>
        <v>0</v>
      </c>
      <c r="F866" s="72">
        <f t="shared" si="26"/>
        <v>5</v>
      </c>
      <c r="G866" s="72">
        <f t="shared" si="27"/>
        <v>2017</v>
      </c>
    </row>
    <row r="867" spans="1:7" hidden="1" x14ac:dyDescent="0.3">
      <c r="A867" s="79">
        <v>42870</v>
      </c>
      <c r="B867">
        <f>SUMIFS(user_list!P:P,user_list!G:G,"&lt;="&amp;A867,user_list!H:H,"&gt;="&amp;A867)</f>
        <v>0.17393984220907299</v>
      </c>
      <c r="C867">
        <f>SUMIFS(user_list!Q:Q,user_list!G:G,"&lt;="&amp;A867,user_list!H:H,"&gt;="&amp;A867)</f>
        <v>0.4437869822485207</v>
      </c>
      <c r="D867">
        <f>SUMIFS(user_list!P:P,user_list!G:G,"&lt;="&amp;A867,user_list!H:H,"&gt;="&amp;A867,user_list!J:J,days!G867)+SUMIFS(user_list!P:P,user_list!G:G,"&lt;="&amp;A867,user_list!H:H,"&gt;="&amp;A867,user_list!J:J,days!G867-1)</f>
        <v>0</v>
      </c>
      <c r="E867" s="38">
        <f>COUNTIF(user_list!H:H,A867)</f>
        <v>0</v>
      </c>
      <c r="F867" s="72">
        <f t="shared" si="26"/>
        <v>5</v>
      </c>
      <c r="G867" s="72">
        <f t="shared" si="27"/>
        <v>2017</v>
      </c>
    </row>
    <row r="868" spans="1:7" hidden="1" x14ac:dyDescent="0.3">
      <c r="A868" s="79">
        <v>42871</v>
      </c>
      <c r="B868">
        <f>SUMIFS(user_list!P:P,user_list!G:G,"&lt;="&amp;A868,user_list!H:H,"&gt;="&amp;A868)</f>
        <v>0.17393984220907299</v>
      </c>
      <c r="C868">
        <f>SUMIFS(user_list!Q:Q,user_list!G:G,"&lt;="&amp;A868,user_list!H:H,"&gt;="&amp;A868)</f>
        <v>0.4437869822485207</v>
      </c>
      <c r="D868">
        <f>SUMIFS(user_list!P:P,user_list!G:G,"&lt;="&amp;A868,user_list!H:H,"&gt;="&amp;A868,user_list!J:J,days!G868)+SUMIFS(user_list!P:P,user_list!G:G,"&lt;="&amp;A868,user_list!H:H,"&gt;="&amp;A868,user_list!J:J,days!G868-1)</f>
        <v>0</v>
      </c>
      <c r="E868" s="38">
        <f>COUNTIF(user_list!H:H,A868)</f>
        <v>0</v>
      </c>
      <c r="F868" s="72">
        <f t="shared" si="26"/>
        <v>5</v>
      </c>
      <c r="G868" s="72">
        <f t="shared" si="27"/>
        <v>2017</v>
      </c>
    </row>
    <row r="869" spans="1:7" hidden="1" x14ac:dyDescent="0.3">
      <c r="A869" s="79">
        <v>42872</v>
      </c>
      <c r="B869">
        <f>SUMIFS(user_list!P:P,user_list!G:G,"&lt;="&amp;A869,user_list!H:H,"&gt;="&amp;A869)</f>
        <v>0.17393984220907299</v>
      </c>
      <c r="C869">
        <f>SUMIFS(user_list!Q:Q,user_list!G:G,"&lt;="&amp;A869,user_list!H:H,"&gt;="&amp;A869)</f>
        <v>0.4437869822485207</v>
      </c>
      <c r="D869">
        <f>SUMIFS(user_list!P:P,user_list!G:G,"&lt;="&amp;A869,user_list!H:H,"&gt;="&amp;A869,user_list!J:J,days!G869)+SUMIFS(user_list!P:P,user_list!G:G,"&lt;="&amp;A869,user_list!H:H,"&gt;="&amp;A869,user_list!J:J,days!G869-1)</f>
        <v>0</v>
      </c>
      <c r="E869" s="38">
        <f>COUNTIF(user_list!H:H,A869)</f>
        <v>0</v>
      </c>
      <c r="F869" s="72">
        <f t="shared" si="26"/>
        <v>5</v>
      </c>
      <c r="G869" s="72">
        <f t="shared" si="27"/>
        <v>2017</v>
      </c>
    </row>
    <row r="870" spans="1:7" hidden="1" x14ac:dyDescent="0.3">
      <c r="A870" s="79">
        <v>42873</v>
      </c>
      <c r="B870">
        <f>SUMIFS(user_list!P:P,user_list!G:G,"&lt;="&amp;A870,user_list!H:H,"&gt;="&amp;A870)</f>
        <v>0.17393984220907299</v>
      </c>
      <c r="C870">
        <f>SUMIFS(user_list!Q:Q,user_list!G:G,"&lt;="&amp;A870,user_list!H:H,"&gt;="&amp;A870)</f>
        <v>0.4437869822485207</v>
      </c>
      <c r="D870">
        <f>SUMIFS(user_list!P:P,user_list!G:G,"&lt;="&amp;A870,user_list!H:H,"&gt;="&amp;A870,user_list!J:J,days!G870)+SUMIFS(user_list!P:P,user_list!G:G,"&lt;="&amp;A870,user_list!H:H,"&gt;="&amp;A870,user_list!J:J,days!G870-1)</f>
        <v>0</v>
      </c>
      <c r="E870" s="38">
        <f>COUNTIF(user_list!H:H,A870)</f>
        <v>0</v>
      </c>
      <c r="F870" s="72">
        <f t="shared" si="26"/>
        <v>5</v>
      </c>
      <c r="G870" s="72">
        <f t="shared" si="27"/>
        <v>2017</v>
      </c>
    </row>
    <row r="871" spans="1:7" hidden="1" x14ac:dyDescent="0.3">
      <c r="A871" s="79">
        <v>42874</v>
      </c>
      <c r="B871">
        <f>SUMIFS(user_list!P:P,user_list!G:G,"&lt;="&amp;A871,user_list!H:H,"&gt;="&amp;A871)</f>
        <v>0.17393984220907299</v>
      </c>
      <c r="C871">
        <f>SUMIFS(user_list!Q:Q,user_list!G:G,"&lt;="&amp;A871,user_list!H:H,"&gt;="&amp;A871)</f>
        <v>0.4437869822485207</v>
      </c>
      <c r="D871">
        <f>SUMIFS(user_list!P:P,user_list!G:G,"&lt;="&amp;A871,user_list!H:H,"&gt;="&amp;A871,user_list!J:J,days!G871)+SUMIFS(user_list!P:P,user_list!G:G,"&lt;="&amp;A871,user_list!H:H,"&gt;="&amp;A871,user_list!J:J,days!G871-1)</f>
        <v>0</v>
      </c>
      <c r="E871" s="38">
        <f>COUNTIF(user_list!H:H,A871)</f>
        <v>0</v>
      </c>
      <c r="F871" s="72">
        <f t="shared" si="26"/>
        <v>5</v>
      </c>
      <c r="G871" s="72">
        <f t="shared" si="27"/>
        <v>2017</v>
      </c>
    </row>
    <row r="872" spans="1:7" hidden="1" x14ac:dyDescent="0.3">
      <c r="A872" s="79">
        <v>42875</v>
      </c>
      <c r="B872">
        <f>SUMIFS(user_list!P:P,user_list!G:G,"&lt;="&amp;A872,user_list!H:H,"&gt;="&amp;A872)</f>
        <v>0.17393984220907299</v>
      </c>
      <c r="C872">
        <f>SUMIFS(user_list!Q:Q,user_list!G:G,"&lt;="&amp;A872,user_list!H:H,"&gt;="&amp;A872)</f>
        <v>0.4437869822485207</v>
      </c>
      <c r="D872">
        <f>SUMIFS(user_list!P:P,user_list!G:G,"&lt;="&amp;A872,user_list!H:H,"&gt;="&amp;A872,user_list!J:J,days!G872)+SUMIFS(user_list!P:P,user_list!G:G,"&lt;="&amp;A872,user_list!H:H,"&gt;="&amp;A872,user_list!J:J,days!G872-1)</f>
        <v>0</v>
      </c>
      <c r="E872" s="38">
        <f>COUNTIF(user_list!H:H,A872)</f>
        <v>0</v>
      </c>
      <c r="F872" s="72">
        <f t="shared" si="26"/>
        <v>5</v>
      </c>
      <c r="G872" s="72">
        <f t="shared" si="27"/>
        <v>2017</v>
      </c>
    </row>
    <row r="873" spans="1:7" hidden="1" x14ac:dyDescent="0.3">
      <c r="A873" s="79">
        <v>42876</v>
      </c>
      <c r="B873">
        <f>SUMIFS(user_list!P:P,user_list!G:G,"&lt;="&amp;A873,user_list!H:H,"&gt;="&amp;A873)</f>
        <v>0.17393984220907299</v>
      </c>
      <c r="C873">
        <f>SUMIFS(user_list!Q:Q,user_list!G:G,"&lt;="&amp;A873,user_list!H:H,"&gt;="&amp;A873)</f>
        <v>0.4437869822485207</v>
      </c>
      <c r="D873">
        <f>SUMIFS(user_list!P:P,user_list!G:G,"&lt;="&amp;A873,user_list!H:H,"&gt;="&amp;A873,user_list!J:J,days!G873)+SUMIFS(user_list!P:P,user_list!G:G,"&lt;="&amp;A873,user_list!H:H,"&gt;="&amp;A873,user_list!J:J,days!G873-1)</f>
        <v>0</v>
      </c>
      <c r="E873" s="38">
        <f>COUNTIF(user_list!H:H,A873)</f>
        <v>0</v>
      </c>
      <c r="F873" s="72">
        <f t="shared" si="26"/>
        <v>5</v>
      </c>
      <c r="G873" s="72">
        <f t="shared" si="27"/>
        <v>2017</v>
      </c>
    </row>
    <row r="874" spans="1:7" hidden="1" x14ac:dyDescent="0.3">
      <c r="A874" s="79">
        <v>42877</v>
      </c>
      <c r="B874">
        <f>SUMIFS(user_list!P:P,user_list!G:G,"&lt;="&amp;A874,user_list!H:H,"&gt;="&amp;A874)</f>
        <v>0.17393984220907299</v>
      </c>
      <c r="C874">
        <f>SUMIFS(user_list!Q:Q,user_list!G:G,"&lt;="&amp;A874,user_list!H:H,"&gt;="&amp;A874)</f>
        <v>0.4437869822485207</v>
      </c>
      <c r="D874">
        <f>SUMIFS(user_list!P:P,user_list!G:G,"&lt;="&amp;A874,user_list!H:H,"&gt;="&amp;A874,user_list!J:J,days!G874)+SUMIFS(user_list!P:P,user_list!G:G,"&lt;="&amp;A874,user_list!H:H,"&gt;="&amp;A874,user_list!J:J,days!G874-1)</f>
        <v>0</v>
      </c>
      <c r="E874" s="38">
        <f>COUNTIF(user_list!H:H,A874)</f>
        <v>0</v>
      </c>
      <c r="F874" s="72">
        <f t="shared" si="26"/>
        <v>5</v>
      </c>
      <c r="G874" s="72">
        <f t="shared" si="27"/>
        <v>2017</v>
      </c>
    </row>
    <row r="875" spans="1:7" hidden="1" x14ac:dyDescent="0.3">
      <c r="A875" s="79">
        <v>42878</v>
      </c>
      <c r="B875">
        <f>SUMIFS(user_list!P:P,user_list!G:G,"&lt;="&amp;A875,user_list!H:H,"&gt;="&amp;A875)</f>
        <v>0.17393984220907299</v>
      </c>
      <c r="C875">
        <f>SUMIFS(user_list!Q:Q,user_list!G:G,"&lt;="&amp;A875,user_list!H:H,"&gt;="&amp;A875)</f>
        <v>0.4437869822485207</v>
      </c>
      <c r="D875">
        <f>SUMIFS(user_list!P:P,user_list!G:G,"&lt;="&amp;A875,user_list!H:H,"&gt;="&amp;A875,user_list!J:J,days!G875)+SUMIFS(user_list!P:P,user_list!G:G,"&lt;="&amp;A875,user_list!H:H,"&gt;="&amp;A875,user_list!J:J,days!G875-1)</f>
        <v>0</v>
      </c>
      <c r="E875" s="38">
        <f>COUNTIF(user_list!H:H,A875)</f>
        <v>0</v>
      </c>
      <c r="F875" s="72">
        <f t="shared" si="26"/>
        <v>5</v>
      </c>
      <c r="G875" s="72">
        <f t="shared" si="27"/>
        <v>2017</v>
      </c>
    </row>
    <row r="876" spans="1:7" hidden="1" x14ac:dyDescent="0.3">
      <c r="A876" s="79">
        <v>42879</v>
      </c>
      <c r="B876">
        <f>SUMIFS(user_list!P:P,user_list!G:G,"&lt;="&amp;A876,user_list!H:H,"&gt;="&amp;A876)</f>
        <v>0.17393984220907299</v>
      </c>
      <c r="C876">
        <f>SUMIFS(user_list!Q:Q,user_list!G:G,"&lt;="&amp;A876,user_list!H:H,"&gt;="&amp;A876)</f>
        <v>0.4437869822485207</v>
      </c>
      <c r="D876">
        <f>SUMIFS(user_list!P:P,user_list!G:G,"&lt;="&amp;A876,user_list!H:H,"&gt;="&amp;A876,user_list!J:J,days!G876)+SUMIFS(user_list!P:P,user_list!G:G,"&lt;="&amp;A876,user_list!H:H,"&gt;="&amp;A876,user_list!J:J,days!G876-1)</f>
        <v>0</v>
      </c>
      <c r="E876" s="38">
        <f>COUNTIF(user_list!H:H,A876)</f>
        <v>0</v>
      </c>
      <c r="F876" s="72">
        <f t="shared" si="26"/>
        <v>5</v>
      </c>
      <c r="G876" s="72">
        <f t="shared" si="27"/>
        <v>2017</v>
      </c>
    </row>
    <row r="877" spans="1:7" hidden="1" x14ac:dyDescent="0.3">
      <c r="A877" s="79">
        <v>42880</v>
      </c>
      <c r="B877">
        <f>SUMIFS(user_list!P:P,user_list!G:G,"&lt;="&amp;A877,user_list!H:H,"&gt;="&amp;A877)</f>
        <v>0.17393984220907299</v>
      </c>
      <c r="C877">
        <f>SUMIFS(user_list!Q:Q,user_list!G:G,"&lt;="&amp;A877,user_list!H:H,"&gt;="&amp;A877)</f>
        <v>0.4437869822485207</v>
      </c>
      <c r="D877">
        <f>SUMIFS(user_list!P:P,user_list!G:G,"&lt;="&amp;A877,user_list!H:H,"&gt;="&amp;A877,user_list!J:J,days!G877)+SUMIFS(user_list!P:P,user_list!G:G,"&lt;="&amp;A877,user_list!H:H,"&gt;="&amp;A877,user_list!J:J,days!G877-1)</f>
        <v>0</v>
      </c>
      <c r="E877" s="38">
        <f>COUNTIF(user_list!H:H,A877)</f>
        <v>0</v>
      </c>
      <c r="F877" s="72">
        <f t="shared" si="26"/>
        <v>5</v>
      </c>
      <c r="G877" s="72">
        <f t="shared" si="27"/>
        <v>2017</v>
      </c>
    </row>
    <row r="878" spans="1:7" hidden="1" x14ac:dyDescent="0.3">
      <c r="A878" s="79">
        <v>42881</v>
      </c>
      <c r="B878">
        <f>SUMIFS(user_list!P:P,user_list!G:G,"&lt;="&amp;A878,user_list!H:H,"&gt;="&amp;A878)</f>
        <v>0.17393984220907299</v>
      </c>
      <c r="C878">
        <f>SUMIFS(user_list!Q:Q,user_list!G:G,"&lt;="&amp;A878,user_list!H:H,"&gt;="&amp;A878)</f>
        <v>0.4437869822485207</v>
      </c>
      <c r="D878">
        <f>SUMIFS(user_list!P:P,user_list!G:G,"&lt;="&amp;A878,user_list!H:H,"&gt;="&amp;A878,user_list!J:J,days!G878)+SUMIFS(user_list!P:P,user_list!G:G,"&lt;="&amp;A878,user_list!H:H,"&gt;="&amp;A878,user_list!J:J,days!G878-1)</f>
        <v>0</v>
      </c>
      <c r="E878" s="38">
        <f>COUNTIF(user_list!H:H,A878)</f>
        <v>0</v>
      </c>
      <c r="F878" s="72">
        <f t="shared" si="26"/>
        <v>5</v>
      </c>
      <c r="G878" s="72">
        <f t="shared" si="27"/>
        <v>2017</v>
      </c>
    </row>
    <row r="879" spans="1:7" hidden="1" x14ac:dyDescent="0.3">
      <c r="A879" s="79">
        <v>42882</v>
      </c>
      <c r="B879">
        <f>SUMIFS(user_list!P:P,user_list!G:G,"&lt;="&amp;A879,user_list!H:H,"&gt;="&amp;A879)</f>
        <v>0.17393984220907299</v>
      </c>
      <c r="C879">
        <f>SUMIFS(user_list!Q:Q,user_list!G:G,"&lt;="&amp;A879,user_list!H:H,"&gt;="&amp;A879)</f>
        <v>0.4437869822485207</v>
      </c>
      <c r="D879">
        <f>SUMIFS(user_list!P:P,user_list!G:G,"&lt;="&amp;A879,user_list!H:H,"&gt;="&amp;A879,user_list!J:J,days!G879)+SUMIFS(user_list!P:P,user_list!G:G,"&lt;="&amp;A879,user_list!H:H,"&gt;="&amp;A879,user_list!J:J,days!G879-1)</f>
        <v>0</v>
      </c>
      <c r="E879" s="38">
        <f>COUNTIF(user_list!H:H,A879)</f>
        <v>0</v>
      </c>
      <c r="F879" s="72">
        <f t="shared" si="26"/>
        <v>5</v>
      </c>
      <c r="G879" s="72">
        <f t="shared" si="27"/>
        <v>2017</v>
      </c>
    </row>
    <row r="880" spans="1:7" hidden="1" x14ac:dyDescent="0.3">
      <c r="A880" s="79">
        <v>42883</v>
      </c>
      <c r="B880">
        <f>SUMIFS(user_list!P:P,user_list!G:G,"&lt;="&amp;A880,user_list!H:H,"&gt;="&amp;A880)</f>
        <v>0.17393984220907299</v>
      </c>
      <c r="C880">
        <f>SUMIFS(user_list!Q:Q,user_list!G:G,"&lt;="&amp;A880,user_list!H:H,"&gt;="&amp;A880)</f>
        <v>0.4437869822485207</v>
      </c>
      <c r="D880">
        <f>SUMIFS(user_list!P:P,user_list!G:G,"&lt;="&amp;A880,user_list!H:H,"&gt;="&amp;A880,user_list!J:J,days!G880)+SUMIFS(user_list!P:P,user_list!G:G,"&lt;="&amp;A880,user_list!H:H,"&gt;="&amp;A880,user_list!J:J,days!G880-1)</f>
        <v>0</v>
      </c>
      <c r="E880" s="38">
        <f>COUNTIF(user_list!H:H,A880)</f>
        <v>0</v>
      </c>
      <c r="F880" s="72">
        <f t="shared" si="26"/>
        <v>5</v>
      </c>
      <c r="G880" s="72">
        <f t="shared" si="27"/>
        <v>2017</v>
      </c>
    </row>
    <row r="881" spans="1:7" hidden="1" x14ac:dyDescent="0.3">
      <c r="A881" s="79">
        <v>42884</v>
      </c>
      <c r="B881">
        <f>SUMIFS(user_list!P:P,user_list!G:G,"&lt;="&amp;A881,user_list!H:H,"&gt;="&amp;A881)</f>
        <v>0.17393984220907299</v>
      </c>
      <c r="C881">
        <f>SUMIFS(user_list!Q:Q,user_list!G:G,"&lt;="&amp;A881,user_list!H:H,"&gt;="&amp;A881)</f>
        <v>0.4437869822485207</v>
      </c>
      <c r="D881">
        <f>SUMIFS(user_list!P:P,user_list!G:G,"&lt;="&amp;A881,user_list!H:H,"&gt;="&amp;A881,user_list!J:J,days!G881)+SUMIFS(user_list!P:P,user_list!G:G,"&lt;="&amp;A881,user_list!H:H,"&gt;="&amp;A881,user_list!J:J,days!G881-1)</f>
        <v>0</v>
      </c>
      <c r="E881" s="38">
        <f>COUNTIF(user_list!H:H,A881)</f>
        <v>0</v>
      </c>
      <c r="F881" s="72">
        <f t="shared" si="26"/>
        <v>5</v>
      </c>
      <c r="G881" s="72">
        <f t="shared" si="27"/>
        <v>2017</v>
      </c>
    </row>
    <row r="882" spans="1:7" hidden="1" x14ac:dyDescent="0.3">
      <c r="A882" s="79">
        <v>42885</v>
      </c>
      <c r="B882">
        <f>SUMIFS(user_list!P:P,user_list!G:G,"&lt;="&amp;A882,user_list!H:H,"&gt;="&amp;A882)</f>
        <v>0.17393984220907299</v>
      </c>
      <c r="C882">
        <f>SUMIFS(user_list!Q:Q,user_list!G:G,"&lt;="&amp;A882,user_list!H:H,"&gt;="&amp;A882)</f>
        <v>0.4437869822485207</v>
      </c>
      <c r="D882">
        <f>SUMIFS(user_list!P:P,user_list!G:G,"&lt;="&amp;A882,user_list!H:H,"&gt;="&amp;A882,user_list!J:J,days!G882)+SUMIFS(user_list!P:P,user_list!G:G,"&lt;="&amp;A882,user_list!H:H,"&gt;="&amp;A882,user_list!J:J,days!G882-1)</f>
        <v>0</v>
      </c>
      <c r="E882" s="38">
        <f>COUNTIF(user_list!H:H,A882)</f>
        <v>0</v>
      </c>
      <c r="F882" s="72">
        <f t="shared" si="26"/>
        <v>5</v>
      </c>
      <c r="G882" s="72">
        <f t="shared" si="27"/>
        <v>2017</v>
      </c>
    </row>
    <row r="883" spans="1:7" hidden="1" x14ac:dyDescent="0.3">
      <c r="A883" s="79">
        <v>42886</v>
      </c>
      <c r="B883">
        <f>SUMIFS(user_list!P:P,user_list!G:G,"&lt;="&amp;A883,user_list!H:H,"&gt;="&amp;A883)</f>
        <v>0.17393984220907299</v>
      </c>
      <c r="C883">
        <f>SUMIFS(user_list!Q:Q,user_list!G:G,"&lt;="&amp;A883,user_list!H:H,"&gt;="&amp;A883)</f>
        <v>0.4437869822485207</v>
      </c>
      <c r="D883">
        <f>SUMIFS(user_list!P:P,user_list!G:G,"&lt;="&amp;A883,user_list!H:H,"&gt;="&amp;A883,user_list!J:J,days!G883)+SUMIFS(user_list!P:P,user_list!G:G,"&lt;="&amp;A883,user_list!H:H,"&gt;="&amp;A883,user_list!J:J,days!G883-1)</f>
        <v>0</v>
      </c>
      <c r="E883" s="38">
        <f>COUNTIF(user_list!H:H,A883)</f>
        <v>0</v>
      </c>
      <c r="F883" s="72">
        <f t="shared" si="26"/>
        <v>5</v>
      </c>
      <c r="G883" s="72">
        <f t="shared" si="27"/>
        <v>2017</v>
      </c>
    </row>
    <row r="884" spans="1:7" hidden="1" x14ac:dyDescent="0.3">
      <c r="A884" s="79">
        <v>42887</v>
      </c>
      <c r="B884">
        <f>SUMIFS(user_list!P:P,user_list!G:G,"&lt;="&amp;A884,user_list!H:H,"&gt;="&amp;A884)</f>
        <v>0.17393984220907299</v>
      </c>
      <c r="C884">
        <f>SUMIFS(user_list!Q:Q,user_list!G:G,"&lt;="&amp;A884,user_list!H:H,"&gt;="&amp;A884)</f>
        <v>0.4437869822485207</v>
      </c>
      <c r="D884">
        <f>SUMIFS(user_list!P:P,user_list!G:G,"&lt;="&amp;A884,user_list!H:H,"&gt;="&amp;A884,user_list!J:J,days!G884)+SUMIFS(user_list!P:P,user_list!G:G,"&lt;="&amp;A884,user_list!H:H,"&gt;="&amp;A884,user_list!J:J,days!G884-1)</f>
        <v>0</v>
      </c>
      <c r="E884" s="38">
        <f>COUNTIF(user_list!H:H,A884)</f>
        <v>0</v>
      </c>
      <c r="F884" s="72">
        <f t="shared" si="26"/>
        <v>6</v>
      </c>
      <c r="G884" s="72">
        <f t="shared" si="27"/>
        <v>2017</v>
      </c>
    </row>
    <row r="885" spans="1:7" hidden="1" x14ac:dyDescent="0.3">
      <c r="A885" s="79">
        <v>42888</v>
      </c>
      <c r="B885">
        <f>SUMIFS(user_list!P:P,user_list!G:G,"&lt;="&amp;A885,user_list!H:H,"&gt;="&amp;A885)</f>
        <v>0.17393984220907299</v>
      </c>
      <c r="C885">
        <f>SUMIFS(user_list!Q:Q,user_list!G:G,"&lt;="&amp;A885,user_list!H:H,"&gt;="&amp;A885)</f>
        <v>0.4437869822485207</v>
      </c>
      <c r="D885">
        <f>SUMIFS(user_list!P:P,user_list!G:G,"&lt;="&amp;A885,user_list!H:H,"&gt;="&amp;A885,user_list!J:J,days!G885)+SUMIFS(user_list!P:P,user_list!G:G,"&lt;="&amp;A885,user_list!H:H,"&gt;="&amp;A885,user_list!J:J,days!G885-1)</f>
        <v>0</v>
      </c>
      <c r="E885" s="38">
        <f>COUNTIF(user_list!H:H,A885)</f>
        <v>0</v>
      </c>
      <c r="F885" s="72">
        <f t="shared" si="26"/>
        <v>6</v>
      </c>
      <c r="G885" s="72">
        <f t="shared" si="27"/>
        <v>2017</v>
      </c>
    </row>
    <row r="886" spans="1:7" hidden="1" x14ac:dyDescent="0.3">
      <c r="A886" s="79">
        <v>42889</v>
      </c>
      <c r="B886">
        <f>SUMIFS(user_list!P:P,user_list!G:G,"&lt;="&amp;A886,user_list!H:H,"&gt;="&amp;A886)</f>
        <v>0.17393984220907299</v>
      </c>
      <c r="C886">
        <f>SUMIFS(user_list!Q:Q,user_list!G:G,"&lt;="&amp;A886,user_list!H:H,"&gt;="&amp;A886)</f>
        <v>0.4437869822485207</v>
      </c>
      <c r="D886">
        <f>SUMIFS(user_list!P:P,user_list!G:G,"&lt;="&amp;A886,user_list!H:H,"&gt;="&amp;A886,user_list!J:J,days!G886)+SUMIFS(user_list!P:P,user_list!G:G,"&lt;="&amp;A886,user_list!H:H,"&gt;="&amp;A886,user_list!J:J,days!G886-1)</f>
        <v>0</v>
      </c>
      <c r="E886" s="38">
        <f>COUNTIF(user_list!H:H,A886)</f>
        <v>0</v>
      </c>
      <c r="F886" s="72">
        <f t="shared" si="26"/>
        <v>6</v>
      </c>
      <c r="G886" s="72">
        <f t="shared" si="27"/>
        <v>2017</v>
      </c>
    </row>
    <row r="887" spans="1:7" hidden="1" x14ac:dyDescent="0.3">
      <c r="A887" s="79">
        <v>42890</v>
      </c>
      <c r="B887">
        <f>SUMIFS(user_list!P:P,user_list!G:G,"&lt;="&amp;A887,user_list!H:H,"&gt;="&amp;A887)</f>
        <v>0.17393984220907299</v>
      </c>
      <c r="C887">
        <f>SUMIFS(user_list!Q:Q,user_list!G:G,"&lt;="&amp;A887,user_list!H:H,"&gt;="&amp;A887)</f>
        <v>0.4437869822485207</v>
      </c>
      <c r="D887">
        <f>SUMIFS(user_list!P:P,user_list!G:G,"&lt;="&amp;A887,user_list!H:H,"&gt;="&amp;A887,user_list!J:J,days!G887)+SUMIFS(user_list!P:P,user_list!G:G,"&lt;="&amp;A887,user_list!H:H,"&gt;="&amp;A887,user_list!J:J,days!G887-1)</f>
        <v>0</v>
      </c>
      <c r="E887" s="38">
        <f>COUNTIF(user_list!H:H,A887)</f>
        <v>0</v>
      </c>
      <c r="F887" s="72">
        <f t="shared" si="26"/>
        <v>6</v>
      </c>
      <c r="G887" s="72">
        <f t="shared" si="27"/>
        <v>2017</v>
      </c>
    </row>
    <row r="888" spans="1:7" hidden="1" x14ac:dyDescent="0.3">
      <c r="A888" s="79">
        <v>42891</v>
      </c>
      <c r="B888">
        <f>SUMIFS(user_list!P:P,user_list!G:G,"&lt;="&amp;A888,user_list!H:H,"&gt;="&amp;A888)</f>
        <v>0.17393984220907299</v>
      </c>
      <c r="C888">
        <f>SUMIFS(user_list!Q:Q,user_list!G:G,"&lt;="&amp;A888,user_list!H:H,"&gt;="&amp;A888)</f>
        <v>0.4437869822485207</v>
      </c>
      <c r="D888">
        <f>SUMIFS(user_list!P:P,user_list!G:G,"&lt;="&amp;A888,user_list!H:H,"&gt;="&amp;A888,user_list!J:J,days!G888)+SUMIFS(user_list!P:P,user_list!G:G,"&lt;="&amp;A888,user_list!H:H,"&gt;="&amp;A888,user_list!J:J,days!G888-1)</f>
        <v>0</v>
      </c>
      <c r="E888" s="38">
        <f>COUNTIF(user_list!H:H,A888)</f>
        <v>0</v>
      </c>
      <c r="F888" s="72">
        <f t="shared" si="26"/>
        <v>6</v>
      </c>
      <c r="G888" s="72">
        <f t="shared" si="27"/>
        <v>2017</v>
      </c>
    </row>
    <row r="889" spans="1:7" hidden="1" x14ac:dyDescent="0.3">
      <c r="A889" s="79">
        <v>42892</v>
      </c>
      <c r="B889">
        <f>SUMIFS(user_list!P:P,user_list!G:G,"&lt;="&amp;A889,user_list!H:H,"&gt;="&amp;A889)</f>
        <v>0.17393984220907299</v>
      </c>
      <c r="C889">
        <f>SUMIFS(user_list!Q:Q,user_list!G:G,"&lt;="&amp;A889,user_list!H:H,"&gt;="&amp;A889)</f>
        <v>0.4437869822485207</v>
      </c>
      <c r="D889">
        <f>SUMIFS(user_list!P:P,user_list!G:G,"&lt;="&amp;A889,user_list!H:H,"&gt;="&amp;A889,user_list!J:J,days!G889)+SUMIFS(user_list!P:P,user_list!G:G,"&lt;="&amp;A889,user_list!H:H,"&gt;="&amp;A889,user_list!J:J,days!G889-1)</f>
        <v>0</v>
      </c>
      <c r="E889" s="38">
        <f>COUNTIF(user_list!H:H,A889)</f>
        <v>0</v>
      </c>
      <c r="F889" s="72">
        <f t="shared" si="26"/>
        <v>6</v>
      </c>
      <c r="G889" s="72">
        <f t="shared" si="27"/>
        <v>2017</v>
      </c>
    </row>
    <row r="890" spans="1:7" hidden="1" x14ac:dyDescent="0.3">
      <c r="A890" s="79">
        <v>42893</v>
      </c>
      <c r="B890">
        <f>SUMIFS(user_list!P:P,user_list!G:G,"&lt;="&amp;A890,user_list!H:H,"&gt;="&amp;A890)</f>
        <v>0.17393984220907299</v>
      </c>
      <c r="C890">
        <f>SUMIFS(user_list!Q:Q,user_list!G:G,"&lt;="&amp;A890,user_list!H:H,"&gt;="&amp;A890)</f>
        <v>0.4437869822485207</v>
      </c>
      <c r="D890">
        <f>SUMIFS(user_list!P:P,user_list!G:G,"&lt;="&amp;A890,user_list!H:H,"&gt;="&amp;A890,user_list!J:J,days!G890)+SUMIFS(user_list!P:P,user_list!G:G,"&lt;="&amp;A890,user_list!H:H,"&gt;="&amp;A890,user_list!J:J,days!G890-1)</f>
        <v>0</v>
      </c>
      <c r="E890" s="38">
        <f>COUNTIF(user_list!H:H,A890)</f>
        <v>0</v>
      </c>
      <c r="F890" s="72">
        <f t="shared" si="26"/>
        <v>6</v>
      </c>
      <c r="G890" s="72">
        <f t="shared" si="27"/>
        <v>2017</v>
      </c>
    </row>
    <row r="891" spans="1:7" hidden="1" x14ac:dyDescent="0.3">
      <c r="A891" s="79">
        <v>42894</v>
      </c>
      <c r="B891">
        <f>SUMIFS(user_list!P:P,user_list!G:G,"&lt;="&amp;A891,user_list!H:H,"&gt;="&amp;A891)</f>
        <v>0.17393984220907299</v>
      </c>
      <c r="C891">
        <f>SUMIFS(user_list!Q:Q,user_list!G:G,"&lt;="&amp;A891,user_list!H:H,"&gt;="&amp;A891)</f>
        <v>0.4437869822485207</v>
      </c>
      <c r="D891">
        <f>SUMIFS(user_list!P:P,user_list!G:G,"&lt;="&amp;A891,user_list!H:H,"&gt;="&amp;A891,user_list!J:J,days!G891)+SUMIFS(user_list!P:P,user_list!G:G,"&lt;="&amp;A891,user_list!H:H,"&gt;="&amp;A891,user_list!J:J,days!G891-1)</f>
        <v>0</v>
      </c>
      <c r="E891" s="38">
        <f>COUNTIF(user_list!H:H,A891)</f>
        <v>0</v>
      </c>
      <c r="F891" s="72">
        <f t="shared" si="26"/>
        <v>6</v>
      </c>
      <c r="G891" s="72">
        <f t="shared" si="27"/>
        <v>2017</v>
      </c>
    </row>
    <row r="892" spans="1:7" hidden="1" x14ac:dyDescent="0.3">
      <c r="A892" s="79">
        <v>42895</v>
      </c>
      <c r="B892">
        <f>SUMIFS(user_list!P:P,user_list!G:G,"&lt;="&amp;A892,user_list!H:H,"&gt;="&amp;A892)</f>
        <v>0.17393984220907299</v>
      </c>
      <c r="C892">
        <f>SUMIFS(user_list!Q:Q,user_list!G:G,"&lt;="&amp;A892,user_list!H:H,"&gt;="&amp;A892)</f>
        <v>0.4437869822485207</v>
      </c>
      <c r="D892">
        <f>SUMIFS(user_list!P:P,user_list!G:G,"&lt;="&amp;A892,user_list!H:H,"&gt;="&amp;A892,user_list!J:J,days!G892)+SUMIFS(user_list!P:P,user_list!G:G,"&lt;="&amp;A892,user_list!H:H,"&gt;="&amp;A892,user_list!J:J,days!G892-1)</f>
        <v>0</v>
      </c>
      <c r="E892" s="38">
        <f>COUNTIF(user_list!H:H,A892)</f>
        <v>0</v>
      </c>
      <c r="F892" s="72">
        <f t="shared" si="26"/>
        <v>6</v>
      </c>
      <c r="G892" s="72">
        <f t="shared" si="27"/>
        <v>2017</v>
      </c>
    </row>
    <row r="893" spans="1:7" hidden="1" x14ac:dyDescent="0.3">
      <c r="A893" s="79">
        <v>42896</v>
      </c>
      <c r="B893">
        <f>SUMIFS(user_list!P:P,user_list!G:G,"&lt;="&amp;A893,user_list!H:H,"&gt;="&amp;A893)</f>
        <v>0.17393984220907299</v>
      </c>
      <c r="C893">
        <f>SUMIFS(user_list!Q:Q,user_list!G:G,"&lt;="&amp;A893,user_list!H:H,"&gt;="&amp;A893)</f>
        <v>0.4437869822485207</v>
      </c>
      <c r="D893">
        <f>SUMIFS(user_list!P:P,user_list!G:G,"&lt;="&amp;A893,user_list!H:H,"&gt;="&amp;A893,user_list!J:J,days!G893)+SUMIFS(user_list!P:P,user_list!G:G,"&lt;="&amp;A893,user_list!H:H,"&gt;="&amp;A893,user_list!J:J,days!G893-1)</f>
        <v>0</v>
      </c>
      <c r="E893" s="38">
        <f>COUNTIF(user_list!H:H,A893)</f>
        <v>0</v>
      </c>
      <c r="F893" s="72">
        <f t="shared" si="26"/>
        <v>6</v>
      </c>
      <c r="G893" s="72">
        <f t="shared" si="27"/>
        <v>2017</v>
      </c>
    </row>
    <row r="894" spans="1:7" hidden="1" x14ac:dyDescent="0.3">
      <c r="A894" s="79">
        <v>42897</v>
      </c>
      <c r="B894">
        <f>SUMIFS(user_list!P:P,user_list!G:G,"&lt;="&amp;A894,user_list!H:H,"&gt;="&amp;A894)</f>
        <v>0.17393984220907299</v>
      </c>
      <c r="C894">
        <f>SUMIFS(user_list!Q:Q,user_list!G:G,"&lt;="&amp;A894,user_list!H:H,"&gt;="&amp;A894)</f>
        <v>0.4437869822485207</v>
      </c>
      <c r="D894">
        <f>SUMIFS(user_list!P:P,user_list!G:G,"&lt;="&amp;A894,user_list!H:H,"&gt;="&amp;A894,user_list!J:J,days!G894)+SUMIFS(user_list!P:P,user_list!G:G,"&lt;="&amp;A894,user_list!H:H,"&gt;="&amp;A894,user_list!J:J,days!G894-1)</f>
        <v>0</v>
      </c>
      <c r="E894" s="38">
        <f>COUNTIF(user_list!H:H,A894)</f>
        <v>0</v>
      </c>
      <c r="F894" s="72">
        <f t="shared" si="26"/>
        <v>6</v>
      </c>
      <c r="G894" s="72">
        <f t="shared" si="27"/>
        <v>2017</v>
      </c>
    </row>
    <row r="895" spans="1:7" hidden="1" x14ac:dyDescent="0.3">
      <c r="A895" s="79">
        <v>42898</v>
      </c>
      <c r="B895">
        <f>SUMIFS(user_list!P:P,user_list!G:G,"&lt;="&amp;A895,user_list!H:H,"&gt;="&amp;A895)</f>
        <v>0.17393984220907299</v>
      </c>
      <c r="C895">
        <f>SUMIFS(user_list!Q:Q,user_list!G:G,"&lt;="&amp;A895,user_list!H:H,"&gt;="&amp;A895)</f>
        <v>0.4437869822485207</v>
      </c>
      <c r="D895">
        <f>SUMIFS(user_list!P:P,user_list!G:G,"&lt;="&amp;A895,user_list!H:H,"&gt;="&amp;A895,user_list!J:J,days!G895)+SUMIFS(user_list!P:P,user_list!G:G,"&lt;="&amp;A895,user_list!H:H,"&gt;="&amp;A895,user_list!J:J,days!G895-1)</f>
        <v>0</v>
      </c>
      <c r="E895" s="38">
        <f>COUNTIF(user_list!H:H,A895)</f>
        <v>0</v>
      </c>
      <c r="F895" s="72">
        <f t="shared" si="26"/>
        <v>6</v>
      </c>
      <c r="G895" s="72">
        <f t="shared" si="27"/>
        <v>2017</v>
      </c>
    </row>
    <row r="896" spans="1:7" hidden="1" x14ac:dyDescent="0.3">
      <c r="A896" s="79">
        <v>42899</v>
      </c>
      <c r="B896">
        <f>SUMIFS(user_list!P:P,user_list!G:G,"&lt;="&amp;A896,user_list!H:H,"&gt;="&amp;A896)</f>
        <v>0.17393984220907299</v>
      </c>
      <c r="C896">
        <f>SUMIFS(user_list!Q:Q,user_list!G:G,"&lt;="&amp;A896,user_list!H:H,"&gt;="&amp;A896)</f>
        <v>0.4437869822485207</v>
      </c>
      <c r="D896">
        <f>SUMIFS(user_list!P:P,user_list!G:G,"&lt;="&amp;A896,user_list!H:H,"&gt;="&amp;A896,user_list!J:J,days!G896)+SUMIFS(user_list!P:P,user_list!G:G,"&lt;="&amp;A896,user_list!H:H,"&gt;="&amp;A896,user_list!J:J,days!G896-1)</f>
        <v>0</v>
      </c>
      <c r="E896" s="38">
        <f>COUNTIF(user_list!H:H,A896)</f>
        <v>0</v>
      </c>
      <c r="F896" s="72">
        <f t="shared" si="26"/>
        <v>6</v>
      </c>
      <c r="G896" s="72">
        <f t="shared" si="27"/>
        <v>2017</v>
      </c>
    </row>
    <row r="897" spans="1:7" hidden="1" x14ac:dyDescent="0.3">
      <c r="A897" s="79">
        <v>42900</v>
      </c>
      <c r="B897">
        <f>SUMIFS(user_list!P:P,user_list!G:G,"&lt;="&amp;A897,user_list!H:H,"&gt;="&amp;A897)</f>
        <v>0.17393984220907299</v>
      </c>
      <c r="C897">
        <f>SUMIFS(user_list!Q:Q,user_list!G:G,"&lt;="&amp;A897,user_list!H:H,"&gt;="&amp;A897)</f>
        <v>0.4437869822485207</v>
      </c>
      <c r="D897">
        <f>SUMIFS(user_list!P:P,user_list!G:G,"&lt;="&amp;A897,user_list!H:H,"&gt;="&amp;A897,user_list!J:J,days!G897)+SUMIFS(user_list!P:P,user_list!G:G,"&lt;="&amp;A897,user_list!H:H,"&gt;="&amp;A897,user_list!J:J,days!G897-1)</f>
        <v>0</v>
      </c>
      <c r="E897" s="38">
        <f>COUNTIF(user_list!H:H,A897)</f>
        <v>0</v>
      </c>
      <c r="F897" s="72">
        <f t="shared" si="26"/>
        <v>6</v>
      </c>
      <c r="G897" s="72">
        <f t="shared" si="27"/>
        <v>2017</v>
      </c>
    </row>
    <row r="898" spans="1:7" hidden="1" x14ac:dyDescent="0.3">
      <c r="A898" s="79">
        <v>42901</v>
      </c>
      <c r="B898">
        <f>SUMIFS(user_list!P:P,user_list!G:G,"&lt;="&amp;A898,user_list!H:H,"&gt;="&amp;A898)</f>
        <v>0.17393984220907299</v>
      </c>
      <c r="C898">
        <f>SUMIFS(user_list!Q:Q,user_list!G:G,"&lt;="&amp;A898,user_list!H:H,"&gt;="&amp;A898)</f>
        <v>0.4437869822485207</v>
      </c>
      <c r="D898">
        <f>SUMIFS(user_list!P:P,user_list!G:G,"&lt;="&amp;A898,user_list!H:H,"&gt;="&amp;A898,user_list!J:J,days!G898)+SUMIFS(user_list!P:P,user_list!G:G,"&lt;="&amp;A898,user_list!H:H,"&gt;="&amp;A898,user_list!J:J,days!G898-1)</f>
        <v>0</v>
      </c>
      <c r="E898" s="38">
        <f>COUNTIF(user_list!H:H,A898)</f>
        <v>0</v>
      </c>
      <c r="F898" s="72">
        <f t="shared" ref="F898:F961" si="28">MONTH(A898)</f>
        <v>6</v>
      </c>
      <c r="G898" s="72">
        <f t="shared" ref="G898:G961" si="29">YEAR(A898)</f>
        <v>2017</v>
      </c>
    </row>
    <row r="899" spans="1:7" hidden="1" x14ac:dyDescent="0.3">
      <c r="A899" s="79">
        <v>42902</v>
      </c>
      <c r="B899">
        <f>SUMIFS(user_list!P:P,user_list!G:G,"&lt;="&amp;A899,user_list!H:H,"&gt;="&amp;A899)</f>
        <v>0.17393984220907299</v>
      </c>
      <c r="C899">
        <f>SUMIFS(user_list!Q:Q,user_list!G:G,"&lt;="&amp;A899,user_list!H:H,"&gt;="&amp;A899)</f>
        <v>0.4437869822485207</v>
      </c>
      <c r="D899">
        <f>SUMIFS(user_list!P:P,user_list!G:G,"&lt;="&amp;A899,user_list!H:H,"&gt;="&amp;A899,user_list!J:J,days!G899)+SUMIFS(user_list!P:P,user_list!G:G,"&lt;="&amp;A899,user_list!H:H,"&gt;="&amp;A899,user_list!J:J,days!G899-1)</f>
        <v>0</v>
      </c>
      <c r="E899" s="38">
        <f>COUNTIF(user_list!H:H,A899)</f>
        <v>0</v>
      </c>
      <c r="F899" s="72">
        <f t="shared" si="28"/>
        <v>6</v>
      </c>
      <c r="G899" s="72">
        <f t="shared" si="29"/>
        <v>2017</v>
      </c>
    </row>
    <row r="900" spans="1:7" hidden="1" x14ac:dyDescent="0.3">
      <c r="A900" s="79">
        <v>42903</v>
      </c>
      <c r="B900">
        <f>SUMIFS(user_list!P:P,user_list!G:G,"&lt;="&amp;A900,user_list!H:H,"&gt;="&amp;A900)</f>
        <v>0.17393984220907299</v>
      </c>
      <c r="C900">
        <f>SUMIFS(user_list!Q:Q,user_list!G:G,"&lt;="&amp;A900,user_list!H:H,"&gt;="&amp;A900)</f>
        <v>0.4437869822485207</v>
      </c>
      <c r="D900">
        <f>SUMIFS(user_list!P:P,user_list!G:G,"&lt;="&amp;A900,user_list!H:H,"&gt;="&amp;A900,user_list!J:J,days!G900)+SUMIFS(user_list!P:P,user_list!G:G,"&lt;="&amp;A900,user_list!H:H,"&gt;="&amp;A900,user_list!J:J,days!G900-1)</f>
        <v>0</v>
      </c>
      <c r="E900" s="38">
        <f>COUNTIF(user_list!H:H,A900)</f>
        <v>0</v>
      </c>
      <c r="F900" s="72">
        <f t="shared" si="28"/>
        <v>6</v>
      </c>
      <c r="G900" s="72">
        <f t="shared" si="29"/>
        <v>2017</v>
      </c>
    </row>
    <row r="901" spans="1:7" hidden="1" x14ac:dyDescent="0.3">
      <c r="A901" s="79">
        <v>42904</v>
      </c>
      <c r="B901">
        <f>SUMIFS(user_list!P:P,user_list!G:G,"&lt;="&amp;A901,user_list!H:H,"&gt;="&amp;A901)</f>
        <v>0.17393984220907299</v>
      </c>
      <c r="C901">
        <f>SUMIFS(user_list!Q:Q,user_list!G:G,"&lt;="&amp;A901,user_list!H:H,"&gt;="&amp;A901)</f>
        <v>0.4437869822485207</v>
      </c>
      <c r="D901">
        <f>SUMIFS(user_list!P:P,user_list!G:G,"&lt;="&amp;A901,user_list!H:H,"&gt;="&amp;A901,user_list!J:J,days!G901)+SUMIFS(user_list!P:P,user_list!G:G,"&lt;="&amp;A901,user_list!H:H,"&gt;="&amp;A901,user_list!J:J,days!G901-1)</f>
        <v>0</v>
      </c>
      <c r="E901" s="38">
        <f>COUNTIF(user_list!H:H,A901)</f>
        <v>0</v>
      </c>
      <c r="F901" s="72">
        <f t="shared" si="28"/>
        <v>6</v>
      </c>
      <c r="G901" s="72">
        <f t="shared" si="29"/>
        <v>2017</v>
      </c>
    </row>
    <row r="902" spans="1:7" hidden="1" x14ac:dyDescent="0.3">
      <c r="A902" s="79">
        <v>42905</v>
      </c>
      <c r="B902">
        <f>SUMIFS(user_list!P:P,user_list!G:G,"&lt;="&amp;A902,user_list!H:H,"&gt;="&amp;A902)</f>
        <v>0.17393984220907299</v>
      </c>
      <c r="C902">
        <f>SUMIFS(user_list!Q:Q,user_list!G:G,"&lt;="&amp;A902,user_list!H:H,"&gt;="&amp;A902)</f>
        <v>0.4437869822485207</v>
      </c>
      <c r="D902">
        <f>SUMIFS(user_list!P:P,user_list!G:G,"&lt;="&amp;A902,user_list!H:H,"&gt;="&amp;A902,user_list!J:J,days!G902)+SUMIFS(user_list!P:P,user_list!G:G,"&lt;="&amp;A902,user_list!H:H,"&gt;="&amp;A902,user_list!J:J,days!G902-1)</f>
        <v>0</v>
      </c>
      <c r="E902" s="38">
        <f>COUNTIF(user_list!H:H,A902)</f>
        <v>0</v>
      </c>
      <c r="F902" s="72">
        <f t="shared" si="28"/>
        <v>6</v>
      </c>
      <c r="G902" s="72">
        <f t="shared" si="29"/>
        <v>2017</v>
      </c>
    </row>
    <row r="903" spans="1:7" hidden="1" x14ac:dyDescent="0.3">
      <c r="A903" s="79">
        <v>42906</v>
      </c>
      <c r="B903">
        <f>SUMIFS(user_list!P:P,user_list!G:G,"&lt;="&amp;A903,user_list!H:H,"&gt;="&amp;A903)</f>
        <v>0.17393984220907299</v>
      </c>
      <c r="C903">
        <f>SUMIFS(user_list!Q:Q,user_list!G:G,"&lt;="&amp;A903,user_list!H:H,"&gt;="&amp;A903)</f>
        <v>0.4437869822485207</v>
      </c>
      <c r="D903">
        <f>SUMIFS(user_list!P:P,user_list!G:G,"&lt;="&amp;A903,user_list!H:H,"&gt;="&amp;A903,user_list!J:J,days!G903)+SUMIFS(user_list!P:P,user_list!G:G,"&lt;="&amp;A903,user_list!H:H,"&gt;="&amp;A903,user_list!J:J,days!G903-1)</f>
        <v>0</v>
      </c>
      <c r="E903" s="38">
        <f>COUNTIF(user_list!H:H,A903)</f>
        <v>0</v>
      </c>
      <c r="F903" s="72">
        <f t="shared" si="28"/>
        <v>6</v>
      </c>
      <c r="G903" s="72">
        <f t="shared" si="29"/>
        <v>2017</v>
      </c>
    </row>
    <row r="904" spans="1:7" hidden="1" x14ac:dyDescent="0.3">
      <c r="A904" s="79">
        <v>42907</v>
      </c>
      <c r="B904">
        <f>SUMIFS(user_list!P:P,user_list!G:G,"&lt;="&amp;A904,user_list!H:H,"&gt;="&amp;A904)</f>
        <v>0.17393984220907299</v>
      </c>
      <c r="C904">
        <f>SUMIFS(user_list!Q:Q,user_list!G:G,"&lt;="&amp;A904,user_list!H:H,"&gt;="&amp;A904)</f>
        <v>0.4437869822485207</v>
      </c>
      <c r="D904">
        <f>SUMIFS(user_list!P:P,user_list!G:G,"&lt;="&amp;A904,user_list!H:H,"&gt;="&amp;A904,user_list!J:J,days!G904)+SUMIFS(user_list!P:P,user_list!G:G,"&lt;="&amp;A904,user_list!H:H,"&gt;="&amp;A904,user_list!J:J,days!G904-1)</f>
        <v>0</v>
      </c>
      <c r="E904" s="38">
        <f>COUNTIF(user_list!H:H,A904)</f>
        <v>0</v>
      </c>
      <c r="F904" s="72">
        <f t="shared" si="28"/>
        <v>6</v>
      </c>
      <c r="G904" s="72">
        <f t="shared" si="29"/>
        <v>2017</v>
      </c>
    </row>
    <row r="905" spans="1:7" hidden="1" x14ac:dyDescent="0.3">
      <c r="A905" s="79">
        <v>42908</v>
      </c>
      <c r="B905">
        <f>SUMIFS(user_list!P:P,user_list!G:G,"&lt;="&amp;A905,user_list!H:H,"&gt;="&amp;A905)</f>
        <v>0.17393984220907299</v>
      </c>
      <c r="C905">
        <f>SUMIFS(user_list!Q:Q,user_list!G:G,"&lt;="&amp;A905,user_list!H:H,"&gt;="&amp;A905)</f>
        <v>0.4437869822485207</v>
      </c>
      <c r="D905">
        <f>SUMIFS(user_list!P:P,user_list!G:G,"&lt;="&amp;A905,user_list!H:H,"&gt;="&amp;A905,user_list!J:J,days!G905)+SUMIFS(user_list!P:P,user_list!G:G,"&lt;="&amp;A905,user_list!H:H,"&gt;="&amp;A905,user_list!J:J,days!G905-1)</f>
        <v>0</v>
      </c>
      <c r="E905" s="38">
        <f>COUNTIF(user_list!H:H,A905)</f>
        <v>0</v>
      </c>
      <c r="F905" s="72">
        <f t="shared" si="28"/>
        <v>6</v>
      </c>
      <c r="G905" s="72">
        <f t="shared" si="29"/>
        <v>2017</v>
      </c>
    </row>
    <row r="906" spans="1:7" hidden="1" x14ac:dyDescent="0.3">
      <c r="A906" s="79">
        <v>42909</v>
      </c>
      <c r="B906">
        <f>SUMIFS(user_list!P:P,user_list!G:G,"&lt;="&amp;A906,user_list!H:H,"&gt;="&amp;A906)</f>
        <v>0.17393984220907299</v>
      </c>
      <c r="C906">
        <f>SUMIFS(user_list!Q:Q,user_list!G:G,"&lt;="&amp;A906,user_list!H:H,"&gt;="&amp;A906)</f>
        <v>0.4437869822485207</v>
      </c>
      <c r="D906">
        <f>SUMIFS(user_list!P:P,user_list!G:G,"&lt;="&amp;A906,user_list!H:H,"&gt;="&amp;A906,user_list!J:J,days!G906)+SUMIFS(user_list!P:P,user_list!G:G,"&lt;="&amp;A906,user_list!H:H,"&gt;="&amp;A906,user_list!J:J,days!G906-1)</f>
        <v>0</v>
      </c>
      <c r="E906" s="38">
        <f>COUNTIF(user_list!H:H,A906)</f>
        <v>0</v>
      </c>
      <c r="F906" s="72">
        <f t="shared" si="28"/>
        <v>6</v>
      </c>
      <c r="G906" s="72">
        <f t="shared" si="29"/>
        <v>2017</v>
      </c>
    </row>
    <row r="907" spans="1:7" hidden="1" x14ac:dyDescent="0.3">
      <c r="A907" s="79">
        <v>42910</v>
      </c>
      <c r="B907">
        <f>SUMIFS(user_list!P:P,user_list!G:G,"&lt;="&amp;A907,user_list!H:H,"&gt;="&amp;A907)</f>
        <v>0.17393984220907299</v>
      </c>
      <c r="C907">
        <f>SUMIFS(user_list!Q:Q,user_list!G:G,"&lt;="&amp;A907,user_list!H:H,"&gt;="&amp;A907)</f>
        <v>0.4437869822485207</v>
      </c>
      <c r="D907">
        <f>SUMIFS(user_list!P:P,user_list!G:G,"&lt;="&amp;A907,user_list!H:H,"&gt;="&amp;A907,user_list!J:J,days!G907)+SUMIFS(user_list!P:P,user_list!G:G,"&lt;="&amp;A907,user_list!H:H,"&gt;="&amp;A907,user_list!J:J,days!G907-1)</f>
        <v>0</v>
      </c>
      <c r="E907" s="38">
        <f>COUNTIF(user_list!H:H,A907)</f>
        <v>0</v>
      </c>
      <c r="F907" s="72">
        <f t="shared" si="28"/>
        <v>6</v>
      </c>
      <c r="G907" s="72">
        <f t="shared" si="29"/>
        <v>2017</v>
      </c>
    </row>
    <row r="908" spans="1:7" hidden="1" x14ac:dyDescent="0.3">
      <c r="A908" s="79">
        <v>42911</v>
      </c>
      <c r="B908">
        <f>SUMIFS(user_list!P:P,user_list!G:G,"&lt;="&amp;A908,user_list!H:H,"&gt;="&amp;A908)</f>
        <v>0.17393984220907299</v>
      </c>
      <c r="C908">
        <f>SUMIFS(user_list!Q:Q,user_list!G:G,"&lt;="&amp;A908,user_list!H:H,"&gt;="&amp;A908)</f>
        <v>0.4437869822485207</v>
      </c>
      <c r="D908">
        <f>SUMIFS(user_list!P:P,user_list!G:G,"&lt;="&amp;A908,user_list!H:H,"&gt;="&amp;A908,user_list!J:J,days!G908)+SUMIFS(user_list!P:P,user_list!G:G,"&lt;="&amp;A908,user_list!H:H,"&gt;="&amp;A908,user_list!J:J,days!G908-1)</f>
        <v>0</v>
      </c>
      <c r="E908" s="38">
        <f>COUNTIF(user_list!H:H,A908)</f>
        <v>0</v>
      </c>
      <c r="F908" s="72">
        <f t="shared" si="28"/>
        <v>6</v>
      </c>
      <c r="G908" s="72">
        <f t="shared" si="29"/>
        <v>2017</v>
      </c>
    </row>
    <row r="909" spans="1:7" hidden="1" x14ac:dyDescent="0.3">
      <c r="A909" s="79">
        <v>42912</v>
      </c>
      <c r="B909">
        <f>SUMIFS(user_list!P:P,user_list!G:G,"&lt;="&amp;A909,user_list!H:H,"&gt;="&amp;A909)</f>
        <v>0.17393984220907299</v>
      </c>
      <c r="C909">
        <f>SUMIFS(user_list!Q:Q,user_list!G:G,"&lt;="&amp;A909,user_list!H:H,"&gt;="&amp;A909)</f>
        <v>0.4437869822485207</v>
      </c>
      <c r="D909">
        <f>SUMIFS(user_list!P:P,user_list!G:G,"&lt;="&amp;A909,user_list!H:H,"&gt;="&amp;A909,user_list!J:J,days!G909)+SUMIFS(user_list!P:P,user_list!G:G,"&lt;="&amp;A909,user_list!H:H,"&gt;="&amp;A909,user_list!J:J,days!G909-1)</f>
        <v>0</v>
      </c>
      <c r="E909" s="38">
        <f>COUNTIF(user_list!H:H,A909)</f>
        <v>0</v>
      </c>
      <c r="F909" s="72">
        <f t="shared" si="28"/>
        <v>6</v>
      </c>
      <c r="G909" s="72">
        <f t="shared" si="29"/>
        <v>2017</v>
      </c>
    </row>
    <row r="910" spans="1:7" hidden="1" x14ac:dyDescent="0.3">
      <c r="A910" s="79">
        <v>42913</v>
      </c>
      <c r="B910">
        <f>SUMIFS(user_list!P:P,user_list!G:G,"&lt;="&amp;A910,user_list!H:H,"&gt;="&amp;A910)</f>
        <v>0.17393984220907299</v>
      </c>
      <c r="C910">
        <f>SUMIFS(user_list!Q:Q,user_list!G:G,"&lt;="&amp;A910,user_list!H:H,"&gt;="&amp;A910)</f>
        <v>0.4437869822485207</v>
      </c>
      <c r="D910">
        <f>SUMIFS(user_list!P:P,user_list!G:G,"&lt;="&amp;A910,user_list!H:H,"&gt;="&amp;A910,user_list!J:J,days!G910)+SUMIFS(user_list!P:P,user_list!G:G,"&lt;="&amp;A910,user_list!H:H,"&gt;="&amp;A910,user_list!J:J,days!G910-1)</f>
        <v>0</v>
      </c>
      <c r="E910" s="38">
        <f>COUNTIF(user_list!H:H,A910)</f>
        <v>0</v>
      </c>
      <c r="F910" s="72">
        <f t="shared" si="28"/>
        <v>6</v>
      </c>
      <c r="G910" s="72">
        <f t="shared" si="29"/>
        <v>2017</v>
      </c>
    </row>
    <row r="911" spans="1:7" hidden="1" x14ac:dyDescent="0.3">
      <c r="A911" s="79">
        <v>42914</v>
      </c>
      <c r="B911">
        <f>SUMIFS(user_list!P:P,user_list!G:G,"&lt;="&amp;A911,user_list!H:H,"&gt;="&amp;A911)</f>
        <v>0.17393984220907299</v>
      </c>
      <c r="C911">
        <f>SUMIFS(user_list!Q:Q,user_list!G:G,"&lt;="&amp;A911,user_list!H:H,"&gt;="&amp;A911)</f>
        <v>0.4437869822485207</v>
      </c>
      <c r="D911">
        <f>SUMIFS(user_list!P:P,user_list!G:G,"&lt;="&amp;A911,user_list!H:H,"&gt;="&amp;A911,user_list!J:J,days!G911)+SUMIFS(user_list!P:P,user_list!G:G,"&lt;="&amp;A911,user_list!H:H,"&gt;="&amp;A911,user_list!J:J,days!G911-1)</f>
        <v>0</v>
      </c>
      <c r="E911" s="38">
        <f>COUNTIF(user_list!H:H,A911)</f>
        <v>0</v>
      </c>
      <c r="F911" s="72">
        <f t="shared" si="28"/>
        <v>6</v>
      </c>
      <c r="G911" s="72">
        <f t="shared" si="29"/>
        <v>2017</v>
      </c>
    </row>
    <row r="912" spans="1:7" hidden="1" x14ac:dyDescent="0.3">
      <c r="A912" s="79">
        <v>42915</v>
      </c>
      <c r="B912">
        <f>SUMIFS(user_list!P:P,user_list!G:G,"&lt;="&amp;A912,user_list!H:H,"&gt;="&amp;A912)</f>
        <v>0.17393984220907299</v>
      </c>
      <c r="C912">
        <f>SUMIFS(user_list!Q:Q,user_list!G:G,"&lt;="&amp;A912,user_list!H:H,"&gt;="&amp;A912)</f>
        <v>0.4437869822485207</v>
      </c>
      <c r="D912">
        <f>SUMIFS(user_list!P:P,user_list!G:G,"&lt;="&amp;A912,user_list!H:H,"&gt;="&amp;A912,user_list!J:J,days!G912)+SUMIFS(user_list!P:P,user_list!G:G,"&lt;="&amp;A912,user_list!H:H,"&gt;="&amp;A912,user_list!J:J,days!G912-1)</f>
        <v>0</v>
      </c>
      <c r="E912" s="38">
        <f>COUNTIF(user_list!H:H,A912)</f>
        <v>0</v>
      </c>
      <c r="F912" s="72">
        <f t="shared" si="28"/>
        <v>6</v>
      </c>
      <c r="G912" s="72">
        <f t="shared" si="29"/>
        <v>2017</v>
      </c>
    </row>
    <row r="913" spans="1:7" hidden="1" x14ac:dyDescent="0.3">
      <c r="A913" s="79">
        <v>42916</v>
      </c>
      <c r="B913">
        <f>SUMIFS(user_list!P:P,user_list!G:G,"&lt;="&amp;A913,user_list!H:H,"&gt;="&amp;A913)</f>
        <v>0.17393984220907299</v>
      </c>
      <c r="C913">
        <f>SUMIFS(user_list!Q:Q,user_list!G:G,"&lt;="&amp;A913,user_list!H:H,"&gt;="&amp;A913)</f>
        <v>0.4437869822485207</v>
      </c>
      <c r="D913">
        <f>SUMIFS(user_list!P:P,user_list!G:G,"&lt;="&amp;A913,user_list!H:H,"&gt;="&amp;A913,user_list!J:J,days!G913)+SUMIFS(user_list!P:P,user_list!G:G,"&lt;="&amp;A913,user_list!H:H,"&gt;="&amp;A913,user_list!J:J,days!G913-1)</f>
        <v>0</v>
      </c>
      <c r="E913" s="38">
        <f>COUNTIF(user_list!H:H,A913)</f>
        <v>0</v>
      </c>
      <c r="F913" s="72">
        <f t="shared" si="28"/>
        <v>6</v>
      </c>
      <c r="G913" s="72">
        <f t="shared" si="29"/>
        <v>2017</v>
      </c>
    </row>
    <row r="914" spans="1:7" hidden="1" x14ac:dyDescent="0.3">
      <c r="A914" s="79">
        <v>42917</v>
      </c>
      <c r="B914">
        <f>SUMIFS(user_list!P:P,user_list!G:G,"&lt;="&amp;A914,user_list!H:H,"&gt;="&amp;A914)</f>
        <v>0.17393984220907299</v>
      </c>
      <c r="C914">
        <f>SUMIFS(user_list!Q:Q,user_list!G:G,"&lt;="&amp;A914,user_list!H:H,"&gt;="&amp;A914)</f>
        <v>0.4437869822485207</v>
      </c>
      <c r="D914">
        <f>SUMIFS(user_list!P:P,user_list!G:G,"&lt;="&amp;A914,user_list!H:H,"&gt;="&amp;A914,user_list!J:J,days!G914)+SUMIFS(user_list!P:P,user_list!G:G,"&lt;="&amp;A914,user_list!H:H,"&gt;="&amp;A914,user_list!J:J,days!G914-1)</f>
        <v>0</v>
      </c>
      <c r="E914" s="38">
        <f>COUNTIF(user_list!H:H,A914)</f>
        <v>0</v>
      </c>
      <c r="F914" s="72">
        <f t="shared" si="28"/>
        <v>7</v>
      </c>
      <c r="G914" s="72">
        <f t="shared" si="29"/>
        <v>2017</v>
      </c>
    </row>
    <row r="915" spans="1:7" hidden="1" x14ac:dyDescent="0.3">
      <c r="A915" s="79">
        <v>42918</v>
      </c>
      <c r="B915">
        <f>SUMIFS(user_list!P:P,user_list!G:G,"&lt;="&amp;A915,user_list!H:H,"&gt;="&amp;A915)</f>
        <v>0.17393984220907299</v>
      </c>
      <c r="C915">
        <f>SUMIFS(user_list!Q:Q,user_list!G:G,"&lt;="&amp;A915,user_list!H:H,"&gt;="&amp;A915)</f>
        <v>0.4437869822485207</v>
      </c>
      <c r="D915">
        <f>SUMIFS(user_list!P:P,user_list!G:G,"&lt;="&amp;A915,user_list!H:H,"&gt;="&amp;A915,user_list!J:J,days!G915)+SUMIFS(user_list!P:P,user_list!G:G,"&lt;="&amp;A915,user_list!H:H,"&gt;="&amp;A915,user_list!J:J,days!G915-1)</f>
        <v>0</v>
      </c>
      <c r="E915" s="38">
        <f>COUNTIF(user_list!H:H,A915)</f>
        <v>0</v>
      </c>
      <c r="F915" s="72">
        <f t="shared" si="28"/>
        <v>7</v>
      </c>
      <c r="G915" s="72">
        <f t="shared" si="29"/>
        <v>2017</v>
      </c>
    </row>
    <row r="916" spans="1:7" hidden="1" x14ac:dyDescent="0.3">
      <c r="A916" s="79">
        <v>42919</v>
      </c>
      <c r="B916">
        <f>SUMIFS(user_list!P:P,user_list!G:G,"&lt;="&amp;A916,user_list!H:H,"&gt;="&amp;A916)</f>
        <v>0.17393984220907299</v>
      </c>
      <c r="C916">
        <f>SUMIFS(user_list!Q:Q,user_list!G:G,"&lt;="&amp;A916,user_list!H:H,"&gt;="&amp;A916)</f>
        <v>0.4437869822485207</v>
      </c>
      <c r="D916">
        <f>SUMIFS(user_list!P:P,user_list!G:G,"&lt;="&amp;A916,user_list!H:H,"&gt;="&amp;A916,user_list!J:J,days!G916)+SUMIFS(user_list!P:P,user_list!G:G,"&lt;="&amp;A916,user_list!H:H,"&gt;="&amp;A916,user_list!J:J,days!G916-1)</f>
        <v>0</v>
      </c>
      <c r="E916" s="38">
        <f>COUNTIF(user_list!H:H,A916)</f>
        <v>0</v>
      </c>
      <c r="F916" s="72">
        <f t="shared" si="28"/>
        <v>7</v>
      </c>
      <c r="G916" s="72">
        <f t="shared" si="29"/>
        <v>2017</v>
      </c>
    </row>
    <row r="917" spans="1:7" hidden="1" x14ac:dyDescent="0.3">
      <c r="A917" s="79">
        <v>42920</v>
      </c>
      <c r="B917">
        <f>SUMIFS(user_list!P:P,user_list!G:G,"&lt;="&amp;A917,user_list!H:H,"&gt;="&amp;A917)</f>
        <v>0.17393984220907299</v>
      </c>
      <c r="C917">
        <f>SUMIFS(user_list!Q:Q,user_list!G:G,"&lt;="&amp;A917,user_list!H:H,"&gt;="&amp;A917)</f>
        <v>0.4437869822485207</v>
      </c>
      <c r="D917">
        <f>SUMIFS(user_list!P:P,user_list!G:G,"&lt;="&amp;A917,user_list!H:H,"&gt;="&amp;A917,user_list!J:J,days!G917)+SUMIFS(user_list!P:P,user_list!G:G,"&lt;="&amp;A917,user_list!H:H,"&gt;="&amp;A917,user_list!J:J,days!G917-1)</f>
        <v>0</v>
      </c>
      <c r="E917" s="38">
        <f>COUNTIF(user_list!H:H,A917)</f>
        <v>0</v>
      </c>
      <c r="F917" s="72">
        <f t="shared" si="28"/>
        <v>7</v>
      </c>
      <c r="G917" s="72">
        <f t="shared" si="29"/>
        <v>2017</v>
      </c>
    </row>
    <row r="918" spans="1:7" hidden="1" x14ac:dyDescent="0.3">
      <c r="A918" s="79">
        <v>42921</v>
      </c>
      <c r="B918">
        <f>SUMIFS(user_list!P:P,user_list!G:G,"&lt;="&amp;A918,user_list!H:H,"&gt;="&amp;A918)</f>
        <v>0.17393984220907299</v>
      </c>
      <c r="C918">
        <f>SUMIFS(user_list!Q:Q,user_list!G:G,"&lt;="&amp;A918,user_list!H:H,"&gt;="&amp;A918)</f>
        <v>0.4437869822485207</v>
      </c>
      <c r="D918">
        <f>SUMIFS(user_list!P:P,user_list!G:G,"&lt;="&amp;A918,user_list!H:H,"&gt;="&amp;A918,user_list!J:J,days!G918)+SUMIFS(user_list!P:P,user_list!G:G,"&lt;="&amp;A918,user_list!H:H,"&gt;="&amp;A918,user_list!J:J,days!G918-1)</f>
        <v>0</v>
      </c>
      <c r="E918" s="38">
        <f>COUNTIF(user_list!H:H,A918)</f>
        <v>0</v>
      </c>
      <c r="F918" s="72">
        <f t="shared" si="28"/>
        <v>7</v>
      </c>
      <c r="G918" s="72">
        <f t="shared" si="29"/>
        <v>2017</v>
      </c>
    </row>
    <row r="919" spans="1:7" hidden="1" x14ac:dyDescent="0.3">
      <c r="A919" s="79">
        <v>42922</v>
      </c>
      <c r="B919">
        <f>SUMIFS(user_list!P:P,user_list!G:G,"&lt;="&amp;A919,user_list!H:H,"&gt;="&amp;A919)</f>
        <v>0.17393984220907299</v>
      </c>
      <c r="C919">
        <f>SUMIFS(user_list!Q:Q,user_list!G:G,"&lt;="&amp;A919,user_list!H:H,"&gt;="&amp;A919)</f>
        <v>0.4437869822485207</v>
      </c>
      <c r="D919">
        <f>SUMIFS(user_list!P:P,user_list!G:G,"&lt;="&amp;A919,user_list!H:H,"&gt;="&amp;A919,user_list!J:J,days!G919)+SUMIFS(user_list!P:P,user_list!G:G,"&lt;="&amp;A919,user_list!H:H,"&gt;="&amp;A919,user_list!J:J,days!G919-1)</f>
        <v>0</v>
      </c>
      <c r="E919" s="38">
        <f>COUNTIF(user_list!H:H,A919)</f>
        <v>0</v>
      </c>
      <c r="F919" s="72">
        <f t="shared" si="28"/>
        <v>7</v>
      </c>
      <c r="G919" s="72">
        <f t="shared" si="29"/>
        <v>2017</v>
      </c>
    </row>
    <row r="920" spans="1:7" hidden="1" x14ac:dyDescent="0.3">
      <c r="A920" s="79">
        <v>42923</v>
      </c>
      <c r="B920">
        <f>SUMIFS(user_list!P:P,user_list!G:G,"&lt;="&amp;A920,user_list!H:H,"&gt;="&amp;A920)</f>
        <v>0.17393984220907299</v>
      </c>
      <c r="C920">
        <f>SUMIFS(user_list!Q:Q,user_list!G:G,"&lt;="&amp;A920,user_list!H:H,"&gt;="&amp;A920)</f>
        <v>0.4437869822485207</v>
      </c>
      <c r="D920">
        <f>SUMIFS(user_list!P:P,user_list!G:G,"&lt;="&amp;A920,user_list!H:H,"&gt;="&amp;A920,user_list!J:J,days!G920)+SUMIFS(user_list!P:P,user_list!G:G,"&lt;="&amp;A920,user_list!H:H,"&gt;="&amp;A920,user_list!J:J,days!G920-1)</f>
        <v>0</v>
      </c>
      <c r="E920" s="38">
        <f>COUNTIF(user_list!H:H,A920)</f>
        <v>0</v>
      </c>
      <c r="F920" s="72">
        <f t="shared" si="28"/>
        <v>7</v>
      </c>
      <c r="G920" s="72">
        <f t="shared" si="29"/>
        <v>2017</v>
      </c>
    </row>
    <row r="921" spans="1:7" hidden="1" x14ac:dyDescent="0.3">
      <c r="A921" s="79">
        <v>42924</v>
      </c>
      <c r="B921">
        <f>SUMIFS(user_list!P:P,user_list!G:G,"&lt;="&amp;A921,user_list!H:H,"&gt;="&amp;A921)</f>
        <v>0.17393984220907299</v>
      </c>
      <c r="C921">
        <f>SUMIFS(user_list!Q:Q,user_list!G:G,"&lt;="&amp;A921,user_list!H:H,"&gt;="&amp;A921)</f>
        <v>0.4437869822485207</v>
      </c>
      <c r="D921">
        <f>SUMIFS(user_list!P:P,user_list!G:G,"&lt;="&amp;A921,user_list!H:H,"&gt;="&amp;A921,user_list!J:J,days!G921)+SUMIFS(user_list!P:P,user_list!G:G,"&lt;="&amp;A921,user_list!H:H,"&gt;="&amp;A921,user_list!J:J,days!G921-1)</f>
        <v>0</v>
      </c>
      <c r="E921" s="38">
        <f>COUNTIF(user_list!H:H,A921)</f>
        <v>0</v>
      </c>
      <c r="F921" s="72">
        <f t="shared" si="28"/>
        <v>7</v>
      </c>
      <c r="G921" s="72">
        <f t="shared" si="29"/>
        <v>2017</v>
      </c>
    </row>
    <row r="922" spans="1:7" hidden="1" x14ac:dyDescent="0.3">
      <c r="A922" s="79">
        <v>42925</v>
      </c>
      <c r="B922">
        <f>SUMIFS(user_list!P:P,user_list!G:G,"&lt;="&amp;A922,user_list!H:H,"&gt;="&amp;A922)</f>
        <v>0.17393984220907299</v>
      </c>
      <c r="C922">
        <f>SUMIFS(user_list!Q:Q,user_list!G:G,"&lt;="&amp;A922,user_list!H:H,"&gt;="&amp;A922)</f>
        <v>0.4437869822485207</v>
      </c>
      <c r="D922">
        <f>SUMIFS(user_list!P:P,user_list!G:G,"&lt;="&amp;A922,user_list!H:H,"&gt;="&amp;A922,user_list!J:J,days!G922)+SUMIFS(user_list!P:P,user_list!G:G,"&lt;="&amp;A922,user_list!H:H,"&gt;="&amp;A922,user_list!J:J,days!G922-1)</f>
        <v>0</v>
      </c>
      <c r="E922" s="38">
        <f>COUNTIF(user_list!H:H,A922)</f>
        <v>0</v>
      </c>
      <c r="F922" s="72">
        <f t="shared" si="28"/>
        <v>7</v>
      </c>
      <c r="G922" s="72">
        <f t="shared" si="29"/>
        <v>2017</v>
      </c>
    </row>
    <row r="923" spans="1:7" hidden="1" x14ac:dyDescent="0.3">
      <c r="A923" s="79">
        <v>42926</v>
      </c>
      <c r="B923">
        <f>SUMIFS(user_list!P:P,user_list!G:G,"&lt;="&amp;A923,user_list!H:H,"&gt;="&amp;A923)</f>
        <v>0.17393984220907299</v>
      </c>
      <c r="C923">
        <f>SUMIFS(user_list!Q:Q,user_list!G:G,"&lt;="&amp;A923,user_list!H:H,"&gt;="&amp;A923)</f>
        <v>0.4437869822485207</v>
      </c>
      <c r="D923">
        <f>SUMIFS(user_list!P:P,user_list!G:G,"&lt;="&amp;A923,user_list!H:H,"&gt;="&amp;A923,user_list!J:J,days!G923)+SUMIFS(user_list!P:P,user_list!G:G,"&lt;="&amp;A923,user_list!H:H,"&gt;="&amp;A923,user_list!J:J,days!G923-1)</f>
        <v>0</v>
      </c>
      <c r="E923" s="38">
        <f>COUNTIF(user_list!H:H,A923)</f>
        <v>0</v>
      </c>
      <c r="F923" s="72">
        <f t="shared" si="28"/>
        <v>7</v>
      </c>
      <c r="G923" s="72">
        <f t="shared" si="29"/>
        <v>2017</v>
      </c>
    </row>
    <row r="924" spans="1:7" hidden="1" x14ac:dyDescent="0.3">
      <c r="A924" s="79">
        <v>42927</v>
      </c>
      <c r="B924">
        <f>SUMIFS(user_list!P:P,user_list!G:G,"&lt;="&amp;A924,user_list!H:H,"&gt;="&amp;A924)</f>
        <v>0.17393984220907299</v>
      </c>
      <c r="C924">
        <f>SUMIFS(user_list!Q:Q,user_list!G:G,"&lt;="&amp;A924,user_list!H:H,"&gt;="&amp;A924)</f>
        <v>0.4437869822485207</v>
      </c>
      <c r="D924">
        <f>SUMIFS(user_list!P:P,user_list!G:G,"&lt;="&amp;A924,user_list!H:H,"&gt;="&amp;A924,user_list!J:J,days!G924)+SUMIFS(user_list!P:P,user_list!G:G,"&lt;="&amp;A924,user_list!H:H,"&gt;="&amp;A924,user_list!J:J,days!G924-1)</f>
        <v>0</v>
      </c>
      <c r="E924" s="38">
        <f>COUNTIF(user_list!H:H,A924)</f>
        <v>0</v>
      </c>
      <c r="F924" s="72">
        <f t="shared" si="28"/>
        <v>7</v>
      </c>
      <c r="G924" s="72">
        <f t="shared" si="29"/>
        <v>2017</v>
      </c>
    </row>
    <row r="925" spans="1:7" hidden="1" x14ac:dyDescent="0.3">
      <c r="A925" s="79">
        <v>42928</v>
      </c>
      <c r="B925">
        <f>SUMIFS(user_list!P:P,user_list!G:G,"&lt;="&amp;A925,user_list!H:H,"&gt;="&amp;A925)</f>
        <v>0.17393984220907299</v>
      </c>
      <c r="C925">
        <f>SUMIFS(user_list!Q:Q,user_list!G:G,"&lt;="&amp;A925,user_list!H:H,"&gt;="&amp;A925)</f>
        <v>0.4437869822485207</v>
      </c>
      <c r="D925">
        <f>SUMIFS(user_list!P:P,user_list!G:G,"&lt;="&amp;A925,user_list!H:H,"&gt;="&amp;A925,user_list!J:J,days!G925)+SUMIFS(user_list!P:P,user_list!G:G,"&lt;="&amp;A925,user_list!H:H,"&gt;="&amp;A925,user_list!J:J,days!G925-1)</f>
        <v>0</v>
      </c>
      <c r="E925" s="38">
        <f>COUNTIF(user_list!H:H,A925)</f>
        <v>0</v>
      </c>
      <c r="F925" s="72">
        <f t="shared" si="28"/>
        <v>7</v>
      </c>
      <c r="G925" s="72">
        <f t="shared" si="29"/>
        <v>2017</v>
      </c>
    </row>
    <row r="926" spans="1:7" hidden="1" x14ac:dyDescent="0.3">
      <c r="A926" s="79">
        <v>42929</v>
      </c>
      <c r="B926">
        <f>SUMIFS(user_list!P:P,user_list!G:G,"&lt;="&amp;A926,user_list!H:H,"&gt;="&amp;A926)</f>
        <v>0.17393984220907299</v>
      </c>
      <c r="C926">
        <f>SUMIFS(user_list!Q:Q,user_list!G:G,"&lt;="&amp;A926,user_list!H:H,"&gt;="&amp;A926)</f>
        <v>0.4437869822485207</v>
      </c>
      <c r="D926">
        <f>SUMIFS(user_list!P:P,user_list!G:G,"&lt;="&amp;A926,user_list!H:H,"&gt;="&amp;A926,user_list!J:J,days!G926)+SUMIFS(user_list!P:P,user_list!G:G,"&lt;="&amp;A926,user_list!H:H,"&gt;="&amp;A926,user_list!J:J,days!G926-1)</f>
        <v>0</v>
      </c>
      <c r="E926" s="38">
        <f>COUNTIF(user_list!H:H,A926)</f>
        <v>0</v>
      </c>
      <c r="F926" s="72">
        <f t="shared" si="28"/>
        <v>7</v>
      </c>
      <c r="G926" s="72">
        <f t="shared" si="29"/>
        <v>2017</v>
      </c>
    </row>
    <row r="927" spans="1:7" hidden="1" x14ac:dyDescent="0.3">
      <c r="A927" s="79">
        <v>42930</v>
      </c>
      <c r="B927">
        <f>SUMIFS(user_list!P:P,user_list!G:G,"&lt;="&amp;A927,user_list!H:H,"&gt;="&amp;A927)</f>
        <v>0.17393984220907299</v>
      </c>
      <c r="C927">
        <f>SUMIFS(user_list!Q:Q,user_list!G:G,"&lt;="&amp;A927,user_list!H:H,"&gt;="&amp;A927)</f>
        <v>0.4437869822485207</v>
      </c>
      <c r="D927">
        <f>SUMIFS(user_list!P:P,user_list!G:G,"&lt;="&amp;A927,user_list!H:H,"&gt;="&amp;A927,user_list!J:J,days!G927)+SUMIFS(user_list!P:P,user_list!G:G,"&lt;="&amp;A927,user_list!H:H,"&gt;="&amp;A927,user_list!J:J,days!G927-1)</f>
        <v>0</v>
      </c>
      <c r="E927" s="38">
        <f>COUNTIF(user_list!H:H,A927)</f>
        <v>0</v>
      </c>
      <c r="F927" s="72">
        <f t="shared" si="28"/>
        <v>7</v>
      </c>
      <c r="G927" s="72">
        <f t="shared" si="29"/>
        <v>2017</v>
      </c>
    </row>
    <row r="928" spans="1:7" hidden="1" x14ac:dyDescent="0.3">
      <c r="A928" s="79">
        <v>42931</v>
      </c>
      <c r="B928">
        <f>SUMIFS(user_list!P:P,user_list!G:G,"&lt;="&amp;A928,user_list!H:H,"&gt;="&amp;A928)</f>
        <v>0.17393984220907299</v>
      </c>
      <c r="C928">
        <f>SUMIFS(user_list!Q:Q,user_list!G:G,"&lt;="&amp;A928,user_list!H:H,"&gt;="&amp;A928)</f>
        <v>0.4437869822485207</v>
      </c>
      <c r="D928">
        <f>SUMIFS(user_list!P:P,user_list!G:G,"&lt;="&amp;A928,user_list!H:H,"&gt;="&amp;A928,user_list!J:J,days!G928)+SUMIFS(user_list!P:P,user_list!G:G,"&lt;="&amp;A928,user_list!H:H,"&gt;="&amp;A928,user_list!J:J,days!G928-1)</f>
        <v>0</v>
      </c>
      <c r="E928" s="38">
        <f>COUNTIF(user_list!H:H,A928)</f>
        <v>0</v>
      </c>
      <c r="F928" s="72">
        <f t="shared" si="28"/>
        <v>7</v>
      </c>
      <c r="G928" s="72">
        <f t="shared" si="29"/>
        <v>2017</v>
      </c>
    </row>
    <row r="929" spans="1:7" hidden="1" x14ac:dyDescent="0.3">
      <c r="A929" s="79">
        <v>42932</v>
      </c>
      <c r="B929">
        <f>SUMIFS(user_list!P:P,user_list!G:G,"&lt;="&amp;A929,user_list!H:H,"&gt;="&amp;A929)</f>
        <v>0.17393984220907299</v>
      </c>
      <c r="C929">
        <f>SUMIFS(user_list!Q:Q,user_list!G:G,"&lt;="&amp;A929,user_list!H:H,"&gt;="&amp;A929)</f>
        <v>0.4437869822485207</v>
      </c>
      <c r="D929">
        <f>SUMIFS(user_list!P:P,user_list!G:G,"&lt;="&amp;A929,user_list!H:H,"&gt;="&amp;A929,user_list!J:J,days!G929)+SUMIFS(user_list!P:P,user_list!G:G,"&lt;="&amp;A929,user_list!H:H,"&gt;="&amp;A929,user_list!J:J,days!G929-1)</f>
        <v>0</v>
      </c>
      <c r="E929" s="38">
        <f>COUNTIF(user_list!H:H,A929)</f>
        <v>0</v>
      </c>
      <c r="F929" s="72">
        <f t="shared" si="28"/>
        <v>7</v>
      </c>
      <c r="G929" s="72">
        <f t="shared" si="29"/>
        <v>2017</v>
      </c>
    </row>
    <row r="930" spans="1:7" hidden="1" x14ac:dyDescent="0.3">
      <c r="A930" s="79">
        <v>42933</v>
      </c>
      <c r="B930">
        <f>SUMIFS(user_list!P:P,user_list!G:G,"&lt;="&amp;A930,user_list!H:H,"&gt;="&amp;A930)</f>
        <v>0.17393984220907299</v>
      </c>
      <c r="C930">
        <f>SUMIFS(user_list!Q:Q,user_list!G:G,"&lt;="&amp;A930,user_list!H:H,"&gt;="&amp;A930)</f>
        <v>0.4437869822485207</v>
      </c>
      <c r="D930">
        <f>SUMIFS(user_list!P:P,user_list!G:G,"&lt;="&amp;A930,user_list!H:H,"&gt;="&amp;A930,user_list!J:J,days!G930)+SUMIFS(user_list!P:P,user_list!G:G,"&lt;="&amp;A930,user_list!H:H,"&gt;="&amp;A930,user_list!J:J,days!G930-1)</f>
        <v>0</v>
      </c>
      <c r="E930" s="38">
        <f>COUNTIF(user_list!H:H,A930)</f>
        <v>0</v>
      </c>
      <c r="F930" s="72">
        <f t="shared" si="28"/>
        <v>7</v>
      </c>
      <c r="G930" s="72">
        <f t="shared" si="29"/>
        <v>2017</v>
      </c>
    </row>
    <row r="931" spans="1:7" hidden="1" x14ac:dyDescent="0.3">
      <c r="A931" s="79">
        <v>42934</v>
      </c>
      <c r="B931">
        <f>SUMIFS(user_list!P:P,user_list!G:G,"&lt;="&amp;A931,user_list!H:H,"&gt;="&amp;A931)</f>
        <v>0.17393984220907299</v>
      </c>
      <c r="C931">
        <f>SUMIFS(user_list!Q:Q,user_list!G:G,"&lt;="&amp;A931,user_list!H:H,"&gt;="&amp;A931)</f>
        <v>0.4437869822485207</v>
      </c>
      <c r="D931">
        <f>SUMIFS(user_list!P:P,user_list!G:G,"&lt;="&amp;A931,user_list!H:H,"&gt;="&amp;A931,user_list!J:J,days!G931)+SUMIFS(user_list!P:P,user_list!G:G,"&lt;="&amp;A931,user_list!H:H,"&gt;="&amp;A931,user_list!J:J,days!G931-1)</f>
        <v>0</v>
      </c>
      <c r="E931" s="38">
        <f>COUNTIF(user_list!H:H,A931)</f>
        <v>0</v>
      </c>
      <c r="F931" s="72">
        <f t="shared" si="28"/>
        <v>7</v>
      </c>
      <c r="G931" s="72">
        <f t="shared" si="29"/>
        <v>2017</v>
      </c>
    </row>
    <row r="932" spans="1:7" hidden="1" x14ac:dyDescent="0.3">
      <c r="A932" s="79">
        <v>42935</v>
      </c>
      <c r="B932">
        <f>SUMIFS(user_list!P:P,user_list!G:G,"&lt;="&amp;A932,user_list!H:H,"&gt;="&amp;A932)</f>
        <v>0.17393984220907299</v>
      </c>
      <c r="C932">
        <f>SUMIFS(user_list!Q:Q,user_list!G:G,"&lt;="&amp;A932,user_list!H:H,"&gt;="&amp;A932)</f>
        <v>0.4437869822485207</v>
      </c>
      <c r="D932">
        <f>SUMIFS(user_list!P:P,user_list!G:G,"&lt;="&amp;A932,user_list!H:H,"&gt;="&amp;A932,user_list!J:J,days!G932)+SUMIFS(user_list!P:P,user_list!G:G,"&lt;="&amp;A932,user_list!H:H,"&gt;="&amp;A932,user_list!J:J,days!G932-1)</f>
        <v>0</v>
      </c>
      <c r="E932" s="38">
        <f>COUNTIF(user_list!H:H,A932)</f>
        <v>0</v>
      </c>
      <c r="F932" s="72">
        <f t="shared" si="28"/>
        <v>7</v>
      </c>
      <c r="G932" s="72">
        <f t="shared" si="29"/>
        <v>2017</v>
      </c>
    </row>
    <row r="933" spans="1:7" hidden="1" x14ac:dyDescent="0.3">
      <c r="A933" s="79">
        <v>42936</v>
      </c>
      <c r="B933">
        <f>SUMIFS(user_list!P:P,user_list!G:G,"&lt;="&amp;A933,user_list!H:H,"&gt;="&amp;A933)</f>
        <v>0.17393984220907299</v>
      </c>
      <c r="C933">
        <f>SUMIFS(user_list!Q:Q,user_list!G:G,"&lt;="&amp;A933,user_list!H:H,"&gt;="&amp;A933)</f>
        <v>0.4437869822485207</v>
      </c>
      <c r="D933">
        <f>SUMIFS(user_list!P:P,user_list!G:G,"&lt;="&amp;A933,user_list!H:H,"&gt;="&amp;A933,user_list!J:J,days!G933)+SUMIFS(user_list!P:P,user_list!G:G,"&lt;="&amp;A933,user_list!H:H,"&gt;="&amp;A933,user_list!J:J,days!G933-1)</f>
        <v>0</v>
      </c>
      <c r="E933" s="38">
        <f>COUNTIF(user_list!H:H,A933)</f>
        <v>0</v>
      </c>
      <c r="F933" s="72">
        <f t="shared" si="28"/>
        <v>7</v>
      </c>
      <c r="G933" s="72">
        <f t="shared" si="29"/>
        <v>2017</v>
      </c>
    </row>
    <row r="934" spans="1:7" hidden="1" x14ac:dyDescent="0.3">
      <c r="A934" s="79">
        <v>42937</v>
      </c>
      <c r="B934">
        <f>SUMIFS(user_list!P:P,user_list!G:G,"&lt;="&amp;A934,user_list!H:H,"&gt;="&amp;A934)</f>
        <v>0.17393984220907299</v>
      </c>
      <c r="C934">
        <f>SUMIFS(user_list!Q:Q,user_list!G:G,"&lt;="&amp;A934,user_list!H:H,"&gt;="&amp;A934)</f>
        <v>0.4437869822485207</v>
      </c>
      <c r="D934">
        <f>SUMIFS(user_list!P:P,user_list!G:G,"&lt;="&amp;A934,user_list!H:H,"&gt;="&amp;A934,user_list!J:J,days!G934)+SUMIFS(user_list!P:P,user_list!G:G,"&lt;="&amp;A934,user_list!H:H,"&gt;="&amp;A934,user_list!J:J,days!G934-1)</f>
        <v>0</v>
      </c>
      <c r="E934" s="38">
        <f>COUNTIF(user_list!H:H,A934)</f>
        <v>0</v>
      </c>
      <c r="F934" s="72">
        <f t="shared" si="28"/>
        <v>7</v>
      </c>
      <c r="G934" s="72">
        <f t="shared" si="29"/>
        <v>2017</v>
      </c>
    </row>
    <row r="935" spans="1:7" hidden="1" x14ac:dyDescent="0.3">
      <c r="A935" s="79">
        <v>42938</v>
      </c>
      <c r="B935">
        <f>SUMIFS(user_list!P:P,user_list!G:G,"&lt;="&amp;A935,user_list!H:H,"&gt;="&amp;A935)</f>
        <v>0.17393984220907299</v>
      </c>
      <c r="C935">
        <f>SUMIFS(user_list!Q:Q,user_list!G:G,"&lt;="&amp;A935,user_list!H:H,"&gt;="&amp;A935)</f>
        <v>0.4437869822485207</v>
      </c>
      <c r="D935">
        <f>SUMIFS(user_list!P:P,user_list!G:G,"&lt;="&amp;A935,user_list!H:H,"&gt;="&amp;A935,user_list!J:J,days!G935)+SUMIFS(user_list!P:P,user_list!G:G,"&lt;="&amp;A935,user_list!H:H,"&gt;="&amp;A935,user_list!J:J,days!G935-1)</f>
        <v>0</v>
      </c>
      <c r="E935" s="38">
        <f>COUNTIF(user_list!H:H,A935)</f>
        <v>0</v>
      </c>
      <c r="F935" s="72">
        <f t="shared" si="28"/>
        <v>7</v>
      </c>
      <c r="G935" s="72">
        <f t="shared" si="29"/>
        <v>2017</v>
      </c>
    </row>
    <row r="936" spans="1:7" hidden="1" x14ac:dyDescent="0.3">
      <c r="A936" s="79">
        <v>42939</v>
      </c>
      <c r="B936">
        <f>SUMIFS(user_list!P:P,user_list!G:G,"&lt;="&amp;A936,user_list!H:H,"&gt;="&amp;A936)</f>
        <v>0.17393984220907299</v>
      </c>
      <c r="C936">
        <f>SUMIFS(user_list!Q:Q,user_list!G:G,"&lt;="&amp;A936,user_list!H:H,"&gt;="&amp;A936)</f>
        <v>0.4437869822485207</v>
      </c>
      <c r="D936">
        <f>SUMIFS(user_list!P:P,user_list!G:G,"&lt;="&amp;A936,user_list!H:H,"&gt;="&amp;A936,user_list!J:J,days!G936)+SUMIFS(user_list!P:P,user_list!G:G,"&lt;="&amp;A936,user_list!H:H,"&gt;="&amp;A936,user_list!J:J,days!G936-1)</f>
        <v>0</v>
      </c>
      <c r="E936" s="38">
        <f>COUNTIF(user_list!H:H,A936)</f>
        <v>0</v>
      </c>
      <c r="F936" s="72">
        <f t="shared" si="28"/>
        <v>7</v>
      </c>
      <c r="G936" s="72">
        <f t="shared" si="29"/>
        <v>2017</v>
      </c>
    </row>
    <row r="937" spans="1:7" hidden="1" x14ac:dyDescent="0.3">
      <c r="A937" s="79">
        <v>42940</v>
      </c>
      <c r="B937">
        <f>SUMIFS(user_list!P:P,user_list!G:G,"&lt;="&amp;A937,user_list!H:H,"&gt;="&amp;A937)</f>
        <v>0.17393984220907299</v>
      </c>
      <c r="C937">
        <f>SUMIFS(user_list!Q:Q,user_list!G:G,"&lt;="&amp;A937,user_list!H:H,"&gt;="&amp;A937)</f>
        <v>0.4437869822485207</v>
      </c>
      <c r="D937">
        <f>SUMIFS(user_list!P:P,user_list!G:G,"&lt;="&amp;A937,user_list!H:H,"&gt;="&amp;A937,user_list!J:J,days!G937)+SUMIFS(user_list!P:P,user_list!G:G,"&lt;="&amp;A937,user_list!H:H,"&gt;="&amp;A937,user_list!J:J,days!G937-1)</f>
        <v>0</v>
      </c>
      <c r="E937" s="38">
        <f>COUNTIF(user_list!H:H,A937)</f>
        <v>0</v>
      </c>
      <c r="F937" s="72">
        <f t="shared" si="28"/>
        <v>7</v>
      </c>
      <c r="G937" s="72">
        <f t="shared" si="29"/>
        <v>2017</v>
      </c>
    </row>
    <row r="938" spans="1:7" hidden="1" x14ac:dyDescent="0.3">
      <c r="A938" s="79">
        <v>42941</v>
      </c>
      <c r="B938">
        <f>SUMIFS(user_list!P:P,user_list!G:G,"&lt;="&amp;A938,user_list!H:H,"&gt;="&amp;A938)</f>
        <v>0.17393984220907299</v>
      </c>
      <c r="C938">
        <f>SUMIFS(user_list!Q:Q,user_list!G:G,"&lt;="&amp;A938,user_list!H:H,"&gt;="&amp;A938)</f>
        <v>0.4437869822485207</v>
      </c>
      <c r="D938">
        <f>SUMIFS(user_list!P:P,user_list!G:G,"&lt;="&amp;A938,user_list!H:H,"&gt;="&amp;A938,user_list!J:J,days!G938)+SUMIFS(user_list!P:P,user_list!G:G,"&lt;="&amp;A938,user_list!H:H,"&gt;="&amp;A938,user_list!J:J,days!G938-1)</f>
        <v>0</v>
      </c>
      <c r="E938" s="38">
        <f>COUNTIF(user_list!H:H,A938)</f>
        <v>0</v>
      </c>
      <c r="F938" s="72">
        <f t="shared" si="28"/>
        <v>7</v>
      </c>
      <c r="G938" s="72">
        <f t="shared" si="29"/>
        <v>2017</v>
      </c>
    </row>
    <row r="939" spans="1:7" hidden="1" x14ac:dyDescent="0.3">
      <c r="A939" s="79">
        <v>42942</v>
      </c>
      <c r="B939">
        <f>SUMIFS(user_list!P:P,user_list!G:G,"&lt;="&amp;A939,user_list!H:H,"&gt;="&amp;A939)</f>
        <v>0.17393984220907299</v>
      </c>
      <c r="C939">
        <f>SUMIFS(user_list!Q:Q,user_list!G:G,"&lt;="&amp;A939,user_list!H:H,"&gt;="&amp;A939)</f>
        <v>0.4437869822485207</v>
      </c>
      <c r="D939">
        <f>SUMIFS(user_list!P:P,user_list!G:G,"&lt;="&amp;A939,user_list!H:H,"&gt;="&amp;A939,user_list!J:J,days!G939)+SUMIFS(user_list!P:P,user_list!G:G,"&lt;="&amp;A939,user_list!H:H,"&gt;="&amp;A939,user_list!J:J,days!G939-1)</f>
        <v>0</v>
      </c>
      <c r="E939" s="38">
        <f>COUNTIF(user_list!H:H,A939)</f>
        <v>0</v>
      </c>
      <c r="F939" s="72">
        <f t="shared" si="28"/>
        <v>7</v>
      </c>
      <c r="G939" s="72">
        <f t="shared" si="29"/>
        <v>2017</v>
      </c>
    </row>
    <row r="940" spans="1:7" hidden="1" x14ac:dyDescent="0.3">
      <c r="A940" s="79">
        <v>42943</v>
      </c>
      <c r="B940">
        <f>SUMIFS(user_list!P:P,user_list!G:G,"&lt;="&amp;A940,user_list!H:H,"&gt;="&amp;A940)</f>
        <v>0.17393984220907299</v>
      </c>
      <c r="C940">
        <f>SUMIFS(user_list!Q:Q,user_list!G:G,"&lt;="&amp;A940,user_list!H:H,"&gt;="&amp;A940)</f>
        <v>0.4437869822485207</v>
      </c>
      <c r="D940">
        <f>SUMIFS(user_list!P:P,user_list!G:G,"&lt;="&amp;A940,user_list!H:H,"&gt;="&amp;A940,user_list!J:J,days!G940)+SUMIFS(user_list!P:P,user_list!G:G,"&lt;="&amp;A940,user_list!H:H,"&gt;="&amp;A940,user_list!J:J,days!G940-1)</f>
        <v>0</v>
      </c>
      <c r="E940" s="38">
        <f>COUNTIF(user_list!H:H,A940)</f>
        <v>0</v>
      </c>
      <c r="F940" s="72">
        <f t="shared" si="28"/>
        <v>7</v>
      </c>
      <c r="G940" s="72">
        <f t="shared" si="29"/>
        <v>2017</v>
      </c>
    </row>
    <row r="941" spans="1:7" hidden="1" x14ac:dyDescent="0.3">
      <c r="A941" s="79">
        <v>42944</v>
      </c>
      <c r="B941">
        <f>SUMIFS(user_list!P:P,user_list!G:G,"&lt;="&amp;A941,user_list!H:H,"&gt;="&amp;A941)</f>
        <v>0.17393984220907299</v>
      </c>
      <c r="C941">
        <f>SUMIFS(user_list!Q:Q,user_list!G:G,"&lt;="&amp;A941,user_list!H:H,"&gt;="&amp;A941)</f>
        <v>0.4437869822485207</v>
      </c>
      <c r="D941">
        <f>SUMIFS(user_list!P:P,user_list!G:G,"&lt;="&amp;A941,user_list!H:H,"&gt;="&amp;A941,user_list!J:J,days!G941)+SUMIFS(user_list!P:P,user_list!G:G,"&lt;="&amp;A941,user_list!H:H,"&gt;="&amp;A941,user_list!J:J,days!G941-1)</f>
        <v>0</v>
      </c>
      <c r="E941" s="38">
        <f>COUNTIF(user_list!H:H,A941)</f>
        <v>0</v>
      </c>
      <c r="F941" s="72">
        <f t="shared" si="28"/>
        <v>7</v>
      </c>
      <c r="G941" s="72">
        <f t="shared" si="29"/>
        <v>2017</v>
      </c>
    </row>
    <row r="942" spans="1:7" hidden="1" x14ac:dyDescent="0.3">
      <c r="A942" s="79">
        <v>42945</v>
      </c>
      <c r="B942">
        <f>SUMIFS(user_list!P:P,user_list!G:G,"&lt;="&amp;A942,user_list!H:H,"&gt;="&amp;A942)</f>
        <v>0.17393984220907299</v>
      </c>
      <c r="C942">
        <f>SUMIFS(user_list!Q:Q,user_list!G:G,"&lt;="&amp;A942,user_list!H:H,"&gt;="&amp;A942)</f>
        <v>0.4437869822485207</v>
      </c>
      <c r="D942">
        <f>SUMIFS(user_list!P:P,user_list!G:G,"&lt;="&amp;A942,user_list!H:H,"&gt;="&amp;A942,user_list!J:J,days!G942)+SUMIFS(user_list!P:P,user_list!G:G,"&lt;="&amp;A942,user_list!H:H,"&gt;="&amp;A942,user_list!J:J,days!G942-1)</f>
        <v>0</v>
      </c>
      <c r="E942" s="38">
        <f>COUNTIF(user_list!H:H,A942)</f>
        <v>0</v>
      </c>
      <c r="F942" s="72">
        <f t="shared" si="28"/>
        <v>7</v>
      </c>
      <c r="G942" s="72">
        <f t="shared" si="29"/>
        <v>2017</v>
      </c>
    </row>
    <row r="943" spans="1:7" hidden="1" x14ac:dyDescent="0.3">
      <c r="A943" s="79">
        <v>42946</v>
      </c>
      <c r="B943">
        <f>SUMIFS(user_list!P:P,user_list!G:G,"&lt;="&amp;A943,user_list!H:H,"&gt;="&amp;A943)</f>
        <v>0.17393984220907299</v>
      </c>
      <c r="C943">
        <f>SUMIFS(user_list!Q:Q,user_list!G:G,"&lt;="&amp;A943,user_list!H:H,"&gt;="&amp;A943)</f>
        <v>0.4437869822485207</v>
      </c>
      <c r="D943">
        <f>SUMIFS(user_list!P:P,user_list!G:G,"&lt;="&amp;A943,user_list!H:H,"&gt;="&amp;A943,user_list!J:J,days!G943)+SUMIFS(user_list!P:P,user_list!G:G,"&lt;="&amp;A943,user_list!H:H,"&gt;="&amp;A943,user_list!J:J,days!G943-1)</f>
        <v>0</v>
      </c>
      <c r="E943" s="38">
        <f>COUNTIF(user_list!H:H,A943)</f>
        <v>0</v>
      </c>
      <c r="F943" s="72">
        <f t="shared" si="28"/>
        <v>7</v>
      </c>
      <c r="G943" s="72">
        <f t="shared" si="29"/>
        <v>2017</v>
      </c>
    </row>
    <row r="944" spans="1:7" hidden="1" x14ac:dyDescent="0.3">
      <c r="A944" s="79">
        <v>42947</v>
      </c>
      <c r="B944">
        <f>SUMIFS(user_list!P:P,user_list!G:G,"&lt;="&amp;A944,user_list!H:H,"&gt;="&amp;A944)</f>
        <v>0.17393984220907299</v>
      </c>
      <c r="C944">
        <f>SUMIFS(user_list!Q:Q,user_list!G:G,"&lt;="&amp;A944,user_list!H:H,"&gt;="&amp;A944)</f>
        <v>0.4437869822485207</v>
      </c>
      <c r="D944">
        <f>SUMIFS(user_list!P:P,user_list!G:G,"&lt;="&amp;A944,user_list!H:H,"&gt;="&amp;A944,user_list!J:J,days!G944)+SUMIFS(user_list!P:P,user_list!G:G,"&lt;="&amp;A944,user_list!H:H,"&gt;="&amp;A944,user_list!J:J,days!G944-1)</f>
        <v>0</v>
      </c>
      <c r="E944" s="38">
        <f>COUNTIF(user_list!H:H,A944)</f>
        <v>0</v>
      </c>
      <c r="F944" s="72">
        <f t="shared" si="28"/>
        <v>7</v>
      </c>
      <c r="G944" s="72">
        <f t="shared" si="29"/>
        <v>2017</v>
      </c>
    </row>
    <row r="945" spans="1:7" hidden="1" x14ac:dyDescent="0.3">
      <c r="A945" s="79">
        <v>42948</v>
      </c>
      <c r="B945">
        <f>SUMIFS(user_list!P:P,user_list!G:G,"&lt;="&amp;A945,user_list!H:H,"&gt;="&amp;A945)</f>
        <v>0.17393984220907299</v>
      </c>
      <c r="C945">
        <f>SUMIFS(user_list!Q:Q,user_list!G:G,"&lt;="&amp;A945,user_list!H:H,"&gt;="&amp;A945)</f>
        <v>0.4437869822485207</v>
      </c>
      <c r="D945">
        <f>SUMIFS(user_list!P:P,user_list!G:G,"&lt;="&amp;A945,user_list!H:H,"&gt;="&amp;A945,user_list!J:J,days!G945)+SUMIFS(user_list!P:P,user_list!G:G,"&lt;="&amp;A945,user_list!H:H,"&gt;="&amp;A945,user_list!J:J,days!G945-1)</f>
        <v>0</v>
      </c>
      <c r="E945" s="38">
        <f>COUNTIF(user_list!H:H,A945)</f>
        <v>0</v>
      </c>
      <c r="F945" s="72">
        <f t="shared" si="28"/>
        <v>8</v>
      </c>
      <c r="G945" s="72">
        <f t="shared" si="29"/>
        <v>2017</v>
      </c>
    </row>
    <row r="946" spans="1:7" hidden="1" x14ac:dyDescent="0.3">
      <c r="A946" s="79">
        <v>42949</v>
      </c>
      <c r="B946">
        <f>SUMIFS(user_list!P:P,user_list!G:G,"&lt;="&amp;A946,user_list!H:H,"&gt;="&amp;A946)</f>
        <v>0.17393984220907299</v>
      </c>
      <c r="C946">
        <f>SUMIFS(user_list!Q:Q,user_list!G:G,"&lt;="&amp;A946,user_list!H:H,"&gt;="&amp;A946)</f>
        <v>0.4437869822485207</v>
      </c>
      <c r="D946">
        <f>SUMIFS(user_list!P:P,user_list!G:G,"&lt;="&amp;A946,user_list!H:H,"&gt;="&amp;A946,user_list!J:J,days!G946)+SUMIFS(user_list!P:P,user_list!G:G,"&lt;="&amp;A946,user_list!H:H,"&gt;="&amp;A946,user_list!J:J,days!G946-1)</f>
        <v>0</v>
      </c>
      <c r="E946" s="38">
        <f>COUNTIF(user_list!H:H,A946)</f>
        <v>0</v>
      </c>
      <c r="F946" s="72">
        <f t="shared" si="28"/>
        <v>8</v>
      </c>
      <c r="G946" s="72">
        <f t="shared" si="29"/>
        <v>2017</v>
      </c>
    </row>
    <row r="947" spans="1:7" hidden="1" x14ac:dyDescent="0.3">
      <c r="A947" s="79">
        <v>42950</v>
      </c>
      <c r="B947">
        <f>SUMIFS(user_list!P:P,user_list!G:G,"&lt;="&amp;A947,user_list!H:H,"&gt;="&amp;A947)</f>
        <v>0.17393984220907299</v>
      </c>
      <c r="C947">
        <f>SUMIFS(user_list!Q:Q,user_list!G:G,"&lt;="&amp;A947,user_list!H:H,"&gt;="&amp;A947)</f>
        <v>0.4437869822485207</v>
      </c>
      <c r="D947">
        <f>SUMIFS(user_list!P:P,user_list!G:G,"&lt;="&amp;A947,user_list!H:H,"&gt;="&amp;A947,user_list!J:J,days!G947)+SUMIFS(user_list!P:P,user_list!G:G,"&lt;="&amp;A947,user_list!H:H,"&gt;="&amp;A947,user_list!J:J,days!G947-1)</f>
        <v>0</v>
      </c>
      <c r="E947" s="38">
        <f>COUNTIF(user_list!H:H,A947)</f>
        <v>0</v>
      </c>
      <c r="F947" s="72">
        <f t="shared" si="28"/>
        <v>8</v>
      </c>
      <c r="G947" s="72">
        <f t="shared" si="29"/>
        <v>2017</v>
      </c>
    </row>
    <row r="948" spans="1:7" hidden="1" x14ac:dyDescent="0.3">
      <c r="A948" s="79">
        <v>42951</v>
      </c>
      <c r="B948">
        <f>SUMIFS(user_list!P:P,user_list!G:G,"&lt;="&amp;A948,user_list!H:H,"&gt;="&amp;A948)</f>
        <v>0.17393984220907299</v>
      </c>
      <c r="C948">
        <f>SUMIFS(user_list!Q:Q,user_list!G:G,"&lt;="&amp;A948,user_list!H:H,"&gt;="&amp;A948)</f>
        <v>0.4437869822485207</v>
      </c>
      <c r="D948">
        <f>SUMIFS(user_list!P:P,user_list!G:G,"&lt;="&amp;A948,user_list!H:H,"&gt;="&amp;A948,user_list!J:J,days!G948)+SUMIFS(user_list!P:P,user_list!G:G,"&lt;="&amp;A948,user_list!H:H,"&gt;="&amp;A948,user_list!J:J,days!G948-1)</f>
        <v>0</v>
      </c>
      <c r="E948" s="38">
        <f>COUNTIF(user_list!H:H,A948)</f>
        <v>0</v>
      </c>
      <c r="F948" s="72">
        <f t="shared" si="28"/>
        <v>8</v>
      </c>
      <c r="G948" s="72">
        <f t="shared" si="29"/>
        <v>2017</v>
      </c>
    </row>
    <row r="949" spans="1:7" hidden="1" x14ac:dyDescent="0.3">
      <c r="A949" s="79">
        <v>42952</v>
      </c>
      <c r="B949">
        <f>SUMIFS(user_list!P:P,user_list!G:G,"&lt;="&amp;A949,user_list!H:H,"&gt;="&amp;A949)</f>
        <v>0.17393984220907299</v>
      </c>
      <c r="C949">
        <f>SUMIFS(user_list!Q:Q,user_list!G:G,"&lt;="&amp;A949,user_list!H:H,"&gt;="&amp;A949)</f>
        <v>0.4437869822485207</v>
      </c>
      <c r="D949">
        <f>SUMIFS(user_list!P:P,user_list!G:G,"&lt;="&amp;A949,user_list!H:H,"&gt;="&amp;A949,user_list!J:J,days!G949)+SUMIFS(user_list!P:P,user_list!G:G,"&lt;="&amp;A949,user_list!H:H,"&gt;="&amp;A949,user_list!J:J,days!G949-1)</f>
        <v>0</v>
      </c>
      <c r="E949" s="38">
        <f>COUNTIF(user_list!H:H,A949)</f>
        <v>0</v>
      </c>
      <c r="F949" s="72">
        <f t="shared" si="28"/>
        <v>8</v>
      </c>
      <c r="G949" s="72">
        <f t="shared" si="29"/>
        <v>2017</v>
      </c>
    </row>
    <row r="950" spans="1:7" hidden="1" x14ac:dyDescent="0.3">
      <c r="A950" s="79">
        <v>42953</v>
      </c>
      <c r="B950">
        <f>SUMIFS(user_list!P:P,user_list!G:G,"&lt;="&amp;A950,user_list!H:H,"&gt;="&amp;A950)</f>
        <v>0.17393984220907299</v>
      </c>
      <c r="C950">
        <f>SUMIFS(user_list!Q:Q,user_list!G:G,"&lt;="&amp;A950,user_list!H:H,"&gt;="&amp;A950)</f>
        <v>0.4437869822485207</v>
      </c>
      <c r="D950">
        <f>SUMIFS(user_list!P:P,user_list!G:G,"&lt;="&amp;A950,user_list!H:H,"&gt;="&amp;A950,user_list!J:J,days!G950)+SUMIFS(user_list!P:P,user_list!G:G,"&lt;="&amp;A950,user_list!H:H,"&gt;="&amp;A950,user_list!J:J,days!G950-1)</f>
        <v>0</v>
      </c>
      <c r="E950" s="38">
        <f>COUNTIF(user_list!H:H,A950)</f>
        <v>0</v>
      </c>
      <c r="F950" s="72">
        <f t="shared" si="28"/>
        <v>8</v>
      </c>
      <c r="G950" s="72">
        <f t="shared" si="29"/>
        <v>2017</v>
      </c>
    </row>
    <row r="951" spans="1:7" hidden="1" x14ac:dyDescent="0.3">
      <c r="A951" s="79">
        <v>42954</v>
      </c>
      <c r="B951">
        <f>SUMIFS(user_list!P:P,user_list!G:G,"&lt;="&amp;A951,user_list!H:H,"&gt;="&amp;A951)</f>
        <v>0.17393984220907299</v>
      </c>
      <c r="C951">
        <f>SUMIFS(user_list!Q:Q,user_list!G:G,"&lt;="&amp;A951,user_list!H:H,"&gt;="&amp;A951)</f>
        <v>0.4437869822485207</v>
      </c>
      <c r="D951">
        <f>SUMIFS(user_list!P:P,user_list!G:G,"&lt;="&amp;A951,user_list!H:H,"&gt;="&amp;A951,user_list!J:J,days!G951)+SUMIFS(user_list!P:P,user_list!G:G,"&lt;="&amp;A951,user_list!H:H,"&gt;="&amp;A951,user_list!J:J,days!G951-1)</f>
        <v>0</v>
      </c>
      <c r="E951" s="38">
        <f>COUNTIF(user_list!H:H,A951)</f>
        <v>0</v>
      </c>
      <c r="F951" s="72">
        <f t="shared" si="28"/>
        <v>8</v>
      </c>
      <c r="G951" s="72">
        <f t="shared" si="29"/>
        <v>2017</v>
      </c>
    </row>
    <row r="952" spans="1:7" hidden="1" x14ac:dyDescent="0.3">
      <c r="A952" s="79">
        <v>42955</v>
      </c>
      <c r="B952">
        <f>SUMIFS(user_list!P:P,user_list!G:G,"&lt;="&amp;A952,user_list!H:H,"&gt;="&amp;A952)</f>
        <v>0.17393984220907299</v>
      </c>
      <c r="C952">
        <f>SUMIFS(user_list!Q:Q,user_list!G:G,"&lt;="&amp;A952,user_list!H:H,"&gt;="&amp;A952)</f>
        <v>0.4437869822485207</v>
      </c>
      <c r="D952">
        <f>SUMIFS(user_list!P:P,user_list!G:G,"&lt;="&amp;A952,user_list!H:H,"&gt;="&amp;A952,user_list!J:J,days!G952)+SUMIFS(user_list!P:P,user_list!G:G,"&lt;="&amp;A952,user_list!H:H,"&gt;="&amp;A952,user_list!J:J,days!G952-1)</f>
        <v>0</v>
      </c>
      <c r="E952" s="38">
        <f>COUNTIF(user_list!H:H,A952)</f>
        <v>0</v>
      </c>
      <c r="F952" s="72">
        <f t="shared" si="28"/>
        <v>8</v>
      </c>
      <c r="G952" s="72">
        <f t="shared" si="29"/>
        <v>2017</v>
      </c>
    </row>
    <row r="953" spans="1:7" hidden="1" x14ac:dyDescent="0.3">
      <c r="A953" s="79">
        <v>42956</v>
      </c>
      <c r="B953">
        <f>SUMIFS(user_list!P:P,user_list!G:G,"&lt;="&amp;A953,user_list!H:H,"&gt;="&amp;A953)</f>
        <v>0.17393984220907299</v>
      </c>
      <c r="C953">
        <f>SUMIFS(user_list!Q:Q,user_list!G:G,"&lt;="&amp;A953,user_list!H:H,"&gt;="&amp;A953)</f>
        <v>0.4437869822485207</v>
      </c>
      <c r="D953">
        <f>SUMIFS(user_list!P:P,user_list!G:G,"&lt;="&amp;A953,user_list!H:H,"&gt;="&amp;A953,user_list!J:J,days!G953)+SUMIFS(user_list!P:P,user_list!G:G,"&lt;="&amp;A953,user_list!H:H,"&gt;="&amp;A953,user_list!J:J,days!G953-1)</f>
        <v>0</v>
      </c>
      <c r="E953" s="38">
        <f>COUNTIF(user_list!H:H,A953)</f>
        <v>0</v>
      </c>
      <c r="F953" s="72">
        <f t="shared" si="28"/>
        <v>8</v>
      </c>
      <c r="G953" s="72">
        <f t="shared" si="29"/>
        <v>2017</v>
      </c>
    </row>
    <row r="954" spans="1:7" hidden="1" x14ac:dyDescent="0.3">
      <c r="A954" s="79">
        <v>42957</v>
      </c>
      <c r="B954">
        <f>SUMIFS(user_list!P:P,user_list!G:G,"&lt;="&amp;A954,user_list!H:H,"&gt;="&amp;A954)</f>
        <v>0.48998922492512237</v>
      </c>
      <c r="C954">
        <f>SUMIFS(user_list!Q:Q,user_list!G:G,"&lt;="&amp;A954,user_list!H:H,"&gt;="&amp;A954)</f>
        <v>1.3326758711374096</v>
      </c>
      <c r="D954">
        <f>SUMIFS(user_list!P:P,user_list!G:G,"&lt;="&amp;A954,user_list!H:H,"&gt;="&amp;A954,user_list!J:J,days!G954)+SUMIFS(user_list!P:P,user_list!G:G,"&lt;="&amp;A954,user_list!H:H,"&gt;="&amp;A954,user_list!J:J,days!G954-1)</f>
        <v>0</v>
      </c>
      <c r="E954" s="38">
        <f>COUNTIF(user_list!H:H,A954)</f>
        <v>0</v>
      </c>
      <c r="F954" s="72">
        <f t="shared" si="28"/>
        <v>8</v>
      </c>
      <c r="G954" s="72">
        <f t="shared" si="29"/>
        <v>2017</v>
      </c>
    </row>
    <row r="955" spans="1:7" hidden="1" x14ac:dyDescent="0.3">
      <c r="A955" s="79">
        <v>42958</v>
      </c>
      <c r="B955">
        <f>SUMIFS(user_list!P:P,user_list!G:G,"&lt;="&amp;A955,user_list!H:H,"&gt;="&amp;A955)</f>
        <v>0.48998922492512237</v>
      </c>
      <c r="C955">
        <f>SUMIFS(user_list!Q:Q,user_list!G:G,"&lt;="&amp;A955,user_list!H:H,"&gt;="&amp;A955)</f>
        <v>1.3326758711374096</v>
      </c>
      <c r="D955">
        <f>SUMIFS(user_list!P:P,user_list!G:G,"&lt;="&amp;A955,user_list!H:H,"&gt;="&amp;A955,user_list!J:J,days!G955)+SUMIFS(user_list!P:P,user_list!G:G,"&lt;="&amp;A955,user_list!H:H,"&gt;="&amp;A955,user_list!J:J,days!G955-1)</f>
        <v>0</v>
      </c>
      <c r="E955" s="38">
        <f>COUNTIF(user_list!H:H,A955)</f>
        <v>0</v>
      </c>
      <c r="F955" s="72">
        <f t="shared" si="28"/>
        <v>8</v>
      </c>
      <c r="G955" s="72">
        <f t="shared" si="29"/>
        <v>2017</v>
      </c>
    </row>
    <row r="956" spans="1:7" hidden="1" x14ac:dyDescent="0.3">
      <c r="A956" s="79">
        <v>42959</v>
      </c>
      <c r="B956">
        <f>SUMIFS(user_list!P:P,user_list!G:G,"&lt;="&amp;A956,user_list!H:H,"&gt;="&amp;A956)</f>
        <v>0.48998922492512237</v>
      </c>
      <c r="C956">
        <f>SUMIFS(user_list!Q:Q,user_list!G:G,"&lt;="&amp;A956,user_list!H:H,"&gt;="&amp;A956)</f>
        <v>1.3326758711374096</v>
      </c>
      <c r="D956">
        <f>SUMIFS(user_list!P:P,user_list!G:G,"&lt;="&amp;A956,user_list!H:H,"&gt;="&amp;A956,user_list!J:J,days!G956)+SUMIFS(user_list!P:P,user_list!G:G,"&lt;="&amp;A956,user_list!H:H,"&gt;="&amp;A956,user_list!J:J,days!G956-1)</f>
        <v>0</v>
      </c>
      <c r="E956" s="38">
        <f>COUNTIF(user_list!H:H,A956)</f>
        <v>0</v>
      </c>
      <c r="F956" s="72">
        <f t="shared" si="28"/>
        <v>8</v>
      </c>
      <c r="G956" s="72">
        <f t="shared" si="29"/>
        <v>2017</v>
      </c>
    </row>
    <row r="957" spans="1:7" hidden="1" x14ac:dyDescent="0.3">
      <c r="A957" s="79">
        <v>42960</v>
      </c>
      <c r="B957">
        <f>SUMIFS(user_list!P:P,user_list!G:G,"&lt;="&amp;A957,user_list!H:H,"&gt;="&amp;A957)</f>
        <v>0.48998922492512237</v>
      </c>
      <c r="C957">
        <f>SUMIFS(user_list!Q:Q,user_list!G:G,"&lt;="&amp;A957,user_list!H:H,"&gt;="&amp;A957)</f>
        <v>1.3326758711374096</v>
      </c>
      <c r="D957">
        <f>SUMIFS(user_list!P:P,user_list!G:G,"&lt;="&amp;A957,user_list!H:H,"&gt;="&amp;A957,user_list!J:J,days!G957)+SUMIFS(user_list!P:P,user_list!G:G,"&lt;="&amp;A957,user_list!H:H,"&gt;="&amp;A957,user_list!J:J,days!G957-1)</f>
        <v>0</v>
      </c>
      <c r="E957" s="38">
        <f>COUNTIF(user_list!H:H,A957)</f>
        <v>0</v>
      </c>
      <c r="F957" s="72">
        <f t="shared" si="28"/>
        <v>8</v>
      </c>
      <c r="G957" s="72">
        <f t="shared" si="29"/>
        <v>2017</v>
      </c>
    </row>
    <row r="958" spans="1:7" hidden="1" x14ac:dyDescent="0.3">
      <c r="A958" s="79">
        <v>42961</v>
      </c>
      <c r="B958">
        <f>SUMIFS(user_list!P:P,user_list!G:G,"&lt;="&amp;A958,user_list!H:H,"&gt;="&amp;A958)</f>
        <v>0.48998922492512237</v>
      </c>
      <c r="C958">
        <f>SUMIFS(user_list!Q:Q,user_list!G:G,"&lt;="&amp;A958,user_list!H:H,"&gt;="&amp;A958)</f>
        <v>1.3326758711374096</v>
      </c>
      <c r="D958">
        <f>SUMIFS(user_list!P:P,user_list!G:G,"&lt;="&amp;A958,user_list!H:H,"&gt;="&amp;A958,user_list!J:J,days!G958)+SUMIFS(user_list!P:P,user_list!G:G,"&lt;="&amp;A958,user_list!H:H,"&gt;="&amp;A958,user_list!J:J,days!G958-1)</f>
        <v>0</v>
      </c>
      <c r="E958" s="38">
        <f>COUNTIF(user_list!H:H,A958)</f>
        <v>0</v>
      </c>
      <c r="F958" s="72">
        <f t="shared" si="28"/>
        <v>8</v>
      </c>
      <c r="G958" s="72">
        <f t="shared" si="29"/>
        <v>2017</v>
      </c>
    </row>
    <row r="959" spans="1:7" hidden="1" x14ac:dyDescent="0.3">
      <c r="A959" s="79">
        <v>42962</v>
      </c>
      <c r="B959">
        <f>SUMIFS(user_list!P:P,user_list!G:G,"&lt;="&amp;A959,user_list!H:H,"&gt;="&amp;A959)</f>
        <v>0.48998922492512237</v>
      </c>
      <c r="C959">
        <f>SUMIFS(user_list!Q:Q,user_list!G:G,"&lt;="&amp;A959,user_list!H:H,"&gt;="&amp;A959)</f>
        <v>1.3326758711374096</v>
      </c>
      <c r="D959">
        <f>SUMIFS(user_list!P:P,user_list!G:G,"&lt;="&amp;A959,user_list!H:H,"&gt;="&amp;A959,user_list!J:J,days!G959)+SUMIFS(user_list!P:P,user_list!G:G,"&lt;="&amp;A959,user_list!H:H,"&gt;="&amp;A959,user_list!J:J,days!G959-1)</f>
        <v>0</v>
      </c>
      <c r="E959" s="38">
        <f>COUNTIF(user_list!H:H,A959)</f>
        <v>0</v>
      </c>
      <c r="F959" s="72">
        <f t="shared" si="28"/>
        <v>8</v>
      </c>
      <c r="G959" s="72">
        <f t="shared" si="29"/>
        <v>2017</v>
      </c>
    </row>
    <row r="960" spans="1:7" hidden="1" x14ac:dyDescent="0.3">
      <c r="A960" s="79">
        <v>42963</v>
      </c>
      <c r="B960">
        <f>SUMIFS(user_list!P:P,user_list!G:G,"&lt;="&amp;A960,user_list!H:H,"&gt;="&amp;A960)</f>
        <v>0.48998922492512237</v>
      </c>
      <c r="C960">
        <f>SUMIFS(user_list!Q:Q,user_list!G:G,"&lt;="&amp;A960,user_list!H:H,"&gt;="&amp;A960)</f>
        <v>1.3326758711374096</v>
      </c>
      <c r="D960">
        <f>SUMIFS(user_list!P:P,user_list!G:G,"&lt;="&amp;A960,user_list!H:H,"&gt;="&amp;A960,user_list!J:J,days!G960)+SUMIFS(user_list!P:P,user_list!G:G,"&lt;="&amp;A960,user_list!H:H,"&gt;="&amp;A960,user_list!J:J,days!G960-1)</f>
        <v>0</v>
      </c>
      <c r="E960" s="38">
        <f>COUNTIF(user_list!H:H,A960)</f>
        <v>0</v>
      </c>
      <c r="F960" s="72">
        <f t="shared" si="28"/>
        <v>8</v>
      </c>
      <c r="G960" s="72">
        <f t="shared" si="29"/>
        <v>2017</v>
      </c>
    </row>
    <row r="961" spans="1:7" hidden="1" x14ac:dyDescent="0.3">
      <c r="A961" s="79">
        <v>42964</v>
      </c>
      <c r="B961">
        <f>SUMIFS(user_list!P:P,user_list!G:G,"&lt;="&amp;A961,user_list!H:H,"&gt;="&amp;A961)</f>
        <v>0.48998922492512237</v>
      </c>
      <c r="C961">
        <f>SUMIFS(user_list!Q:Q,user_list!G:G,"&lt;="&amp;A961,user_list!H:H,"&gt;="&amp;A961)</f>
        <v>1.3326758711374096</v>
      </c>
      <c r="D961">
        <f>SUMIFS(user_list!P:P,user_list!G:G,"&lt;="&amp;A961,user_list!H:H,"&gt;="&amp;A961,user_list!J:J,days!G961)+SUMIFS(user_list!P:P,user_list!G:G,"&lt;="&amp;A961,user_list!H:H,"&gt;="&amp;A961,user_list!J:J,days!G961-1)</f>
        <v>0</v>
      </c>
      <c r="E961" s="38">
        <f>COUNTIF(user_list!H:H,A961)</f>
        <v>0</v>
      </c>
      <c r="F961" s="72">
        <f t="shared" si="28"/>
        <v>8</v>
      </c>
      <c r="G961" s="72">
        <f t="shared" si="29"/>
        <v>2017</v>
      </c>
    </row>
    <row r="962" spans="1:7" hidden="1" x14ac:dyDescent="0.3">
      <c r="A962" s="79">
        <v>42965</v>
      </c>
      <c r="B962">
        <f>SUMIFS(user_list!P:P,user_list!G:G,"&lt;="&amp;A962,user_list!H:H,"&gt;="&amp;A962)</f>
        <v>0.48998922492512237</v>
      </c>
      <c r="C962">
        <f>SUMIFS(user_list!Q:Q,user_list!G:G,"&lt;="&amp;A962,user_list!H:H,"&gt;="&amp;A962)</f>
        <v>1.3326758711374096</v>
      </c>
      <c r="D962">
        <f>SUMIFS(user_list!P:P,user_list!G:G,"&lt;="&amp;A962,user_list!H:H,"&gt;="&amp;A962,user_list!J:J,days!G962)+SUMIFS(user_list!P:P,user_list!G:G,"&lt;="&amp;A962,user_list!H:H,"&gt;="&amp;A962,user_list!J:J,days!G962-1)</f>
        <v>0</v>
      </c>
      <c r="E962" s="38">
        <f>COUNTIF(user_list!H:H,A962)</f>
        <v>0</v>
      </c>
      <c r="F962" s="72">
        <f t="shared" ref="F962:F1025" si="30">MONTH(A962)</f>
        <v>8</v>
      </c>
      <c r="G962" s="72">
        <f t="shared" ref="G962:G1025" si="31">YEAR(A962)</f>
        <v>2017</v>
      </c>
    </row>
    <row r="963" spans="1:7" hidden="1" x14ac:dyDescent="0.3">
      <c r="A963" s="79">
        <v>42966</v>
      </c>
      <c r="B963">
        <f>SUMIFS(user_list!P:P,user_list!G:G,"&lt;="&amp;A963,user_list!H:H,"&gt;="&amp;A963)</f>
        <v>0.48998922492512237</v>
      </c>
      <c r="C963">
        <f>SUMIFS(user_list!Q:Q,user_list!G:G,"&lt;="&amp;A963,user_list!H:H,"&gt;="&amp;A963)</f>
        <v>1.3326758711374096</v>
      </c>
      <c r="D963">
        <f>SUMIFS(user_list!P:P,user_list!G:G,"&lt;="&amp;A963,user_list!H:H,"&gt;="&amp;A963,user_list!J:J,days!G963)+SUMIFS(user_list!P:P,user_list!G:G,"&lt;="&amp;A963,user_list!H:H,"&gt;="&amp;A963,user_list!J:J,days!G963-1)</f>
        <v>0</v>
      </c>
      <c r="E963" s="38">
        <f>COUNTIF(user_list!H:H,A963)</f>
        <v>0</v>
      </c>
      <c r="F963" s="72">
        <f t="shared" si="30"/>
        <v>8</v>
      </c>
      <c r="G963" s="72">
        <f t="shared" si="31"/>
        <v>2017</v>
      </c>
    </row>
    <row r="964" spans="1:7" hidden="1" x14ac:dyDescent="0.3">
      <c r="A964" s="79">
        <v>42967</v>
      </c>
      <c r="B964">
        <f>SUMIFS(user_list!P:P,user_list!G:G,"&lt;="&amp;A964,user_list!H:H,"&gt;="&amp;A964)</f>
        <v>0.48998922492512237</v>
      </c>
      <c r="C964">
        <f>SUMIFS(user_list!Q:Q,user_list!G:G,"&lt;="&amp;A964,user_list!H:H,"&gt;="&amp;A964)</f>
        <v>1.3326758711374096</v>
      </c>
      <c r="D964">
        <f>SUMIFS(user_list!P:P,user_list!G:G,"&lt;="&amp;A964,user_list!H:H,"&gt;="&amp;A964,user_list!J:J,days!G964)+SUMIFS(user_list!P:P,user_list!G:G,"&lt;="&amp;A964,user_list!H:H,"&gt;="&amp;A964,user_list!J:J,days!G964-1)</f>
        <v>0</v>
      </c>
      <c r="E964" s="38">
        <f>COUNTIF(user_list!H:H,A964)</f>
        <v>0</v>
      </c>
      <c r="F964" s="72">
        <f t="shared" si="30"/>
        <v>8</v>
      </c>
      <c r="G964" s="72">
        <f t="shared" si="31"/>
        <v>2017</v>
      </c>
    </row>
    <row r="965" spans="1:7" hidden="1" x14ac:dyDescent="0.3">
      <c r="A965" s="79">
        <v>42968</v>
      </c>
      <c r="B965">
        <f>SUMIFS(user_list!P:P,user_list!G:G,"&lt;="&amp;A965,user_list!H:H,"&gt;="&amp;A965)</f>
        <v>0.48998922492512237</v>
      </c>
      <c r="C965">
        <f>SUMIFS(user_list!Q:Q,user_list!G:G,"&lt;="&amp;A965,user_list!H:H,"&gt;="&amp;A965)</f>
        <v>1.3326758711374096</v>
      </c>
      <c r="D965">
        <f>SUMIFS(user_list!P:P,user_list!G:G,"&lt;="&amp;A965,user_list!H:H,"&gt;="&amp;A965,user_list!J:J,days!G965)+SUMIFS(user_list!P:P,user_list!G:G,"&lt;="&amp;A965,user_list!H:H,"&gt;="&amp;A965,user_list!J:J,days!G965-1)</f>
        <v>0</v>
      </c>
      <c r="E965" s="38">
        <f>COUNTIF(user_list!H:H,A965)</f>
        <v>0</v>
      </c>
      <c r="F965" s="72">
        <f t="shared" si="30"/>
        <v>8</v>
      </c>
      <c r="G965" s="72">
        <f t="shared" si="31"/>
        <v>2017</v>
      </c>
    </row>
    <row r="966" spans="1:7" hidden="1" x14ac:dyDescent="0.3">
      <c r="A966" s="79">
        <v>42969</v>
      </c>
      <c r="B966">
        <f>SUMIFS(user_list!P:P,user_list!G:G,"&lt;="&amp;A966,user_list!H:H,"&gt;="&amp;A966)</f>
        <v>0.48998922492512237</v>
      </c>
      <c r="C966">
        <f>SUMIFS(user_list!Q:Q,user_list!G:G,"&lt;="&amp;A966,user_list!H:H,"&gt;="&amp;A966)</f>
        <v>1.3326758711374096</v>
      </c>
      <c r="D966">
        <f>SUMIFS(user_list!P:P,user_list!G:G,"&lt;="&amp;A966,user_list!H:H,"&gt;="&amp;A966,user_list!J:J,days!G966)+SUMIFS(user_list!P:P,user_list!G:G,"&lt;="&amp;A966,user_list!H:H,"&gt;="&amp;A966,user_list!J:J,days!G966-1)</f>
        <v>0</v>
      </c>
      <c r="E966" s="38">
        <f>COUNTIF(user_list!H:H,A966)</f>
        <v>0</v>
      </c>
      <c r="F966" s="72">
        <f t="shared" si="30"/>
        <v>8</v>
      </c>
      <c r="G966" s="72">
        <f t="shared" si="31"/>
        <v>2017</v>
      </c>
    </row>
    <row r="967" spans="1:7" hidden="1" x14ac:dyDescent="0.3">
      <c r="A967" s="79">
        <v>42970</v>
      </c>
      <c r="B967">
        <f>SUMIFS(user_list!P:P,user_list!G:G,"&lt;="&amp;A967,user_list!H:H,"&gt;="&amp;A967)</f>
        <v>0.48998922492512237</v>
      </c>
      <c r="C967">
        <f>SUMIFS(user_list!Q:Q,user_list!G:G,"&lt;="&amp;A967,user_list!H:H,"&gt;="&amp;A967)</f>
        <v>1.3326758711374096</v>
      </c>
      <c r="D967">
        <f>SUMIFS(user_list!P:P,user_list!G:G,"&lt;="&amp;A967,user_list!H:H,"&gt;="&amp;A967,user_list!J:J,days!G967)+SUMIFS(user_list!P:P,user_list!G:G,"&lt;="&amp;A967,user_list!H:H,"&gt;="&amp;A967,user_list!J:J,days!G967-1)</f>
        <v>0</v>
      </c>
      <c r="E967" s="38">
        <f>COUNTIF(user_list!H:H,A967)</f>
        <v>0</v>
      </c>
      <c r="F967" s="72">
        <f t="shared" si="30"/>
        <v>8</v>
      </c>
      <c r="G967" s="72">
        <f t="shared" si="31"/>
        <v>2017</v>
      </c>
    </row>
    <row r="968" spans="1:7" hidden="1" x14ac:dyDescent="0.3">
      <c r="A968" s="79">
        <v>42971</v>
      </c>
      <c r="B968">
        <f>SUMIFS(user_list!P:P,user_list!G:G,"&lt;="&amp;A968,user_list!H:H,"&gt;="&amp;A968)</f>
        <v>0.48998922492512237</v>
      </c>
      <c r="C968">
        <f>SUMIFS(user_list!Q:Q,user_list!G:G,"&lt;="&amp;A968,user_list!H:H,"&gt;="&amp;A968)</f>
        <v>1.3326758711374096</v>
      </c>
      <c r="D968">
        <f>SUMIFS(user_list!P:P,user_list!G:G,"&lt;="&amp;A968,user_list!H:H,"&gt;="&amp;A968,user_list!J:J,days!G968)+SUMIFS(user_list!P:P,user_list!G:G,"&lt;="&amp;A968,user_list!H:H,"&gt;="&amp;A968,user_list!J:J,days!G968-1)</f>
        <v>0</v>
      </c>
      <c r="E968" s="38">
        <f>COUNTIF(user_list!H:H,A968)</f>
        <v>0</v>
      </c>
      <c r="F968" s="72">
        <f t="shared" si="30"/>
        <v>8</v>
      </c>
      <c r="G968" s="72">
        <f t="shared" si="31"/>
        <v>2017</v>
      </c>
    </row>
    <row r="969" spans="1:7" hidden="1" x14ac:dyDescent="0.3">
      <c r="A969" s="79">
        <v>42972</v>
      </c>
      <c r="B969">
        <f>SUMIFS(user_list!P:P,user_list!G:G,"&lt;="&amp;A969,user_list!H:H,"&gt;="&amp;A969)</f>
        <v>0.48998922492512237</v>
      </c>
      <c r="C969">
        <f>SUMIFS(user_list!Q:Q,user_list!G:G,"&lt;="&amp;A969,user_list!H:H,"&gt;="&amp;A969)</f>
        <v>1.3326758711374096</v>
      </c>
      <c r="D969">
        <f>SUMIFS(user_list!P:P,user_list!G:G,"&lt;="&amp;A969,user_list!H:H,"&gt;="&amp;A969,user_list!J:J,days!G969)+SUMIFS(user_list!P:P,user_list!G:G,"&lt;="&amp;A969,user_list!H:H,"&gt;="&amp;A969,user_list!J:J,days!G969-1)</f>
        <v>0</v>
      </c>
      <c r="E969" s="38">
        <f>COUNTIF(user_list!H:H,A969)</f>
        <v>0</v>
      </c>
      <c r="F969" s="72">
        <f t="shared" si="30"/>
        <v>8</v>
      </c>
      <c r="G969" s="72">
        <f t="shared" si="31"/>
        <v>2017</v>
      </c>
    </row>
    <row r="970" spans="1:7" hidden="1" x14ac:dyDescent="0.3">
      <c r="A970" s="79">
        <v>42973</v>
      </c>
      <c r="B970">
        <f>SUMIFS(user_list!P:P,user_list!G:G,"&lt;="&amp;A970,user_list!H:H,"&gt;="&amp;A970)</f>
        <v>0.48998922492512237</v>
      </c>
      <c r="C970">
        <f>SUMIFS(user_list!Q:Q,user_list!G:G,"&lt;="&amp;A970,user_list!H:H,"&gt;="&amp;A970)</f>
        <v>1.3326758711374096</v>
      </c>
      <c r="D970">
        <f>SUMIFS(user_list!P:P,user_list!G:G,"&lt;="&amp;A970,user_list!H:H,"&gt;="&amp;A970,user_list!J:J,days!G970)+SUMIFS(user_list!P:P,user_list!G:G,"&lt;="&amp;A970,user_list!H:H,"&gt;="&amp;A970,user_list!J:J,days!G970-1)</f>
        <v>0</v>
      </c>
      <c r="E970" s="38">
        <f>COUNTIF(user_list!H:H,A970)</f>
        <v>0</v>
      </c>
      <c r="F970" s="72">
        <f t="shared" si="30"/>
        <v>8</v>
      </c>
      <c r="G970" s="72">
        <f t="shared" si="31"/>
        <v>2017</v>
      </c>
    </row>
    <row r="971" spans="1:7" hidden="1" x14ac:dyDescent="0.3">
      <c r="A971" s="79">
        <v>42974</v>
      </c>
      <c r="B971">
        <f>SUMIFS(user_list!P:P,user_list!G:G,"&lt;="&amp;A971,user_list!H:H,"&gt;="&amp;A971)</f>
        <v>0.48998922492512237</v>
      </c>
      <c r="C971">
        <f>SUMIFS(user_list!Q:Q,user_list!G:G,"&lt;="&amp;A971,user_list!H:H,"&gt;="&amp;A971)</f>
        <v>1.3326758711374096</v>
      </c>
      <c r="D971">
        <f>SUMIFS(user_list!P:P,user_list!G:G,"&lt;="&amp;A971,user_list!H:H,"&gt;="&amp;A971,user_list!J:J,days!G971)+SUMIFS(user_list!P:P,user_list!G:G,"&lt;="&amp;A971,user_list!H:H,"&gt;="&amp;A971,user_list!J:J,days!G971-1)</f>
        <v>0</v>
      </c>
      <c r="E971" s="38">
        <f>COUNTIF(user_list!H:H,A971)</f>
        <v>0</v>
      </c>
      <c r="F971" s="72">
        <f t="shared" si="30"/>
        <v>8</v>
      </c>
      <c r="G971" s="72">
        <f t="shared" si="31"/>
        <v>2017</v>
      </c>
    </row>
    <row r="972" spans="1:7" hidden="1" x14ac:dyDescent="0.3">
      <c r="A972" s="79">
        <v>42975</v>
      </c>
      <c r="B972">
        <f>SUMIFS(user_list!P:P,user_list!G:G,"&lt;="&amp;A972,user_list!H:H,"&gt;="&amp;A972)</f>
        <v>1.2899892249251224</v>
      </c>
      <c r="C972">
        <f>SUMIFS(user_list!Q:Q,user_list!G:G,"&lt;="&amp;A972,user_list!H:H,"&gt;="&amp;A972)</f>
        <v>2.3326758711374094</v>
      </c>
      <c r="D972">
        <f>SUMIFS(user_list!P:P,user_list!G:G,"&lt;="&amp;A972,user_list!H:H,"&gt;="&amp;A972,user_list!J:J,days!G972)+SUMIFS(user_list!P:P,user_list!G:G,"&lt;="&amp;A972,user_list!H:H,"&gt;="&amp;A972,user_list!J:J,days!G972-1)</f>
        <v>0</v>
      </c>
      <c r="E972" s="38">
        <f>COUNTIF(user_list!H:H,A972)</f>
        <v>1</v>
      </c>
      <c r="F972" s="72">
        <f t="shared" si="30"/>
        <v>8</v>
      </c>
      <c r="G972" s="72">
        <f t="shared" si="31"/>
        <v>2017</v>
      </c>
    </row>
    <row r="973" spans="1:7" hidden="1" x14ac:dyDescent="0.3">
      <c r="A973" s="79">
        <v>42976</v>
      </c>
      <c r="B973">
        <f>SUMIFS(user_list!P:P,user_list!G:G,"&lt;="&amp;A973,user_list!H:H,"&gt;="&amp;A973)</f>
        <v>0.48998922492512237</v>
      </c>
      <c r="C973">
        <f>SUMIFS(user_list!Q:Q,user_list!G:G,"&lt;="&amp;A973,user_list!H:H,"&gt;="&amp;A973)</f>
        <v>1.3326758711374096</v>
      </c>
      <c r="D973">
        <f>SUMIFS(user_list!P:P,user_list!G:G,"&lt;="&amp;A973,user_list!H:H,"&gt;="&amp;A973,user_list!J:J,days!G973)+SUMIFS(user_list!P:P,user_list!G:G,"&lt;="&amp;A973,user_list!H:H,"&gt;="&amp;A973,user_list!J:J,days!G973-1)</f>
        <v>0</v>
      </c>
      <c r="E973" s="38">
        <f>COUNTIF(user_list!H:H,A973)</f>
        <v>0</v>
      </c>
      <c r="F973" s="72">
        <f t="shared" si="30"/>
        <v>8</v>
      </c>
      <c r="G973" s="72">
        <f t="shared" si="31"/>
        <v>2017</v>
      </c>
    </row>
    <row r="974" spans="1:7" hidden="1" x14ac:dyDescent="0.3">
      <c r="A974" s="79">
        <v>42977</v>
      </c>
      <c r="B974">
        <f>SUMIFS(user_list!P:P,user_list!G:G,"&lt;="&amp;A974,user_list!H:H,"&gt;="&amp;A974)</f>
        <v>0.48998922492512237</v>
      </c>
      <c r="C974">
        <f>SUMIFS(user_list!Q:Q,user_list!G:G,"&lt;="&amp;A974,user_list!H:H,"&gt;="&amp;A974)</f>
        <v>1.3326758711374096</v>
      </c>
      <c r="D974">
        <f>SUMIFS(user_list!P:P,user_list!G:G,"&lt;="&amp;A974,user_list!H:H,"&gt;="&amp;A974,user_list!J:J,days!G974)+SUMIFS(user_list!P:P,user_list!G:G,"&lt;="&amp;A974,user_list!H:H,"&gt;="&amp;A974,user_list!J:J,days!G974-1)</f>
        <v>0</v>
      </c>
      <c r="E974" s="38">
        <f>COUNTIF(user_list!H:H,A974)</f>
        <v>0</v>
      </c>
      <c r="F974" s="72">
        <f t="shared" si="30"/>
        <v>8</v>
      </c>
      <c r="G974" s="72">
        <f t="shared" si="31"/>
        <v>2017</v>
      </c>
    </row>
    <row r="975" spans="1:7" hidden="1" x14ac:dyDescent="0.3">
      <c r="A975" s="79">
        <v>42978</v>
      </c>
      <c r="B975">
        <f>SUMIFS(user_list!P:P,user_list!G:G,"&lt;="&amp;A975,user_list!H:H,"&gt;="&amp;A975)</f>
        <v>1.9027670027029</v>
      </c>
      <c r="C975">
        <f>SUMIFS(user_list!Q:Q,user_list!G:G,"&lt;="&amp;A975,user_list!H:H,"&gt;="&amp;A975)</f>
        <v>3.3326758711374094</v>
      </c>
      <c r="D975">
        <f>SUMIFS(user_list!P:P,user_list!G:G,"&lt;="&amp;A975,user_list!H:H,"&gt;="&amp;A975,user_list!J:J,days!G975)+SUMIFS(user_list!P:P,user_list!G:G,"&lt;="&amp;A975,user_list!H:H,"&gt;="&amp;A975,user_list!J:J,days!G975-1)</f>
        <v>0</v>
      </c>
      <c r="E975" s="38">
        <f>COUNTIF(user_list!H:H,A975)</f>
        <v>2</v>
      </c>
      <c r="F975" s="72">
        <f t="shared" si="30"/>
        <v>8</v>
      </c>
      <c r="G975" s="72">
        <f t="shared" si="31"/>
        <v>2017</v>
      </c>
    </row>
    <row r="976" spans="1:7" hidden="1" x14ac:dyDescent="0.3">
      <c r="A976" s="79">
        <v>42979</v>
      </c>
      <c r="B976">
        <f>SUMIFS(user_list!P:P,user_list!G:G,"&lt;="&amp;A976,user_list!H:H,"&gt;="&amp;A976)</f>
        <v>0.48998922492512237</v>
      </c>
      <c r="C976">
        <f>SUMIFS(user_list!Q:Q,user_list!G:G,"&lt;="&amp;A976,user_list!H:H,"&gt;="&amp;A976)</f>
        <v>1.3326758711374096</v>
      </c>
      <c r="D976">
        <f>SUMIFS(user_list!P:P,user_list!G:G,"&lt;="&amp;A976,user_list!H:H,"&gt;="&amp;A976,user_list!J:J,days!G976)+SUMIFS(user_list!P:P,user_list!G:G,"&lt;="&amp;A976,user_list!H:H,"&gt;="&amp;A976,user_list!J:J,days!G976-1)</f>
        <v>0</v>
      </c>
      <c r="E976" s="38">
        <f>COUNTIF(user_list!H:H,A976)</f>
        <v>0</v>
      </c>
      <c r="F976" s="72">
        <f t="shared" si="30"/>
        <v>9</v>
      </c>
      <c r="G976" s="72">
        <f t="shared" si="31"/>
        <v>2017</v>
      </c>
    </row>
    <row r="977" spans="1:7" hidden="1" x14ac:dyDescent="0.3">
      <c r="A977" s="79">
        <v>42980</v>
      </c>
      <c r="B977">
        <f>SUMIFS(user_list!P:P,user_list!G:G,"&lt;="&amp;A977,user_list!H:H,"&gt;="&amp;A977)</f>
        <v>0.48998922492512237</v>
      </c>
      <c r="C977">
        <f>SUMIFS(user_list!Q:Q,user_list!G:G,"&lt;="&amp;A977,user_list!H:H,"&gt;="&amp;A977)</f>
        <v>1.3326758711374096</v>
      </c>
      <c r="D977">
        <f>SUMIFS(user_list!P:P,user_list!G:G,"&lt;="&amp;A977,user_list!H:H,"&gt;="&amp;A977,user_list!J:J,days!G977)+SUMIFS(user_list!P:P,user_list!G:G,"&lt;="&amp;A977,user_list!H:H,"&gt;="&amp;A977,user_list!J:J,days!G977-1)</f>
        <v>0</v>
      </c>
      <c r="E977" s="38">
        <f>COUNTIF(user_list!H:H,A977)</f>
        <v>0</v>
      </c>
      <c r="F977" s="72">
        <f t="shared" si="30"/>
        <v>9</v>
      </c>
      <c r="G977" s="72">
        <f t="shared" si="31"/>
        <v>2017</v>
      </c>
    </row>
    <row r="978" spans="1:7" hidden="1" x14ac:dyDescent="0.3">
      <c r="A978" s="79">
        <v>42981</v>
      </c>
      <c r="B978">
        <f>SUMIFS(user_list!P:P,user_list!G:G,"&lt;="&amp;A978,user_list!H:H,"&gt;="&amp;A978)</f>
        <v>2.3066558915917894</v>
      </c>
      <c r="C978">
        <f>SUMIFS(user_list!Q:Q,user_list!G:G,"&lt;="&amp;A978,user_list!H:H,"&gt;="&amp;A978)</f>
        <v>2.3326758711374094</v>
      </c>
      <c r="D978">
        <f>SUMIFS(user_list!P:P,user_list!G:G,"&lt;="&amp;A978,user_list!H:H,"&gt;="&amp;A978,user_list!J:J,days!G978)+SUMIFS(user_list!P:P,user_list!G:G,"&lt;="&amp;A978,user_list!H:H,"&gt;="&amp;A978,user_list!J:J,days!G978-1)</f>
        <v>0</v>
      </c>
      <c r="E978" s="38">
        <f>COUNTIF(user_list!H:H,A978)</f>
        <v>1</v>
      </c>
      <c r="F978" s="72">
        <f t="shared" si="30"/>
        <v>9</v>
      </c>
      <c r="G978" s="72">
        <f t="shared" si="31"/>
        <v>2017</v>
      </c>
    </row>
    <row r="979" spans="1:7" hidden="1" x14ac:dyDescent="0.3">
      <c r="A979" s="79">
        <v>42982</v>
      </c>
      <c r="B979">
        <f>SUMIFS(user_list!P:P,user_list!G:G,"&lt;="&amp;A979,user_list!H:H,"&gt;="&amp;A979)</f>
        <v>0.48998922492512237</v>
      </c>
      <c r="C979">
        <f>SUMIFS(user_list!Q:Q,user_list!G:G,"&lt;="&amp;A979,user_list!H:H,"&gt;="&amp;A979)</f>
        <v>1.3326758711374096</v>
      </c>
      <c r="D979">
        <f>SUMIFS(user_list!P:P,user_list!G:G,"&lt;="&amp;A979,user_list!H:H,"&gt;="&amp;A979,user_list!J:J,days!G979)+SUMIFS(user_list!P:P,user_list!G:G,"&lt;="&amp;A979,user_list!H:H,"&gt;="&amp;A979,user_list!J:J,days!G979-1)</f>
        <v>0</v>
      </c>
      <c r="E979" s="38">
        <f>COUNTIF(user_list!H:H,A979)</f>
        <v>0</v>
      </c>
      <c r="F979" s="72">
        <f t="shared" si="30"/>
        <v>9</v>
      </c>
      <c r="G979" s="72">
        <f t="shared" si="31"/>
        <v>2017</v>
      </c>
    </row>
    <row r="980" spans="1:7" hidden="1" x14ac:dyDescent="0.3">
      <c r="A980" s="79">
        <v>42983</v>
      </c>
      <c r="B980">
        <f>SUMIFS(user_list!P:P,user_list!G:G,"&lt;="&amp;A980,user_list!H:H,"&gt;="&amp;A980)</f>
        <v>0.48998922492512237</v>
      </c>
      <c r="C980">
        <f>SUMIFS(user_list!Q:Q,user_list!G:G,"&lt;="&amp;A980,user_list!H:H,"&gt;="&amp;A980)</f>
        <v>1.3326758711374096</v>
      </c>
      <c r="D980">
        <f>SUMIFS(user_list!P:P,user_list!G:G,"&lt;="&amp;A980,user_list!H:H,"&gt;="&amp;A980,user_list!J:J,days!G980)+SUMIFS(user_list!P:P,user_list!G:G,"&lt;="&amp;A980,user_list!H:H,"&gt;="&amp;A980,user_list!J:J,days!G980-1)</f>
        <v>0</v>
      </c>
      <c r="E980" s="38">
        <f>COUNTIF(user_list!H:H,A980)</f>
        <v>1</v>
      </c>
      <c r="F980" s="72">
        <f t="shared" si="30"/>
        <v>9</v>
      </c>
      <c r="G980" s="72">
        <f t="shared" si="31"/>
        <v>2017</v>
      </c>
    </row>
    <row r="981" spans="1:7" hidden="1" x14ac:dyDescent="0.3">
      <c r="A981" s="79">
        <v>42984</v>
      </c>
      <c r="B981">
        <f>SUMIFS(user_list!P:P,user_list!G:G,"&lt;="&amp;A981,user_list!H:H,"&gt;="&amp;A981)</f>
        <v>0.17393984220907299</v>
      </c>
      <c r="C981">
        <f>SUMIFS(user_list!Q:Q,user_list!G:G,"&lt;="&amp;A981,user_list!H:H,"&gt;="&amp;A981)</f>
        <v>0.4437869822485207</v>
      </c>
      <c r="D981">
        <f>SUMIFS(user_list!P:P,user_list!G:G,"&lt;="&amp;A981,user_list!H:H,"&gt;="&amp;A981,user_list!J:J,days!G981)+SUMIFS(user_list!P:P,user_list!G:G,"&lt;="&amp;A981,user_list!H:H,"&gt;="&amp;A981,user_list!J:J,days!G981-1)</f>
        <v>0</v>
      </c>
      <c r="E981" s="38">
        <f>COUNTIF(user_list!H:H,A981)</f>
        <v>0</v>
      </c>
      <c r="F981" s="72">
        <f t="shared" si="30"/>
        <v>9</v>
      </c>
      <c r="G981" s="72">
        <f t="shared" si="31"/>
        <v>2017</v>
      </c>
    </row>
    <row r="982" spans="1:7" hidden="1" x14ac:dyDescent="0.3">
      <c r="A982" s="79">
        <v>42985</v>
      </c>
      <c r="B982">
        <f>SUMIFS(user_list!P:P,user_list!G:G,"&lt;="&amp;A982,user_list!H:H,"&gt;="&amp;A982)</f>
        <v>0.17393984220907299</v>
      </c>
      <c r="C982">
        <f>SUMIFS(user_list!Q:Q,user_list!G:G,"&lt;="&amp;A982,user_list!H:H,"&gt;="&amp;A982)</f>
        <v>0.4437869822485207</v>
      </c>
      <c r="D982">
        <f>SUMIFS(user_list!P:P,user_list!G:G,"&lt;="&amp;A982,user_list!H:H,"&gt;="&amp;A982,user_list!J:J,days!G982)+SUMIFS(user_list!P:P,user_list!G:G,"&lt;="&amp;A982,user_list!H:H,"&gt;="&amp;A982,user_list!J:J,days!G982-1)</f>
        <v>0</v>
      </c>
      <c r="E982" s="38">
        <f>COUNTIF(user_list!H:H,A982)</f>
        <v>0</v>
      </c>
      <c r="F982" s="72">
        <f t="shared" si="30"/>
        <v>9</v>
      </c>
      <c r="G982" s="72">
        <f t="shared" si="31"/>
        <v>2017</v>
      </c>
    </row>
    <row r="983" spans="1:7" hidden="1" x14ac:dyDescent="0.3">
      <c r="A983" s="79">
        <v>42986</v>
      </c>
      <c r="B983">
        <f>SUMIFS(user_list!P:P,user_list!G:G,"&lt;="&amp;A983,user_list!H:H,"&gt;="&amp;A983)</f>
        <v>0.17393984220907299</v>
      </c>
      <c r="C983">
        <f>SUMIFS(user_list!Q:Q,user_list!G:G,"&lt;="&amp;A983,user_list!H:H,"&gt;="&amp;A983)</f>
        <v>0.4437869822485207</v>
      </c>
      <c r="D983">
        <f>SUMIFS(user_list!P:P,user_list!G:G,"&lt;="&amp;A983,user_list!H:H,"&gt;="&amp;A983,user_list!J:J,days!G983)+SUMIFS(user_list!P:P,user_list!G:G,"&lt;="&amp;A983,user_list!H:H,"&gt;="&amp;A983,user_list!J:J,days!G983-1)</f>
        <v>0</v>
      </c>
      <c r="E983" s="38">
        <f>COUNTIF(user_list!H:H,A983)</f>
        <v>0</v>
      </c>
      <c r="F983" s="72">
        <f t="shared" si="30"/>
        <v>9</v>
      </c>
      <c r="G983" s="72">
        <f t="shared" si="31"/>
        <v>2017</v>
      </c>
    </row>
    <row r="984" spans="1:7" hidden="1" x14ac:dyDescent="0.3">
      <c r="A984" s="79">
        <v>42987</v>
      </c>
      <c r="B984">
        <f>SUMIFS(user_list!P:P,user_list!G:G,"&lt;="&amp;A984,user_list!H:H,"&gt;="&amp;A984)</f>
        <v>0.17393984220907299</v>
      </c>
      <c r="C984">
        <f>SUMIFS(user_list!Q:Q,user_list!G:G,"&lt;="&amp;A984,user_list!H:H,"&gt;="&amp;A984)</f>
        <v>0.4437869822485207</v>
      </c>
      <c r="D984">
        <f>SUMIFS(user_list!P:P,user_list!G:G,"&lt;="&amp;A984,user_list!H:H,"&gt;="&amp;A984,user_list!J:J,days!G984)+SUMIFS(user_list!P:P,user_list!G:G,"&lt;="&amp;A984,user_list!H:H,"&gt;="&amp;A984,user_list!J:J,days!G984-1)</f>
        <v>0</v>
      </c>
      <c r="E984" s="38">
        <f>COUNTIF(user_list!H:H,A984)</f>
        <v>0</v>
      </c>
      <c r="F984" s="72">
        <f t="shared" si="30"/>
        <v>9</v>
      </c>
      <c r="G984" s="72">
        <f t="shared" si="31"/>
        <v>2017</v>
      </c>
    </row>
    <row r="985" spans="1:7" hidden="1" x14ac:dyDescent="0.3">
      <c r="A985" s="79">
        <v>42988</v>
      </c>
      <c r="B985">
        <f>SUMIFS(user_list!P:P,user_list!G:G,"&lt;="&amp;A985,user_list!H:H,"&gt;="&amp;A985)</f>
        <v>0.17393984220907299</v>
      </c>
      <c r="C985">
        <f>SUMIFS(user_list!Q:Q,user_list!G:G,"&lt;="&amp;A985,user_list!H:H,"&gt;="&amp;A985)</f>
        <v>0.4437869822485207</v>
      </c>
      <c r="D985">
        <f>SUMIFS(user_list!P:P,user_list!G:G,"&lt;="&amp;A985,user_list!H:H,"&gt;="&amp;A985,user_list!J:J,days!G985)+SUMIFS(user_list!P:P,user_list!G:G,"&lt;="&amp;A985,user_list!H:H,"&gt;="&amp;A985,user_list!J:J,days!G985-1)</f>
        <v>0</v>
      </c>
      <c r="E985" s="38">
        <f>COUNTIF(user_list!H:H,A985)</f>
        <v>0</v>
      </c>
      <c r="F985" s="72">
        <f t="shared" si="30"/>
        <v>9</v>
      </c>
      <c r="G985" s="72">
        <f t="shared" si="31"/>
        <v>2017</v>
      </c>
    </row>
    <row r="986" spans="1:7" hidden="1" x14ac:dyDescent="0.3">
      <c r="A986" s="79">
        <v>42989</v>
      </c>
      <c r="B986">
        <f>SUMIFS(user_list!P:P,user_list!G:G,"&lt;="&amp;A986,user_list!H:H,"&gt;="&amp;A986)</f>
        <v>0.17393984220907299</v>
      </c>
      <c r="C986">
        <f>SUMIFS(user_list!Q:Q,user_list!G:G,"&lt;="&amp;A986,user_list!H:H,"&gt;="&amp;A986)</f>
        <v>0.4437869822485207</v>
      </c>
      <c r="D986">
        <f>SUMIFS(user_list!P:P,user_list!G:G,"&lt;="&amp;A986,user_list!H:H,"&gt;="&amp;A986,user_list!J:J,days!G986)+SUMIFS(user_list!P:P,user_list!G:G,"&lt;="&amp;A986,user_list!H:H,"&gt;="&amp;A986,user_list!J:J,days!G986-1)</f>
        <v>0</v>
      </c>
      <c r="E986" s="38">
        <f>COUNTIF(user_list!H:H,A986)</f>
        <v>0</v>
      </c>
      <c r="F986" s="72">
        <f t="shared" si="30"/>
        <v>9</v>
      </c>
      <c r="G986" s="72">
        <f t="shared" si="31"/>
        <v>2017</v>
      </c>
    </row>
    <row r="987" spans="1:7" hidden="1" x14ac:dyDescent="0.3">
      <c r="A987" s="79">
        <v>42990</v>
      </c>
      <c r="B987">
        <f>SUMIFS(user_list!P:P,user_list!G:G,"&lt;="&amp;A987,user_list!H:H,"&gt;="&amp;A987)</f>
        <v>0.17393984220907299</v>
      </c>
      <c r="C987">
        <f>SUMIFS(user_list!Q:Q,user_list!G:G,"&lt;="&amp;A987,user_list!H:H,"&gt;="&amp;A987)</f>
        <v>0.4437869822485207</v>
      </c>
      <c r="D987">
        <f>SUMIFS(user_list!P:P,user_list!G:G,"&lt;="&amp;A987,user_list!H:H,"&gt;="&amp;A987,user_list!J:J,days!G987)+SUMIFS(user_list!P:P,user_list!G:G,"&lt;="&amp;A987,user_list!H:H,"&gt;="&amp;A987,user_list!J:J,days!G987-1)</f>
        <v>0</v>
      </c>
      <c r="E987" s="38">
        <f>COUNTIF(user_list!H:H,A987)</f>
        <v>0</v>
      </c>
      <c r="F987" s="72">
        <f t="shared" si="30"/>
        <v>9</v>
      </c>
      <c r="G987" s="72">
        <f t="shared" si="31"/>
        <v>2017</v>
      </c>
    </row>
    <row r="988" spans="1:7" hidden="1" x14ac:dyDescent="0.3">
      <c r="A988" s="79">
        <v>42991</v>
      </c>
      <c r="B988">
        <f>SUMIFS(user_list!P:P,user_list!G:G,"&lt;="&amp;A988,user_list!H:H,"&gt;="&amp;A988)</f>
        <v>0.42015196342119421</v>
      </c>
      <c r="C988">
        <f>SUMIFS(user_list!Q:Q,user_list!G:G,"&lt;="&amp;A988,user_list!H:H,"&gt;="&amp;A988)</f>
        <v>1.0346960731576116</v>
      </c>
      <c r="D988">
        <f>SUMIFS(user_list!P:P,user_list!G:G,"&lt;="&amp;A988,user_list!H:H,"&gt;="&amp;A988,user_list!J:J,days!G988)+SUMIFS(user_list!P:P,user_list!G:G,"&lt;="&amp;A988,user_list!H:H,"&gt;="&amp;A988,user_list!J:J,days!G988-1)</f>
        <v>0</v>
      </c>
      <c r="E988" s="38">
        <f>COUNTIF(user_list!H:H,A988)</f>
        <v>0</v>
      </c>
      <c r="F988" s="72">
        <f t="shared" si="30"/>
        <v>9</v>
      </c>
      <c r="G988" s="72">
        <f t="shared" si="31"/>
        <v>2017</v>
      </c>
    </row>
    <row r="989" spans="1:7" hidden="1" x14ac:dyDescent="0.3">
      <c r="A989" s="79">
        <v>42992</v>
      </c>
      <c r="B989">
        <f>SUMIFS(user_list!P:P,user_list!G:G,"&lt;="&amp;A989,user_list!H:H,"&gt;="&amp;A989)</f>
        <v>0.42015196342119421</v>
      </c>
      <c r="C989">
        <f>SUMIFS(user_list!Q:Q,user_list!G:G,"&lt;="&amp;A989,user_list!H:H,"&gt;="&amp;A989)</f>
        <v>1.0346960731576116</v>
      </c>
      <c r="D989">
        <f>SUMIFS(user_list!P:P,user_list!G:G,"&lt;="&amp;A989,user_list!H:H,"&gt;="&amp;A989,user_list!J:J,days!G989)+SUMIFS(user_list!P:P,user_list!G:G,"&lt;="&amp;A989,user_list!H:H,"&gt;="&amp;A989,user_list!J:J,days!G989-1)</f>
        <v>0</v>
      </c>
      <c r="E989" s="38">
        <f>COUNTIF(user_list!H:H,A989)</f>
        <v>0</v>
      </c>
      <c r="F989" s="72">
        <f t="shared" si="30"/>
        <v>9</v>
      </c>
      <c r="G989" s="72">
        <f t="shared" si="31"/>
        <v>2017</v>
      </c>
    </row>
    <row r="990" spans="1:7" hidden="1" x14ac:dyDescent="0.3">
      <c r="A990" s="79">
        <v>42993</v>
      </c>
      <c r="B990">
        <f>SUMIFS(user_list!P:P,user_list!G:G,"&lt;="&amp;A990,user_list!H:H,"&gt;="&amp;A990)</f>
        <v>0.42015196342119421</v>
      </c>
      <c r="C990">
        <f>SUMIFS(user_list!Q:Q,user_list!G:G,"&lt;="&amp;A990,user_list!H:H,"&gt;="&amp;A990)</f>
        <v>1.0346960731576116</v>
      </c>
      <c r="D990">
        <f>SUMIFS(user_list!P:P,user_list!G:G,"&lt;="&amp;A990,user_list!H:H,"&gt;="&amp;A990,user_list!J:J,days!G990)+SUMIFS(user_list!P:P,user_list!G:G,"&lt;="&amp;A990,user_list!H:H,"&gt;="&amp;A990,user_list!J:J,days!G990-1)</f>
        <v>0</v>
      </c>
      <c r="E990" s="38">
        <f>COUNTIF(user_list!H:H,A990)</f>
        <v>0</v>
      </c>
      <c r="F990" s="72">
        <f t="shared" si="30"/>
        <v>9</v>
      </c>
      <c r="G990" s="72">
        <f t="shared" si="31"/>
        <v>2017</v>
      </c>
    </row>
    <row r="991" spans="1:7" hidden="1" x14ac:dyDescent="0.3">
      <c r="A991" s="79">
        <v>42994</v>
      </c>
      <c r="B991">
        <f>SUMIFS(user_list!P:P,user_list!G:G,"&lt;="&amp;A991,user_list!H:H,"&gt;="&amp;A991)</f>
        <v>0.42015196342119421</v>
      </c>
      <c r="C991">
        <f>SUMIFS(user_list!Q:Q,user_list!G:G,"&lt;="&amp;A991,user_list!H:H,"&gt;="&amp;A991)</f>
        <v>1.0346960731576116</v>
      </c>
      <c r="D991">
        <f>SUMIFS(user_list!P:P,user_list!G:G,"&lt;="&amp;A991,user_list!H:H,"&gt;="&amp;A991,user_list!J:J,days!G991)+SUMIFS(user_list!P:P,user_list!G:G,"&lt;="&amp;A991,user_list!H:H,"&gt;="&amp;A991,user_list!J:J,days!G991-1)</f>
        <v>0</v>
      </c>
      <c r="E991" s="38">
        <f>COUNTIF(user_list!H:H,A991)</f>
        <v>0</v>
      </c>
      <c r="F991" s="72">
        <f t="shared" si="30"/>
        <v>9</v>
      </c>
      <c r="G991" s="72">
        <f t="shared" si="31"/>
        <v>2017</v>
      </c>
    </row>
    <row r="992" spans="1:7" hidden="1" x14ac:dyDescent="0.3">
      <c r="A992" s="79">
        <v>42995</v>
      </c>
      <c r="B992">
        <f>SUMIFS(user_list!P:P,user_list!G:G,"&lt;="&amp;A992,user_list!H:H,"&gt;="&amp;A992)</f>
        <v>0.42015196342119421</v>
      </c>
      <c r="C992">
        <f>SUMIFS(user_list!Q:Q,user_list!G:G,"&lt;="&amp;A992,user_list!H:H,"&gt;="&amp;A992)</f>
        <v>1.0346960731576116</v>
      </c>
      <c r="D992">
        <f>SUMIFS(user_list!P:P,user_list!G:G,"&lt;="&amp;A992,user_list!H:H,"&gt;="&amp;A992,user_list!J:J,days!G992)+SUMIFS(user_list!P:P,user_list!G:G,"&lt;="&amp;A992,user_list!H:H,"&gt;="&amp;A992,user_list!J:J,days!G992-1)</f>
        <v>0</v>
      </c>
      <c r="E992" s="38">
        <f>COUNTIF(user_list!H:H,A992)</f>
        <v>0</v>
      </c>
      <c r="F992" s="72">
        <f t="shared" si="30"/>
        <v>9</v>
      </c>
      <c r="G992" s="72">
        <f t="shared" si="31"/>
        <v>2017</v>
      </c>
    </row>
    <row r="993" spans="1:7" hidden="1" x14ac:dyDescent="0.3">
      <c r="A993" s="79">
        <v>42996</v>
      </c>
      <c r="B993">
        <f>SUMIFS(user_list!P:P,user_list!G:G,"&lt;="&amp;A993,user_list!H:H,"&gt;="&amp;A993)</f>
        <v>0.42015196342119421</v>
      </c>
      <c r="C993">
        <f>SUMIFS(user_list!Q:Q,user_list!G:G,"&lt;="&amp;A993,user_list!H:H,"&gt;="&amp;A993)</f>
        <v>1.0346960731576116</v>
      </c>
      <c r="D993">
        <f>SUMIFS(user_list!P:P,user_list!G:G,"&lt;="&amp;A993,user_list!H:H,"&gt;="&amp;A993,user_list!J:J,days!G993)+SUMIFS(user_list!P:P,user_list!G:G,"&lt;="&amp;A993,user_list!H:H,"&gt;="&amp;A993,user_list!J:J,days!G993-1)</f>
        <v>0</v>
      </c>
      <c r="E993" s="38">
        <f>COUNTIF(user_list!H:H,A993)</f>
        <v>0</v>
      </c>
      <c r="F993" s="72">
        <f t="shared" si="30"/>
        <v>9</v>
      </c>
      <c r="G993" s="72">
        <f t="shared" si="31"/>
        <v>2017</v>
      </c>
    </row>
    <row r="994" spans="1:7" hidden="1" x14ac:dyDescent="0.3">
      <c r="A994" s="79">
        <v>42997</v>
      </c>
      <c r="B994">
        <f>SUMIFS(user_list!P:P,user_list!G:G,"&lt;="&amp;A994,user_list!H:H,"&gt;="&amp;A994)</f>
        <v>0.42015196342119421</v>
      </c>
      <c r="C994">
        <f>SUMIFS(user_list!Q:Q,user_list!G:G,"&lt;="&amp;A994,user_list!H:H,"&gt;="&amp;A994)</f>
        <v>1.0346960731576116</v>
      </c>
      <c r="D994">
        <f>SUMIFS(user_list!P:P,user_list!G:G,"&lt;="&amp;A994,user_list!H:H,"&gt;="&amp;A994,user_list!J:J,days!G994)+SUMIFS(user_list!P:P,user_list!G:G,"&lt;="&amp;A994,user_list!H:H,"&gt;="&amp;A994,user_list!J:J,days!G994-1)</f>
        <v>0</v>
      </c>
      <c r="E994" s="38">
        <f>COUNTIF(user_list!H:H,A994)</f>
        <v>0</v>
      </c>
      <c r="F994" s="72">
        <f t="shared" si="30"/>
        <v>9</v>
      </c>
      <c r="G994" s="72">
        <f t="shared" si="31"/>
        <v>2017</v>
      </c>
    </row>
    <row r="995" spans="1:7" hidden="1" x14ac:dyDescent="0.3">
      <c r="A995" s="79">
        <v>42998</v>
      </c>
      <c r="B995">
        <f>SUMIFS(user_list!P:P,user_list!G:G,"&lt;="&amp;A995,user_list!H:H,"&gt;="&amp;A995)</f>
        <v>0.42015196342119421</v>
      </c>
      <c r="C995">
        <f>SUMIFS(user_list!Q:Q,user_list!G:G,"&lt;="&amp;A995,user_list!H:H,"&gt;="&amp;A995)</f>
        <v>1.0346960731576116</v>
      </c>
      <c r="D995">
        <f>SUMIFS(user_list!P:P,user_list!G:G,"&lt;="&amp;A995,user_list!H:H,"&gt;="&amp;A995,user_list!J:J,days!G995)+SUMIFS(user_list!P:P,user_list!G:G,"&lt;="&amp;A995,user_list!H:H,"&gt;="&amp;A995,user_list!J:J,days!G995-1)</f>
        <v>0</v>
      </c>
      <c r="E995" s="38">
        <f>COUNTIF(user_list!H:H,A995)</f>
        <v>0</v>
      </c>
      <c r="F995" s="72">
        <f t="shared" si="30"/>
        <v>9</v>
      </c>
      <c r="G995" s="72">
        <f t="shared" si="31"/>
        <v>2017</v>
      </c>
    </row>
    <row r="996" spans="1:7" hidden="1" x14ac:dyDescent="0.3">
      <c r="A996" s="79">
        <v>42999</v>
      </c>
      <c r="B996">
        <f>SUMIFS(user_list!P:P,user_list!G:G,"&lt;="&amp;A996,user_list!H:H,"&gt;="&amp;A996)</f>
        <v>0.42015196342119421</v>
      </c>
      <c r="C996">
        <f>SUMIFS(user_list!Q:Q,user_list!G:G,"&lt;="&amp;A996,user_list!H:H,"&gt;="&amp;A996)</f>
        <v>1.0346960731576116</v>
      </c>
      <c r="D996">
        <f>SUMIFS(user_list!P:P,user_list!G:G,"&lt;="&amp;A996,user_list!H:H,"&gt;="&amp;A996,user_list!J:J,days!G996)+SUMIFS(user_list!P:P,user_list!G:G,"&lt;="&amp;A996,user_list!H:H,"&gt;="&amp;A996,user_list!J:J,days!G996-1)</f>
        <v>0</v>
      </c>
      <c r="E996" s="38">
        <f>COUNTIF(user_list!H:H,A996)</f>
        <v>0</v>
      </c>
      <c r="F996" s="72">
        <f t="shared" si="30"/>
        <v>9</v>
      </c>
      <c r="G996" s="72">
        <f t="shared" si="31"/>
        <v>2017</v>
      </c>
    </row>
    <row r="997" spans="1:7" hidden="1" x14ac:dyDescent="0.3">
      <c r="A997" s="79">
        <v>43000</v>
      </c>
      <c r="B997">
        <f>SUMIFS(user_list!P:P,user_list!G:G,"&lt;="&amp;A997,user_list!H:H,"&gt;="&amp;A997)</f>
        <v>0.42015196342119421</v>
      </c>
      <c r="C997">
        <f>SUMIFS(user_list!Q:Q,user_list!G:G,"&lt;="&amp;A997,user_list!H:H,"&gt;="&amp;A997)</f>
        <v>1.0346960731576116</v>
      </c>
      <c r="D997">
        <f>SUMIFS(user_list!P:P,user_list!G:G,"&lt;="&amp;A997,user_list!H:H,"&gt;="&amp;A997,user_list!J:J,days!G997)+SUMIFS(user_list!P:P,user_list!G:G,"&lt;="&amp;A997,user_list!H:H,"&gt;="&amp;A997,user_list!J:J,days!G997-1)</f>
        <v>0</v>
      </c>
      <c r="E997" s="38">
        <f>COUNTIF(user_list!H:H,A997)</f>
        <v>0</v>
      </c>
      <c r="F997" s="72">
        <f t="shared" si="30"/>
        <v>9</v>
      </c>
      <c r="G997" s="72">
        <f t="shared" si="31"/>
        <v>2017</v>
      </c>
    </row>
    <row r="998" spans="1:7" hidden="1" x14ac:dyDescent="0.3">
      <c r="A998" s="79">
        <v>43001</v>
      </c>
      <c r="B998">
        <f>SUMIFS(user_list!P:P,user_list!G:G,"&lt;="&amp;A998,user_list!H:H,"&gt;="&amp;A998)</f>
        <v>0.42015196342119421</v>
      </c>
      <c r="C998">
        <f>SUMIFS(user_list!Q:Q,user_list!G:G,"&lt;="&amp;A998,user_list!H:H,"&gt;="&amp;A998)</f>
        <v>1.0346960731576116</v>
      </c>
      <c r="D998">
        <f>SUMIFS(user_list!P:P,user_list!G:G,"&lt;="&amp;A998,user_list!H:H,"&gt;="&amp;A998,user_list!J:J,days!G998)+SUMIFS(user_list!P:P,user_list!G:G,"&lt;="&amp;A998,user_list!H:H,"&gt;="&amp;A998,user_list!J:J,days!G998-1)</f>
        <v>0</v>
      </c>
      <c r="E998" s="38">
        <f>COUNTIF(user_list!H:H,A998)</f>
        <v>0</v>
      </c>
      <c r="F998" s="72">
        <f t="shared" si="30"/>
        <v>9</v>
      </c>
      <c r="G998" s="72">
        <f t="shared" si="31"/>
        <v>2017</v>
      </c>
    </row>
    <row r="999" spans="1:7" hidden="1" x14ac:dyDescent="0.3">
      <c r="A999" s="79">
        <v>43002</v>
      </c>
      <c r="B999">
        <f>SUMIFS(user_list!P:P,user_list!G:G,"&lt;="&amp;A999,user_list!H:H,"&gt;="&amp;A999)</f>
        <v>0.42015196342119421</v>
      </c>
      <c r="C999">
        <f>SUMIFS(user_list!Q:Q,user_list!G:G,"&lt;="&amp;A999,user_list!H:H,"&gt;="&amp;A999)</f>
        <v>1.0346960731576116</v>
      </c>
      <c r="D999">
        <f>SUMIFS(user_list!P:P,user_list!G:G,"&lt;="&amp;A999,user_list!H:H,"&gt;="&amp;A999,user_list!J:J,days!G999)+SUMIFS(user_list!P:P,user_list!G:G,"&lt;="&amp;A999,user_list!H:H,"&gt;="&amp;A999,user_list!J:J,days!G999-1)</f>
        <v>0</v>
      </c>
      <c r="E999" s="38">
        <f>COUNTIF(user_list!H:H,A999)</f>
        <v>0</v>
      </c>
      <c r="F999" s="72">
        <f t="shared" si="30"/>
        <v>9</v>
      </c>
      <c r="G999" s="72">
        <f t="shared" si="31"/>
        <v>2017</v>
      </c>
    </row>
    <row r="1000" spans="1:7" hidden="1" x14ac:dyDescent="0.3">
      <c r="A1000" s="79">
        <v>43003</v>
      </c>
      <c r="B1000">
        <f>SUMIFS(user_list!P:P,user_list!G:G,"&lt;="&amp;A1000,user_list!H:H,"&gt;="&amp;A1000)</f>
        <v>1.0473921067903698</v>
      </c>
      <c r="C1000">
        <f>SUMIFS(user_list!Q:Q,user_list!G:G,"&lt;="&amp;A1000,user_list!H:H,"&gt;="&amp;A1000)</f>
        <v>2.6475992989640633</v>
      </c>
      <c r="D1000">
        <f>SUMIFS(user_list!P:P,user_list!G:G,"&lt;="&amp;A1000,user_list!H:H,"&gt;="&amp;A1000,user_list!J:J,days!G1000)+SUMIFS(user_list!P:P,user_list!G:G,"&lt;="&amp;A1000,user_list!H:H,"&gt;="&amp;A1000,user_list!J:J,days!G1000-1)</f>
        <v>0</v>
      </c>
      <c r="E1000" s="38">
        <f>COUNTIF(user_list!H:H,A1000)</f>
        <v>0</v>
      </c>
      <c r="F1000" s="72">
        <f t="shared" si="30"/>
        <v>9</v>
      </c>
      <c r="G1000" s="72">
        <f t="shared" si="31"/>
        <v>2017</v>
      </c>
    </row>
    <row r="1001" spans="1:7" hidden="1" x14ac:dyDescent="0.3">
      <c r="A1001" s="79">
        <v>43004</v>
      </c>
      <c r="B1001">
        <f>SUMIFS(user_list!P:P,user_list!G:G,"&lt;="&amp;A1001,user_list!H:H,"&gt;="&amp;A1001)</f>
        <v>1.0473921067903698</v>
      </c>
      <c r="C1001">
        <f>SUMIFS(user_list!Q:Q,user_list!G:G,"&lt;="&amp;A1001,user_list!H:H,"&gt;="&amp;A1001)</f>
        <v>2.6475992989640633</v>
      </c>
      <c r="D1001">
        <f>SUMIFS(user_list!P:P,user_list!G:G,"&lt;="&amp;A1001,user_list!H:H,"&gt;="&amp;A1001,user_list!J:J,days!G1001)+SUMIFS(user_list!P:P,user_list!G:G,"&lt;="&amp;A1001,user_list!H:H,"&gt;="&amp;A1001,user_list!J:J,days!G1001-1)</f>
        <v>0</v>
      </c>
      <c r="E1001" s="38">
        <f>COUNTIF(user_list!H:H,A1001)</f>
        <v>0</v>
      </c>
      <c r="F1001" s="72">
        <f t="shared" si="30"/>
        <v>9</v>
      </c>
      <c r="G1001" s="72">
        <f t="shared" si="31"/>
        <v>2017</v>
      </c>
    </row>
    <row r="1002" spans="1:7" hidden="1" x14ac:dyDescent="0.3">
      <c r="A1002" s="79">
        <v>43005</v>
      </c>
      <c r="B1002">
        <f>SUMIFS(user_list!P:P,user_list!G:G,"&lt;="&amp;A1002,user_list!H:H,"&gt;="&amp;A1002)</f>
        <v>1.0473921067903698</v>
      </c>
      <c r="C1002">
        <f>SUMIFS(user_list!Q:Q,user_list!G:G,"&lt;="&amp;A1002,user_list!H:H,"&gt;="&amp;A1002)</f>
        <v>2.6475992989640633</v>
      </c>
      <c r="D1002">
        <f>SUMIFS(user_list!P:P,user_list!G:G,"&lt;="&amp;A1002,user_list!H:H,"&gt;="&amp;A1002,user_list!J:J,days!G1002)+SUMIFS(user_list!P:P,user_list!G:G,"&lt;="&amp;A1002,user_list!H:H,"&gt;="&amp;A1002,user_list!J:J,days!G1002-1)</f>
        <v>0</v>
      </c>
      <c r="E1002" s="38">
        <f>COUNTIF(user_list!H:H,A1002)</f>
        <v>0</v>
      </c>
      <c r="F1002" s="72">
        <f t="shared" si="30"/>
        <v>9</v>
      </c>
      <c r="G1002" s="72">
        <f t="shared" si="31"/>
        <v>2017</v>
      </c>
    </row>
    <row r="1003" spans="1:7" hidden="1" x14ac:dyDescent="0.3">
      <c r="A1003" s="79">
        <v>43006</v>
      </c>
      <c r="B1003">
        <f>SUMIFS(user_list!P:P,user_list!G:G,"&lt;="&amp;A1003,user_list!H:H,"&gt;="&amp;A1003)</f>
        <v>1.0473921067903698</v>
      </c>
      <c r="C1003">
        <f>SUMIFS(user_list!Q:Q,user_list!G:G,"&lt;="&amp;A1003,user_list!H:H,"&gt;="&amp;A1003)</f>
        <v>2.6475992989640633</v>
      </c>
      <c r="D1003">
        <f>SUMIFS(user_list!P:P,user_list!G:G,"&lt;="&amp;A1003,user_list!H:H,"&gt;="&amp;A1003,user_list!J:J,days!G1003)+SUMIFS(user_list!P:P,user_list!G:G,"&lt;="&amp;A1003,user_list!H:H,"&gt;="&amp;A1003,user_list!J:J,days!G1003-1)</f>
        <v>0</v>
      </c>
      <c r="E1003" s="38">
        <f>COUNTIF(user_list!H:H,A1003)</f>
        <v>0</v>
      </c>
      <c r="F1003" s="72">
        <f t="shared" si="30"/>
        <v>9</v>
      </c>
      <c r="G1003" s="72">
        <f t="shared" si="31"/>
        <v>2017</v>
      </c>
    </row>
    <row r="1004" spans="1:7" hidden="1" x14ac:dyDescent="0.3">
      <c r="A1004" s="79">
        <v>43007</v>
      </c>
      <c r="B1004">
        <f>SUMIFS(user_list!P:P,user_list!G:G,"&lt;="&amp;A1004,user_list!H:H,"&gt;="&amp;A1004)</f>
        <v>1.0473921067903698</v>
      </c>
      <c r="C1004">
        <f>SUMIFS(user_list!Q:Q,user_list!G:G,"&lt;="&amp;A1004,user_list!H:H,"&gt;="&amp;A1004)</f>
        <v>2.6475992989640633</v>
      </c>
      <c r="D1004">
        <f>SUMIFS(user_list!P:P,user_list!G:G,"&lt;="&amp;A1004,user_list!H:H,"&gt;="&amp;A1004,user_list!J:J,days!G1004)+SUMIFS(user_list!P:P,user_list!G:G,"&lt;="&amp;A1004,user_list!H:H,"&gt;="&amp;A1004,user_list!J:J,days!G1004-1)</f>
        <v>0</v>
      </c>
      <c r="E1004" s="38">
        <f>COUNTIF(user_list!H:H,A1004)</f>
        <v>0</v>
      </c>
      <c r="F1004" s="72">
        <f t="shared" si="30"/>
        <v>9</v>
      </c>
      <c r="G1004" s="72">
        <f t="shared" si="31"/>
        <v>2017</v>
      </c>
    </row>
    <row r="1005" spans="1:7" hidden="1" x14ac:dyDescent="0.3">
      <c r="A1005" s="79">
        <v>43008</v>
      </c>
      <c r="B1005">
        <f>SUMIFS(user_list!P:P,user_list!G:G,"&lt;="&amp;A1005,user_list!H:H,"&gt;="&amp;A1005)</f>
        <v>1.0473921067903698</v>
      </c>
      <c r="C1005">
        <f>SUMIFS(user_list!Q:Q,user_list!G:G,"&lt;="&amp;A1005,user_list!H:H,"&gt;="&amp;A1005)</f>
        <v>2.6475992989640633</v>
      </c>
      <c r="D1005">
        <f>SUMIFS(user_list!P:P,user_list!G:G,"&lt;="&amp;A1005,user_list!H:H,"&gt;="&amp;A1005,user_list!J:J,days!G1005)+SUMIFS(user_list!P:P,user_list!G:G,"&lt;="&amp;A1005,user_list!H:H,"&gt;="&amp;A1005,user_list!J:J,days!G1005-1)</f>
        <v>0</v>
      </c>
      <c r="E1005" s="38">
        <f>COUNTIF(user_list!H:H,A1005)</f>
        <v>0</v>
      </c>
      <c r="F1005" s="72">
        <f t="shared" si="30"/>
        <v>9</v>
      </c>
      <c r="G1005" s="72">
        <f t="shared" si="31"/>
        <v>2017</v>
      </c>
    </row>
    <row r="1006" spans="1:7" hidden="1" x14ac:dyDescent="0.3">
      <c r="A1006" s="79">
        <v>43009</v>
      </c>
      <c r="B1006">
        <f>SUMIFS(user_list!P:P,user_list!G:G,"&lt;="&amp;A1006,user_list!H:H,"&gt;="&amp;A1006)</f>
        <v>3.0041934535917165</v>
      </c>
      <c r="C1006">
        <f>SUMIFS(user_list!Q:Q,user_list!G:G,"&lt;="&amp;A1006,user_list!H:H,"&gt;="&amp;A1006)</f>
        <v>8.3627508141155786</v>
      </c>
      <c r="D1006">
        <f>SUMIFS(user_list!P:P,user_list!G:G,"&lt;="&amp;A1006,user_list!H:H,"&gt;="&amp;A1006,user_list!J:J,days!G1006)+SUMIFS(user_list!P:P,user_list!G:G,"&lt;="&amp;A1006,user_list!H:H,"&gt;="&amp;A1006,user_list!J:J,days!G1006-1)</f>
        <v>0.39444444444444438</v>
      </c>
      <c r="E1006" s="38">
        <f>COUNTIF(user_list!H:H,A1006)</f>
        <v>1</v>
      </c>
      <c r="F1006" s="72">
        <f t="shared" si="30"/>
        <v>10</v>
      </c>
      <c r="G1006" s="72">
        <f t="shared" si="31"/>
        <v>2017</v>
      </c>
    </row>
    <row r="1007" spans="1:7" hidden="1" x14ac:dyDescent="0.3">
      <c r="A1007" s="79">
        <v>43010</v>
      </c>
      <c r="B1007">
        <f>SUMIFS(user_list!P:P,user_list!G:G,"&lt;="&amp;A1007,user_list!H:H,"&gt;="&amp;A1007)</f>
        <v>4.1174413168395807</v>
      </c>
      <c r="C1007">
        <f>SUMIFS(user_list!Q:Q,user_list!G:G,"&lt;="&amp;A1007,user_list!H:H,"&gt;="&amp;A1007)</f>
        <v>11.131981583346349</v>
      </c>
      <c r="D1007">
        <f>SUMIFS(user_list!P:P,user_list!G:G,"&lt;="&amp;A1007,user_list!H:H,"&gt;="&amp;A1007,user_list!J:J,days!G1007)+SUMIFS(user_list!P:P,user_list!G:G,"&lt;="&amp;A1007,user_list!H:H,"&gt;="&amp;A1007,user_list!J:J,days!G1007-1)</f>
        <v>0</v>
      </c>
      <c r="E1007" s="38">
        <f>COUNTIF(user_list!H:H,A1007)</f>
        <v>0</v>
      </c>
      <c r="F1007" s="72">
        <f t="shared" si="30"/>
        <v>10</v>
      </c>
      <c r="G1007" s="72">
        <f t="shared" si="31"/>
        <v>2017</v>
      </c>
    </row>
    <row r="1008" spans="1:7" hidden="1" x14ac:dyDescent="0.3">
      <c r="A1008" s="79">
        <v>43011</v>
      </c>
      <c r="B1008">
        <f>SUMIFS(user_list!P:P,user_list!G:G,"&lt;="&amp;A1008,user_list!H:H,"&gt;="&amp;A1008)</f>
        <v>4.1174413168395807</v>
      </c>
      <c r="C1008">
        <f>SUMIFS(user_list!Q:Q,user_list!G:G,"&lt;="&amp;A1008,user_list!H:H,"&gt;="&amp;A1008)</f>
        <v>11.131981583346349</v>
      </c>
      <c r="D1008">
        <f>SUMIFS(user_list!P:P,user_list!G:G,"&lt;="&amp;A1008,user_list!H:H,"&gt;="&amp;A1008,user_list!J:J,days!G1008)+SUMIFS(user_list!P:P,user_list!G:G,"&lt;="&amp;A1008,user_list!H:H,"&gt;="&amp;A1008,user_list!J:J,days!G1008-1)</f>
        <v>0</v>
      </c>
      <c r="E1008" s="38">
        <f>COUNTIF(user_list!H:H,A1008)</f>
        <v>0</v>
      </c>
      <c r="F1008" s="72">
        <f t="shared" si="30"/>
        <v>10</v>
      </c>
      <c r="G1008" s="72">
        <f t="shared" si="31"/>
        <v>2017</v>
      </c>
    </row>
    <row r="1009" spans="1:7" hidden="1" x14ac:dyDescent="0.3">
      <c r="A1009" s="79">
        <v>43012</v>
      </c>
      <c r="B1009">
        <f>SUMIFS(user_list!P:P,user_list!G:G,"&lt;="&amp;A1009,user_list!H:H,"&gt;="&amp;A1009)</f>
        <v>4.1174413168395807</v>
      </c>
      <c r="C1009">
        <f>SUMIFS(user_list!Q:Q,user_list!G:G,"&lt;="&amp;A1009,user_list!H:H,"&gt;="&amp;A1009)</f>
        <v>11.131981583346349</v>
      </c>
      <c r="D1009">
        <f>SUMIFS(user_list!P:P,user_list!G:G,"&lt;="&amp;A1009,user_list!H:H,"&gt;="&amp;A1009,user_list!J:J,days!G1009)+SUMIFS(user_list!P:P,user_list!G:G,"&lt;="&amp;A1009,user_list!H:H,"&gt;="&amp;A1009,user_list!J:J,days!G1009-1)</f>
        <v>0</v>
      </c>
      <c r="E1009" s="38">
        <f>COUNTIF(user_list!H:H,A1009)</f>
        <v>0</v>
      </c>
      <c r="F1009" s="72">
        <f t="shared" si="30"/>
        <v>10</v>
      </c>
      <c r="G1009" s="72">
        <f t="shared" si="31"/>
        <v>2017</v>
      </c>
    </row>
    <row r="1010" spans="1:7" hidden="1" x14ac:dyDescent="0.3">
      <c r="A1010" s="79">
        <v>43013</v>
      </c>
      <c r="B1010">
        <f>SUMIFS(user_list!P:P,user_list!G:G,"&lt;="&amp;A1010,user_list!H:H,"&gt;="&amp;A1010)</f>
        <v>4.1174413168395807</v>
      </c>
      <c r="C1010">
        <f>SUMIFS(user_list!Q:Q,user_list!G:G,"&lt;="&amp;A1010,user_list!H:H,"&gt;="&amp;A1010)</f>
        <v>11.131981583346349</v>
      </c>
      <c r="D1010">
        <f>SUMIFS(user_list!P:P,user_list!G:G,"&lt;="&amp;A1010,user_list!H:H,"&gt;="&amp;A1010,user_list!J:J,days!G1010)+SUMIFS(user_list!P:P,user_list!G:G,"&lt;="&amp;A1010,user_list!H:H,"&gt;="&amp;A1010,user_list!J:J,days!G1010-1)</f>
        <v>0</v>
      </c>
      <c r="E1010" s="38">
        <f>COUNTIF(user_list!H:H,A1010)</f>
        <v>0</v>
      </c>
      <c r="F1010" s="72">
        <f t="shared" si="30"/>
        <v>10</v>
      </c>
      <c r="G1010" s="72">
        <f t="shared" si="31"/>
        <v>2017</v>
      </c>
    </row>
    <row r="1011" spans="1:7" hidden="1" x14ac:dyDescent="0.3">
      <c r="A1011" s="79">
        <v>43014</v>
      </c>
      <c r="B1011">
        <f>SUMIFS(user_list!P:P,user_list!G:G,"&lt;="&amp;A1011,user_list!H:H,"&gt;="&amp;A1011)</f>
        <v>4.1174413168395807</v>
      </c>
      <c r="C1011">
        <f>SUMIFS(user_list!Q:Q,user_list!G:G,"&lt;="&amp;A1011,user_list!H:H,"&gt;="&amp;A1011)</f>
        <v>11.131981583346349</v>
      </c>
      <c r="D1011">
        <f>SUMIFS(user_list!P:P,user_list!G:G,"&lt;="&amp;A1011,user_list!H:H,"&gt;="&amp;A1011,user_list!J:J,days!G1011)+SUMIFS(user_list!P:P,user_list!G:G,"&lt;="&amp;A1011,user_list!H:H,"&gt;="&amp;A1011,user_list!J:J,days!G1011-1)</f>
        <v>0</v>
      </c>
      <c r="E1011" s="38">
        <f>COUNTIF(user_list!H:H,A1011)</f>
        <v>0</v>
      </c>
      <c r="F1011" s="72">
        <f t="shared" si="30"/>
        <v>10</v>
      </c>
      <c r="G1011" s="72">
        <f t="shared" si="31"/>
        <v>2017</v>
      </c>
    </row>
    <row r="1012" spans="1:7" hidden="1" x14ac:dyDescent="0.3">
      <c r="A1012" s="79">
        <v>43015</v>
      </c>
      <c r="B1012">
        <f>SUMIFS(user_list!P:P,user_list!G:G,"&lt;="&amp;A1012,user_list!H:H,"&gt;="&amp;A1012)</f>
        <v>4.1174413168395807</v>
      </c>
      <c r="C1012">
        <f>SUMIFS(user_list!Q:Q,user_list!G:G,"&lt;="&amp;A1012,user_list!H:H,"&gt;="&amp;A1012)</f>
        <v>11.131981583346349</v>
      </c>
      <c r="D1012">
        <f>SUMIFS(user_list!P:P,user_list!G:G,"&lt;="&amp;A1012,user_list!H:H,"&gt;="&amp;A1012,user_list!J:J,days!G1012)+SUMIFS(user_list!P:P,user_list!G:G,"&lt;="&amp;A1012,user_list!H:H,"&gt;="&amp;A1012,user_list!J:J,days!G1012-1)</f>
        <v>0</v>
      </c>
      <c r="E1012" s="38">
        <f>COUNTIF(user_list!H:H,A1012)</f>
        <v>0</v>
      </c>
      <c r="F1012" s="72">
        <f t="shared" si="30"/>
        <v>10</v>
      </c>
      <c r="G1012" s="72">
        <f t="shared" si="31"/>
        <v>2017</v>
      </c>
    </row>
    <row r="1013" spans="1:7" hidden="1" x14ac:dyDescent="0.3">
      <c r="A1013" s="79">
        <v>43016</v>
      </c>
      <c r="B1013">
        <f>SUMIFS(user_list!P:P,user_list!G:G,"&lt;="&amp;A1013,user_list!H:H,"&gt;="&amp;A1013)</f>
        <v>4.1174413168395807</v>
      </c>
      <c r="C1013">
        <f>SUMIFS(user_list!Q:Q,user_list!G:G,"&lt;="&amp;A1013,user_list!H:H,"&gt;="&amp;A1013)</f>
        <v>11.131981583346349</v>
      </c>
      <c r="D1013">
        <f>SUMIFS(user_list!P:P,user_list!G:G,"&lt;="&amp;A1013,user_list!H:H,"&gt;="&amp;A1013,user_list!J:J,days!G1013)+SUMIFS(user_list!P:P,user_list!G:G,"&lt;="&amp;A1013,user_list!H:H,"&gt;="&amp;A1013,user_list!J:J,days!G1013-1)</f>
        <v>0</v>
      </c>
      <c r="E1013" s="38">
        <f>COUNTIF(user_list!H:H,A1013)</f>
        <v>0</v>
      </c>
      <c r="F1013" s="72">
        <f t="shared" si="30"/>
        <v>10</v>
      </c>
      <c r="G1013" s="72">
        <f t="shared" si="31"/>
        <v>2017</v>
      </c>
    </row>
    <row r="1014" spans="1:7" hidden="1" x14ac:dyDescent="0.3">
      <c r="A1014" s="79">
        <v>43017</v>
      </c>
      <c r="B1014">
        <f>SUMIFS(user_list!P:P,user_list!G:G,"&lt;="&amp;A1014,user_list!H:H,"&gt;="&amp;A1014)</f>
        <v>4.1174413168395807</v>
      </c>
      <c r="C1014">
        <f>SUMIFS(user_list!Q:Q,user_list!G:G,"&lt;="&amp;A1014,user_list!H:H,"&gt;="&amp;A1014)</f>
        <v>11.131981583346349</v>
      </c>
      <c r="D1014">
        <f>SUMIFS(user_list!P:P,user_list!G:G,"&lt;="&amp;A1014,user_list!H:H,"&gt;="&amp;A1014,user_list!J:J,days!G1014)+SUMIFS(user_list!P:P,user_list!G:G,"&lt;="&amp;A1014,user_list!H:H,"&gt;="&amp;A1014,user_list!J:J,days!G1014-1)</f>
        <v>0</v>
      </c>
      <c r="E1014" s="38">
        <f>COUNTIF(user_list!H:H,A1014)</f>
        <v>0</v>
      </c>
      <c r="F1014" s="72">
        <f t="shared" si="30"/>
        <v>10</v>
      </c>
      <c r="G1014" s="72">
        <f t="shared" si="31"/>
        <v>2017</v>
      </c>
    </row>
    <row r="1015" spans="1:7" hidden="1" x14ac:dyDescent="0.3">
      <c r="A1015" s="79">
        <v>43018</v>
      </c>
      <c r="B1015">
        <f>SUMIFS(user_list!P:P,user_list!G:G,"&lt;="&amp;A1015,user_list!H:H,"&gt;="&amp;A1015)</f>
        <v>4.1174413168395807</v>
      </c>
      <c r="C1015">
        <f>SUMIFS(user_list!Q:Q,user_list!G:G,"&lt;="&amp;A1015,user_list!H:H,"&gt;="&amp;A1015)</f>
        <v>11.131981583346349</v>
      </c>
      <c r="D1015">
        <f>SUMIFS(user_list!P:P,user_list!G:G,"&lt;="&amp;A1015,user_list!H:H,"&gt;="&amp;A1015,user_list!J:J,days!G1015)+SUMIFS(user_list!P:P,user_list!G:G,"&lt;="&amp;A1015,user_list!H:H,"&gt;="&amp;A1015,user_list!J:J,days!G1015-1)</f>
        <v>0</v>
      </c>
      <c r="E1015" s="38">
        <f>COUNTIF(user_list!H:H,A1015)</f>
        <v>0</v>
      </c>
      <c r="F1015" s="72">
        <f t="shared" si="30"/>
        <v>10</v>
      </c>
      <c r="G1015" s="72">
        <f t="shared" si="31"/>
        <v>2017</v>
      </c>
    </row>
    <row r="1016" spans="1:7" hidden="1" x14ac:dyDescent="0.3">
      <c r="A1016" s="79">
        <v>43019</v>
      </c>
      <c r="B1016">
        <f>SUMIFS(user_list!P:P,user_list!G:G,"&lt;="&amp;A1016,user_list!H:H,"&gt;="&amp;A1016)</f>
        <v>4.1174413168395807</v>
      </c>
      <c r="C1016">
        <f>SUMIFS(user_list!Q:Q,user_list!G:G,"&lt;="&amp;A1016,user_list!H:H,"&gt;="&amp;A1016)</f>
        <v>11.131981583346349</v>
      </c>
      <c r="D1016">
        <f>SUMIFS(user_list!P:P,user_list!G:G,"&lt;="&amp;A1016,user_list!H:H,"&gt;="&amp;A1016,user_list!J:J,days!G1016)+SUMIFS(user_list!P:P,user_list!G:G,"&lt;="&amp;A1016,user_list!H:H,"&gt;="&amp;A1016,user_list!J:J,days!G1016-1)</f>
        <v>0</v>
      </c>
      <c r="E1016" s="38">
        <f>COUNTIF(user_list!H:H,A1016)</f>
        <v>1</v>
      </c>
      <c r="F1016" s="72">
        <f t="shared" si="30"/>
        <v>10</v>
      </c>
      <c r="G1016" s="72">
        <f t="shared" si="31"/>
        <v>2017</v>
      </c>
    </row>
    <row r="1017" spans="1:7" hidden="1" x14ac:dyDescent="0.3">
      <c r="A1017" s="79">
        <v>43020</v>
      </c>
      <c r="B1017">
        <f>SUMIFS(user_list!P:P,user_list!G:G,"&lt;="&amp;A1017,user_list!H:H,"&gt;="&amp;A1017)</f>
        <v>3.2447140441123077</v>
      </c>
      <c r="C1017">
        <f>SUMIFS(user_list!Q:Q,user_list!G:G,"&lt;="&amp;A1017,user_list!H:H,"&gt;="&amp;A1017)</f>
        <v>8.950163401528167</v>
      </c>
      <c r="D1017">
        <f>SUMIFS(user_list!P:P,user_list!G:G,"&lt;="&amp;A1017,user_list!H:H,"&gt;="&amp;A1017,user_list!J:J,days!G1017)+SUMIFS(user_list!P:P,user_list!G:G,"&lt;="&amp;A1017,user_list!H:H,"&gt;="&amp;A1017,user_list!J:J,days!G1017-1)</f>
        <v>0</v>
      </c>
      <c r="E1017" s="38">
        <f>COUNTIF(user_list!H:H,A1017)</f>
        <v>0</v>
      </c>
      <c r="F1017" s="72">
        <f t="shared" si="30"/>
        <v>10</v>
      </c>
      <c r="G1017" s="72">
        <f t="shared" si="31"/>
        <v>2017</v>
      </c>
    </row>
    <row r="1018" spans="1:7" hidden="1" x14ac:dyDescent="0.3">
      <c r="A1018" s="79">
        <v>43021</v>
      </c>
      <c r="B1018">
        <f>SUMIFS(user_list!P:P,user_list!G:G,"&lt;="&amp;A1018,user_list!H:H,"&gt;="&amp;A1018)</f>
        <v>3.2447140441123077</v>
      </c>
      <c r="C1018">
        <f>SUMIFS(user_list!Q:Q,user_list!G:G,"&lt;="&amp;A1018,user_list!H:H,"&gt;="&amp;A1018)</f>
        <v>8.950163401528167</v>
      </c>
      <c r="D1018">
        <f>SUMIFS(user_list!P:P,user_list!G:G,"&lt;="&amp;A1018,user_list!H:H,"&gt;="&amp;A1018,user_list!J:J,days!G1018)+SUMIFS(user_list!P:P,user_list!G:G,"&lt;="&amp;A1018,user_list!H:H,"&gt;="&amp;A1018,user_list!J:J,days!G1018-1)</f>
        <v>0</v>
      </c>
      <c r="E1018" s="38">
        <f>COUNTIF(user_list!H:H,A1018)</f>
        <v>0</v>
      </c>
      <c r="F1018" s="72">
        <f t="shared" si="30"/>
        <v>10</v>
      </c>
      <c r="G1018" s="72">
        <f t="shared" si="31"/>
        <v>2017</v>
      </c>
    </row>
    <row r="1019" spans="1:7" hidden="1" x14ac:dyDescent="0.3">
      <c r="A1019" s="79">
        <v>43022</v>
      </c>
      <c r="B1019">
        <f>SUMIFS(user_list!P:P,user_list!G:G,"&lt;="&amp;A1019,user_list!H:H,"&gt;="&amp;A1019)</f>
        <v>3.2447140441123077</v>
      </c>
      <c r="C1019">
        <f>SUMIFS(user_list!Q:Q,user_list!G:G,"&lt;="&amp;A1019,user_list!H:H,"&gt;="&amp;A1019)</f>
        <v>8.950163401528167</v>
      </c>
      <c r="D1019">
        <f>SUMIFS(user_list!P:P,user_list!G:G,"&lt;="&amp;A1019,user_list!H:H,"&gt;="&amp;A1019,user_list!J:J,days!G1019)+SUMIFS(user_list!P:P,user_list!G:G,"&lt;="&amp;A1019,user_list!H:H,"&gt;="&amp;A1019,user_list!J:J,days!G1019-1)</f>
        <v>0</v>
      </c>
      <c r="E1019" s="38">
        <f>COUNTIF(user_list!H:H,A1019)</f>
        <v>1</v>
      </c>
      <c r="F1019" s="72">
        <f t="shared" si="30"/>
        <v>10</v>
      </c>
      <c r="G1019" s="72">
        <f t="shared" si="31"/>
        <v>2017</v>
      </c>
    </row>
    <row r="1020" spans="1:7" hidden="1" x14ac:dyDescent="0.3">
      <c r="A1020" s="79">
        <v>43023</v>
      </c>
      <c r="B1020">
        <f>SUMIFS(user_list!P:P,user_list!G:G,"&lt;="&amp;A1020,user_list!H:H,"&gt;="&amp;A1020)</f>
        <v>2.5856328475311106</v>
      </c>
      <c r="C1020">
        <f>SUMIFS(user_list!Q:Q,user_list!G:G,"&lt;="&amp;A1020,user_list!H:H,"&gt;="&amp;A1020)</f>
        <v>7.3475992989640631</v>
      </c>
      <c r="D1020">
        <f>SUMIFS(user_list!P:P,user_list!G:G,"&lt;="&amp;A1020,user_list!H:H,"&gt;="&amp;A1020,user_list!J:J,days!G1020)+SUMIFS(user_list!P:P,user_list!G:G,"&lt;="&amp;A1020,user_list!H:H,"&gt;="&amp;A1020,user_list!J:J,days!G1020-1)</f>
        <v>0</v>
      </c>
      <c r="E1020" s="38">
        <f>COUNTIF(user_list!H:H,A1020)</f>
        <v>1</v>
      </c>
      <c r="F1020" s="72">
        <f t="shared" si="30"/>
        <v>10</v>
      </c>
      <c r="G1020" s="72">
        <f t="shared" si="31"/>
        <v>2017</v>
      </c>
    </row>
    <row r="1021" spans="1:7" hidden="1" x14ac:dyDescent="0.3">
      <c r="A1021" s="79">
        <v>43024</v>
      </c>
      <c r="B1021">
        <f>SUMIFS(user_list!P:P,user_list!G:G,"&lt;="&amp;A1021,user_list!H:H,"&gt;="&amp;A1021)</f>
        <v>1.8960032179014807</v>
      </c>
      <c r="C1021">
        <f>SUMIFS(user_list!Q:Q,user_list!G:G,"&lt;="&amp;A1021,user_list!H:H,"&gt;="&amp;A1021)</f>
        <v>4.8142659656307307</v>
      </c>
      <c r="D1021">
        <f>SUMIFS(user_list!P:P,user_list!G:G,"&lt;="&amp;A1021,user_list!H:H,"&gt;="&amp;A1021,user_list!J:J,days!G1021)+SUMIFS(user_list!P:P,user_list!G:G,"&lt;="&amp;A1021,user_list!H:H,"&gt;="&amp;A1021,user_list!J:J,days!G1021-1)</f>
        <v>0</v>
      </c>
      <c r="E1021" s="38">
        <f>COUNTIF(user_list!H:H,A1021)</f>
        <v>0</v>
      </c>
      <c r="F1021" s="72">
        <f t="shared" si="30"/>
        <v>10</v>
      </c>
      <c r="G1021" s="72">
        <f t="shared" si="31"/>
        <v>2017</v>
      </c>
    </row>
    <row r="1022" spans="1:7" hidden="1" x14ac:dyDescent="0.3">
      <c r="A1022" s="79">
        <v>43025</v>
      </c>
      <c r="B1022">
        <f>SUMIFS(user_list!P:P,user_list!G:G,"&lt;="&amp;A1022,user_list!H:H,"&gt;="&amp;A1022)</f>
        <v>1.8960032179014807</v>
      </c>
      <c r="C1022">
        <f>SUMIFS(user_list!Q:Q,user_list!G:G,"&lt;="&amp;A1022,user_list!H:H,"&gt;="&amp;A1022)</f>
        <v>4.8142659656307307</v>
      </c>
      <c r="D1022">
        <f>SUMIFS(user_list!P:P,user_list!G:G,"&lt;="&amp;A1022,user_list!H:H,"&gt;="&amp;A1022,user_list!J:J,days!G1022)+SUMIFS(user_list!P:P,user_list!G:G,"&lt;="&amp;A1022,user_list!H:H,"&gt;="&amp;A1022,user_list!J:J,days!G1022-1)</f>
        <v>0</v>
      </c>
      <c r="E1022" s="38">
        <f>COUNTIF(user_list!H:H,A1022)</f>
        <v>0</v>
      </c>
      <c r="F1022" s="72">
        <f t="shared" si="30"/>
        <v>10</v>
      </c>
      <c r="G1022" s="72">
        <f t="shared" si="31"/>
        <v>2017</v>
      </c>
    </row>
    <row r="1023" spans="1:7" hidden="1" x14ac:dyDescent="0.3">
      <c r="A1023" s="79">
        <v>43026</v>
      </c>
      <c r="B1023">
        <f>SUMIFS(user_list!P:P,user_list!G:G,"&lt;="&amp;A1023,user_list!H:H,"&gt;="&amp;A1023)</f>
        <v>1.8960032179014807</v>
      </c>
      <c r="C1023">
        <f>SUMIFS(user_list!Q:Q,user_list!G:G,"&lt;="&amp;A1023,user_list!H:H,"&gt;="&amp;A1023)</f>
        <v>4.8142659656307307</v>
      </c>
      <c r="D1023">
        <f>SUMIFS(user_list!P:P,user_list!G:G,"&lt;="&amp;A1023,user_list!H:H,"&gt;="&amp;A1023,user_list!J:J,days!G1023)+SUMIFS(user_list!P:P,user_list!G:G,"&lt;="&amp;A1023,user_list!H:H,"&gt;="&amp;A1023,user_list!J:J,days!G1023-1)</f>
        <v>0</v>
      </c>
      <c r="E1023" s="38">
        <f>COUNTIF(user_list!H:H,A1023)</f>
        <v>0</v>
      </c>
      <c r="F1023" s="72">
        <f t="shared" si="30"/>
        <v>10</v>
      </c>
      <c r="G1023" s="72">
        <f t="shared" si="31"/>
        <v>2017</v>
      </c>
    </row>
    <row r="1024" spans="1:7" hidden="1" x14ac:dyDescent="0.3">
      <c r="A1024" s="79">
        <v>43027</v>
      </c>
      <c r="B1024">
        <f>SUMIFS(user_list!P:P,user_list!G:G,"&lt;="&amp;A1024,user_list!H:H,"&gt;="&amp;A1024)</f>
        <v>1.8960032179014807</v>
      </c>
      <c r="C1024">
        <f>SUMIFS(user_list!Q:Q,user_list!G:G,"&lt;="&amp;A1024,user_list!H:H,"&gt;="&amp;A1024)</f>
        <v>4.8142659656307307</v>
      </c>
      <c r="D1024">
        <f>SUMIFS(user_list!P:P,user_list!G:G,"&lt;="&amp;A1024,user_list!H:H,"&gt;="&amp;A1024,user_list!J:J,days!G1024)+SUMIFS(user_list!P:P,user_list!G:G,"&lt;="&amp;A1024,user_list!H:H,"&gt;="&amp;A1024,user_list!J:J,days!G1024-1)</f>
        <v>0</v>
      </c>
      <c r="E1024" s="38">
        <f>COUNTIF(user_list!H:H,A1024)</f>
        <v>0</v>
      </c>
      <c r="F1024" s="72">
        <f t="shared" si="30"/>
        <v>10</v>
      </c>
      <c r="G1024" s="72">
        <f t="shared" si="31"/>
        <v>2017</v>
      </c>
    </row>
    <row r="1025" spans="1:7" hidden="1" x14ac:dyDescent="0.3">
      <c r="A1025" s="79">
        <v>43028</v>
      </c>
      <c r="B1025">
        <f>SUMIFS(user_list!P:P,user_list!G:G,"&lt;="&amp;A1025,user_list!H:H,"&gt;="&amp;A1025)</f>
        <v>1.8960032179014807</v>
      </c>
      <c r="C1025">
        <f>SUMIFS(user_list!Q:Q,user_list!G:G,"&lt;="&amp;A1025,user_list!H:H,"&gt;="&amp;A1025)</f>
        <v>4.8142659656307307</v>
      </c>
      <c r="D1025">
        <f>SUMIFS(user_list!P:P,user_list!G:G,"&lt;="&amp;A1025,user_list!H:H,"&gt;="&amp;A1025,user_list!J:J,days!G1025)+SUMIFS(user_list!P:P,user_list!G:G,"&lt;="&amp;A1025,user_list!H:H,"&gt;="&amp;A1025,user_list!J:J,days!G1025-1)</f>
        <v>0</v>
      </c>
      <c r="E1025" s="38">
        <f>COUNTIF(user_list!H:H,A1025)</f>
        <v>0</v>
      </c>
      <c r="F1025" s="72">
        <f t="shared" si="30"/>
        <v>10</v>
      </c>
      <c r="G1025" s="72">
        <f t="shared" si="31"/>
        <v>2017</v>
      </c>
    </row>
    <row r="1026" spans="1:7" hidden="1" x14ac:dyDescent="0.3">
      <c r="A1026" s="79">
        <v>43029</v>
      </c>
      <c r="B1026">
        <f>SUMIFS(user_list!P:P,user_list!G:G,"&lt;="&amp;A1026,user_list!H:H,"&gt;="&amp;A1026)</f>
        <v>1.8960032179014807</v>
      </c>
      <c r="C1026">
        <f>SUMIFS(user_list!Q:Q,user_list!G:G,"&lt;="&amp;A1026,user_list!H:H,"&gt;="&amp;A1026)</f>
        <v>4.8142659656307307</v>
      </c>
      <c r="D1026">
        <f>SUMIFS(user_list!P:P,user_list!G:G,"&lt;="&amp;A1026,user_list!H:H,"&gt;="&amp;A1026,user_list!J:J,days!G1026)+SUMIFS(user_list!P:P,user_list!G:G,"&lt;="&amp;A1026,user_list!H:H,"&gt;="&amp;A1026,user_list!J:J,days!G1026-1)</f>
        <v>0</v>
      </c>
      <c r="E1026" s="38">
        <f>COUNTIF(user_list!H:H,A1026)</f>
        <v>1</v>
      </c>
      <c r="F1026" s="72">
        <f t="shared" ref="F1026:F1089" si="32">MONTH(A1026)</f>
        <v>10</v>
      </c>
      <c r="G1026" s="72">
        <f t="shared" ref="G1026:G1089" si="33">YEAR(A1026)</f>
        <v>2017</v>
      </c>
    </row>
    <row r="1027" spans="1:7" hidden="1" x14ac:dyDescent="0.3">
      <c r="A1027" s="79">
        <v>43030</v>
      </c>
      <c r="B1027">
        <f>SUMIFS(user_list!P:P,user_list!G:G,"&lt;="&amp;A1027,user_list!H:H,"&gt;="&amp;A1027)</f>
        <v>2.6747401433691755</v>
      </c>
      <c r="C1027">
        <f>SUMIFS(user_list!Q:Q,user_list!G:G,"&lt;="&amp;A1027,user_list!H:H,"&gt;="&amp;A1027)</f>
        <v>6.7341153470185739</v>
      </c>
      <c r="D1027">
        <f>SUMIFS(user_list!P:P,user_list!G:G,"&lt;="&amp;A1027,user_list!H:H,"&gt;="&amp;A1027,user_list!J:J,days!G1027)+SUMIFS(user_list!P:P,user_list!G:G,"&lt;="&amp;A1027,user_list!H:H,"&gt;="&amp;A1027,user_list!J:J,days!G1027-1)</f>
        <v>0</v>
      </c>
      <c r="E1027" s="38">
        <f>COUNTIF(user_list!H:H,A1027)</f>
        <v>0</v>
      </c>
      <c r="F1027" s="72">
        <f t="shared" si="32"/>
        <v>10</v>
      </c>
      <c r="G1027" s="72">
        <f t="shared" si="33"/>
        <v>2017</v>
      </c>
    </row>
    <row r="1028" spans="1:7" hidden="1" x14ac:dyDescent="0.3">
      <c r="A1028" s="79">
        <v>43031</v>
      </c>
      <c r="B1028">
        <f>SUMIFS(user_list!P:P,user_list!G:G,"&lt;="&amp;A1028,user_list!H:H,"&gt;="&amp;A1028)</f>
        <v>2.6747401433691755</v>
      </c>
      <c r="C1028">
        <f>SUMIFS(user_list!Q:Q,user_list!G:G,"&lt;="&amp;A1028,user_list!H:H,"&gt;="&amp;A1028)</f>
        <v>6.7341153470185739</v>
      </c>
      <c r="D1028">
        <f>SUMIFS(user_list!P:P,user_list!G:G,"&lt;="&amp;A1028,user_list!H:H,"&gt;="&amp;A1028,user_list!J:J,days!G1028)+SUMIFS(user_list!P:P,user_list!G:G,"&lt;="&amp;A1028,user_list!H:H,"&gt;="&amp;A1028,user_list!J:J,days!G1028-1)</f>
        <v>0</v>
      </c>
      <c r="E1028" s="38">
        <f>COUNTIF(user_list!H:H,A1028)</f>
        <v>0</v>
      </c>
      <c r="F1028" s="72">
        <f t="shared" si="32"/>
        <v>10</v>
      </c>
      <c r="G1028" s="72">
        <f t="shared" si="33"/>
        <v>2017</v>
      </c>
    </row>
    <row r="1029" spans="1:7" hidden="1" x14ac:dyDescent="0.3">
      <c r="A1029" s="79">
        <v>43032</v>
      </c>
      <c r="B1029">
        <f>SUMIFS(user_list!P:P,user_list!G:G,"&lt;="&amp;A1029,user_list!H:H,"&gt;="&amp;A1029)</f>
        <v>2.6747401433691755</v>
      </c>
      <c r="C1029">
        <f>SUMIFS(user_list!Q:Q,user_list!G:G,"&lt;="&amp;A1029,user_list!H:H,"&gt;="&amp;A1029)</f>
        <v>6.7341153470185739</v>
      </c>
      <c r="D1029">
        <f>SUMIFS(user_list!P:P,user_list!G:G,"&lt;="&amp;A1029,user_list!H:H,"&gt;="&amp;A1029,user_list!J:J,days!G1029)+SUMIFS(user_list!P:P,user_list!G:G,"&lt;="&amp;A1029,user_list!H:H,"&gt;="&amp;A1029,user_list!J:J,days!G1029-1)</f>
        <v>0</v>
      </c>
      <c r="E1029" s="38">
        <f>COUNTIF(user_list!H:H,A1029)</f>
        <v>0</v>
      </c>
      <c r="F1029" s="72">
        <f t="shared" si="32"/>
        <v>10</v>
      </c>
      <c r="G1029" s="72">
        <f t="shared" si="33"/>
        <v>2017</v>
      </c>
    </row>
    <row r="1030" spans="1:7" hidden="1" x14ac:dyDescent="0.3">
      <c r="A1030" s="79">
        <v>43033</v>
      </c>
      <c r="B1030">
        <f>SUMIFS(user_list!P:P,user_list!G:G,"&lt;="&amp;A1030,user_list!H:H,"&gt;="&amp;A1030)</f>
        <v>2.6747401433691755</v>
      </c>
      <c r="C1030">
        <f>SUMIFS(user_list!Q:Q,user_list!G:G,"&lt;="&amp;A1030,user_list!H:H,"&gt;="&amp;A1030)</f>
        <v>6.7341153470185739</v>
      </c>
      <c r="D1030">
        <f>SUMIFS(user_list!P:P,user_list!G:G,"&lt;="&amp;A1030,user_list!H:H,"&gt;="&amp;A1030,user_list!J:J,days!G1030)+SUMIFS(user_list!P:P,user_list!G:G,"&lt;="&amp;A1030,user_list!H:H,"&gt;="&amp;A1030,user_list!J:J,days!G1030-1)</f>
        <v>0</v>
      </c>
      <c r="E1030" s="38">
        <f>COUNTIF(user_list!H:H,A1030)</f>
        <v>1</v>
      </c>
      <c r="F1030" s="72">
        <f t="shared" si="32"/>
        <v>10</v>
      </c>
      <c r="G1030" s="72">
        <f t="shared" si="33"/>
        <v>2017</v>
      </c>
    </row>
    <row r="1031" spans="1:7" hidden="1" x14ac:dyDescent="0.3">
      <c r="A1031" s="79">
        <v>43034</v>
      </c>
      <c r="B1031">
        <f>SUMIFS(user_list!P:P,user_list!G:G,"&lt;="&amp;A1031,user_list!H:H,"&gt;="&amp;A1031)</f>
        <v>2.3725000000000001</v>
      </c>
      <c r="C1031">
        <f>SUMIFS(user_list!Q:Q,user_list!G:G,"&lt;="&amp;A1031,user_list!H:H,"&gt;="&amp;A1031)</f>
        <v>5.933712121212122</v>
      </c>
      <c r="D1031">
        <f>SUMIFS(user_list!P:P,user_list!G:G,"&lt;="&amp;A1031,user_list!H:H,"&gt;="&amp;A1031,user_list!J:J,days!G1031)+SUMIFS(user_list!P:P,user_list!G:G,"&lt;="&amp;A1031,user_list!H:H,"&gt;="&amp;A1031,user_list!J:J,days!G1031-1)</f>
        <v>0</v>
      </c>
      <c r="E1031" s="38">
        <f>COUNTIF(user_list!H:H,A1031)</f>
        <v>2</v>
      </c>
      <c r="F1031" s="72">
        <f t="shared" si="32"/>
        <v>10</v>
      </c>
      <c r="G1031" s="72">
        <f t="shared" si="33"/>
        <v>2017</v>
      </c>
    </row>
    <row r="1032" spans="1:7" hidden="1" x14ac:dyDescent="0.3">
      <c r="A1032" s="79">
        <v>43035</v>
      </c>
      <c r="B1032">
        <f>SUMIFS(user_list!P:P,user_list!G:G,"&lt;="&amp;A1032,user_list!H:H,"&gt;="&amp;A1032)</f>
        <v>1.2776767676767677</v>
      </c>
      <c r="C1032">
        <f>SUMIFS(user_list!Q:Q,user_list!G:G,"&lt;="&amp;A1032,user_list!H:H,"&gt;="&amp;A1032)</f>
        <v>3.1761363636363642</v>
      </c>
      <c r="D1032">
        <f>SUMIFS(user_list!P:P,user_list!G:G,"&lt;="&amp;A1032,user_list!H:H,"&gt;="&amp;A1032,user_list!J:J,days!G1032)+SUMIFS(user_list!P:P,user_list!G:G,"&lt;="&amp;A1032,user_list!H:H,"&gt;="&amp;A1032,user_list!J:J,days!G1032-1)</f>
        <v>0</v>
      </c>
      <c r="E1032" s="38">
        <f>COUNTIF(user_list!H:H,A1032)</f>
        <v>0</v>
      </c>
      <c r="F1032" s="72">
        <f t="shared" si="32"/>
        <v>10</v>
      </c>
      <c r="G1032" s="72">
        <f t="shared" si="33"/>
        <v>2017</v>
      </c>
    </row>
    <row r="1033" spans="1:7" hidden="1" x14ac:dyDescent="0.3">
      <c r="A1033" s="79">
        <v>43036</v>
      </c>
      <c r="B1033">
        <f>SUMIFS(user_list!P:P,user_list!G:G,"&lt;="&amp;A1033,user_list!H:H,"&gt;="&amp;A1033)</f>
        <v>1.8554545454545455</v>
      </c>
      <c r="C1033">
        <f>SUMIFS(user_list!Q:Q,user_list!G:G,"&lt;="&amp;A1033,user_list!H:H,"&gt;="&amp;A1033)</f>
        <v>4.620580808080808</v>
      </c>
      <c r="D1033">
        <f>SUMIFS(user_list!P:P,user_list!G:G,"&lt;="&amp;A1033,user_list!H:H,"&gt;="&amp;A1033,user_list!J:J,days!G1033)+SUMIFS(user_list!P:P,user_list!G:G,"&lt;="&amp;A1033,user_list!H:H,"&gt;="&amp;A1033,user_list!J:J,days!G1033-1)</f>
        <v>0</v>
      </c>
      <c r="E1033" s="38">
        <f>COUNTIF(user_list!H:H,A1033)</f>
        <v>0</v>
      </c>
      <c r="F1033" s="72">
        <f t="shared" si="32"/>
        <v>10</v>
      </c>
      <c r="G1033" s="72">
        <f t="shared" si="33"/>
        <v>2017</v>
      </c>
    </row>
    <row r="1034" spans="1:7" hidden="1" x14ac:dyDescent="0.3">
      <c r="A1034" s="79">
        <v>43037</v>
      </c>
      <c r="B1034">
        <f>SUMIFS(user_list!P:P,user_list!G:G,"&lt;="&amp;A1034,user_list!H:H,"&gt;="&amp;A1034)</f>
        <v>1.8554545454545455</v>
      </c>
      <c r="C1034">
        <f>SUMIFS(user_list!Q:Q,user_list!G:G,"&lt;="&amp;A1034,user_list!H:H,"&gt;="&amp;A1034)</f>
        <v>4.620580808080808</v>
      </c>
      <c r="D1034">
        <f>SUMIFS(user_list!P:P,user_list!G:G,"&lt;="&amp;A1034,user_list!H:H,"&gt;="&amp;A1034,user_list!J:J,days!G1034)+SUMIFS(user_list!P:P,user_list!G:G,"&lt;="&amp;A1034,user_list!H:H,"&gt;="&amp;A1034,user_list!J:J,days!G1034-1)</f>
        <v>0</v>
      </c>
      <c r="E1034" s="38">
        <f>COUNTIF(user_list!H:H,A1034)</f>
        <v>0</v>
      </c>
      <c r="F1034" s="72">
        <f t="shared" si="32"/>
        <v>10</v>
      </c>
      <c r="G1034" s="72">
        <f t="shared" si="33"/>
        <v>2017</v>
      </c>
    </row>
    <row r="1035" spans="1:7" hidden="1" x14ac:dyDescent="0.3">
      <c r="A1035" s="79">
        <v>43038</v>
      </c>
      <c r="B1035">
        <f>SUMIFS(user_list!P:P,user_list!G:G,"&lt;="&amp;A1035,user_list!H:H,"&gt;="&amp;A1035)</f>
        <v>1.8554545454545455</v>
      </c>
      <c r="C1035">
        <f>SUMIFS(user_list!Q:Q,user_list!G:G,"&lt;="&amp;A1035,user_list!H:H,"&gt;="&amp;A1035)</f>
        <v>4.620580808080808</v>
      </c>
      <c r="D1035">
        <f>SUMIFS(user_list!P:P,user_list!G:G,"&lt;="&amp;A1035,user_list!H:H,"&gt;="&amp;A1035,user_list!J:J,days!G1035)+SUMIFS(user_list!P:P,user_list!G:G,"&lt;="&amp;A1035,user_list!H:H,"&gt;="&amp;A1035,user_list!J:J,days!G1035-1)</f>
        <v>0</v>
      </c>
      <c r="E1035" s="38">
        <f>COUNTIF(user_list!H:H,A1035)</f>
        <v>0</v>
      </c>
      <c r="F1035" s="72">
        <f t="shared" si="32"/>
        <v>10</v>
      </c>
      <c r="G1035" s="72">
        <f t="shared" si="33"/>
        <v>2017</v>
      </c>
    </row>
    <row r="1036" spans="1:7" hidden="1" x14ac:dyDescent="0.3">
      <c r="A1036" s="79">
        <v>43039</v>
      </c>
      <c r="B1036">
        <f>SUMIFS(user_list!P:P,user_list!G:G,"&lt;="&amp;A1036,user_list!H:H,"&gt;="&amp;A1036)</f>
        <v>1.8554545454545455</v>
      </c>
      <c r="C1036">
        <f>SUMIFS(user_list!Q:Q,user_list!G:G,"&lt;="&amp;A1036,user_list!H:H,"&gt;="&amp;A1036)</f>
        <v>4.620580808080808</v>
      </c>
      <c r="D1036">
        <f>SUMIFS(user_list!P:P,user_list!G:G,"&lt;="&amp;A1036,user_list!H:H,"&gt;="&amp;A1036,user_list!J:J,days!G1036)+SUMIFS(user_list!P:P,user_list!G:G,"&lt;="&amp;A1036,user_list!H:H,"&gt;="&amp;A1036,user_list!J:J,days!G1036-1)</f>
        <v>0</v>
      </c>
      <c r="E1036" s="38">
        <f>COUNTIF(user_list!H:H,A1036)</f>
        <v>0</v>
      </c>
      <c r="F1036" s="72">
        <f t="shared" si="32"/>
        <v>10</v>
      </c>
      <c r="G1036" s="72">
        <f t="shared" si="33"/>
        <v>2017</v>
      </c>
    </row>
    <row r="1037" spans="1:7" hidden="1" x14ac:dyDescent="0.3">
      <c r="A1037" s="79">
        <v>43040</v>
      </c>
      <c r="B1037">
        <f>SUMIFS(user_list!P:P,user_list!G:G,"&lt;="&amp;A1037,user_list!H:H,"&gt;="&amp;A1037)</f>
        <v>2.2021212121212121</v>
      </c>
      <c r="C1037">
        <f>SUMIFS(user_list!Q:Q,user_list!G:G,"&lt;="&amp;A1037,user_list!H:H,"&gt;="&amp;A1037)</f>
        <v>5.4872474747474751</v>
      </c>
      <c r="D1037">
        <f>SUMIFS(user_list!P:P,user_list!G:G,"&lt;="&amp;A1037,user_list!H:H,"&gt;="&amp;A1037,user_list!J:J,days!G1037)+SUMIFS(user_list!P:P,user_list!G:G,"&lt;="&amp;A1037,user_list!H:H,"&gt;="&amp;A1037,user_list!J:J,days!G1037-1)</f>
        <v>0</v>
      </c>
      <c r="E1037" s="38">
        <f>COUNTIF(user_list!H:H,A1037)</f>
        <v>1</v>
      </c>
      <c r="F1037" s="72">
        <f t="shared" si="32"/>
        <v>11</v>
      </c>
      <c r="G1037" s="72">
        <f t="shared" si="33"/>
        <v>2017</v>
      </c>
    </row>
    <row r="1038" spans="1:7" hidden="1" x14ac:dyDescent="0.3">
      <c r="A1038" s="79">
        <v>43041</v>
      </c>
      <c r="B1038">
        <f>SUMIFS(user_list!P:P,user_list!G:G,"&lt;="&amp;A1038,user_list!H:H,"&gt;="&amp;A1038)</f>
        <v>1.2494444444444446</v>
      </c>
      <c r="C1038">
        <f>SUMIFS(user_list!Q:Q,user_list!G:G,"&lt;="&amp;A1038,user_list!H:H,"&gt;="&amp;A1038)</f>
        <v>3.1236111111111109</v>
      </c>
      <c r="D1038">
        <f>SUMIFS(user_list!P:P,user_list!G:G,"&lt;="&amp;A1038,user_list!H:H,"&gt;="&amp;A1038,user_list!J:J,days!G1038)+SUMIFS(user_list!P:P,user_list!G:G,"&lt;="&amp;A1038,user_list!H:H,"&gt;="&amp;A1038,user_list!J:J,days!G1038-1)</f>
        <v>0</v>
      </c>
      <c r="E1038" s="38">
        <f>COUNTIF(user_list!H:H,A1038)</f>
        <v>0</v>
      </c>
      <c r="F1038" s="72">
        <f t="shared" si="32"/>
        <v>11</v>
      </c>
      <c r="G1038" s="72">
        <f t="shared" si="33"/>
        <v>2017</v>
      </c>
    </row>
    <row r="1039" spans="1:7" hidden="1" x14ac:dyDescent="0.3">
      <c r="A1039" s="79">
        <v>43042</v>
      </c>
      <c r="B1039">
        <f>SUMIFS(user_list!P:P,user_list!G:G,"&lt;="&amp;A1039,user_list!H:H,"&gt;="&amp;A1039)</f>
        <v>1.2494444444444446</v>
      </c>
      <c r="C1039">
        <f>SUMIFS(user_list!Q:Q,user_list!G:G,"&lt;="&amp;A1039,user_list!H:H,"&gt;="&amp;A1039)</f>
        <v>3.1236111111111109</v>
      </c>
      <c r="D1039">
        <f>SUMIFS(user_list!P:P,user_list!G:G,"&lt;="&amp;A1039,user_list!H:H,"&gt;="&amp;A1039,user_list!J:J,days!G1039)+SUMIFS(user_list!P:P,user_list!G:G,"&lt;="&amp;A1039,user_list!H:H,"&gt;="&amp;A1039,user_list!J:J,days!G1039-1)</f>
        <v>0</v>
      </c>
      <c r="E1039" s="38">
        <f>COUNTIF(user_list!H:H,A1039)</f>
        <v>0</v>
      </c>
      <c r="F1039" s="72">
        <f t="shared" si="32"/>
        <v>11</v>
      </c>
      <c r="G1039" s="72">
        <f t="shared" si="33"/>
        <v>2017</v>
      </c>
    </row>
    <row r="1040" spans="1:7" hidden="1" x14ac:dyDescent="0.3">
      <c r="A1040" s="79">
        <v>43043</v>
      </c>
      <c r="B1040">
        <f>SUMIFS(user_list!P:P,user_list!G:G,"&lt;="&amp;A1040,user_list!H:H,"&gt;="&amp;A1040)</f>
        <v>1.2494444444444446</v>
      </c>
      <c r="C1040">
        <f>SUMIFS(user_list!Q:Q,user_list!G:G,"&lt;="&amp;A1040,user_list!H:H,"&gt;="&amp;A1040)</f>
        <v>3.1236111111111109</v>
      </c>
      <c r="D1040">
        <f>SUMIFS(user_list!P:P,user_list!G:G,"&lt;="&amp;A1040,user_list!H:H,"&gt;="&amp;A1040,user_list!J:J,days!G1040)+SUMIFS(user_list!P:P,user_list!G:G,"&lt;="&amp;A1040,user_list!H:H,"&gt;="&amp;A1040,user_list!J:J,days!G1040-1)</f>
        <v>0</v>
      </c>
      <c r="E1040" s="38">
        <f>COUNTIF(user_list!H:H,A1040)</f>
        <v>0</v>
      </c>
      <c r="F1040" s="72">
        <f t="shared" si="32"/>
        <v>11</v>
      </c>
      <c r="G1040" s="72">
        <f t="shared" si="33"/>
        <v>2017</v>
      </c>
    </row>
    <row r="1041" spans="1:7" hidden="1" x14ac:dyDescent="0.3">
      <c r="A1041" s="79">
        <v>43044</v>
      </c>
      <c r="B1041">
        <f>SUMIFS(user_list!P:P,user_list!G:G,"&lt;="&amp;A1041,user_list!H:H,"&gt;="&amp;A1041)</f>
        <v>1.2494444444444446</v>
      </c>
      <c r="C1041">
        <f>SUMIFS(user_list!Q:Q,user_list!G:G,"&lt;="&amp;A1041,user_list!H:H,"&gt;="&amp;A1041)</f>
        <v>3.1236111111111109</v>
      </c>
      <c r="D1041">
        <f>SUMIFS(user_list!P:P,user_list!G:G,"&lt;="&amp;A1041,user_list!H:H,"&gt;="&amp;A1041,user_list!J:J,days!G1041)+SUMIFS(user_list!P:P,user_list!G:G,"&lt;="&amp;A1041,user_list!H:H,"&gt;="&amp;A1041,user_list!J:J,days!G1041-1)</f>
        <v>0</v>
      </c>
      <c r="E1041" s="38">
        <f>COUNTIF(user_list!H:H,A1041)</f>
        <v>0</v>
      </c>
      <c r="F1041" s="72">
        <f t="shared" si="32"/>
        <v>11</v>
      </c>
      <c r="G1041" s="72">
        <f t="shared" si="33"/>
        <v>2017</v>
      </c>
    </row>
    <row r="1042" spans="1:7" hidden="1" x14ac:dyDescent="0.3">
      <c r="A1042" s="79">
        <v>43045</v>
      </c>
      <c r="B1042">
        <f>SUMIFS(user_list!P:P,user_list!G:G,"&lt;="&amp;A1042,user_list!H:H,"&gt;="&amp;A1042)</f>
        <v>1.2494444444444446</v>
      </c>
      <c r="C1042">
        <f>SUMIFS(user_list!Q:Q,user_list!G:G,"&lt;="&amp;A1042,user_list!H:H,"&gt;="&amp;A1042)</f>
        <v>3.1236111111111109</v>
      </c>
      <c r="D1042">
        <f>SUMIFS(user_list!P:P,user_list!G:G,"&lt;="&amp;A1042,user_list!H:H,"&gt;="&amp;A1042,user_list!J:J,days!G1042)+SUMIFS(user_list!P:P,user_list!G:G,"&lt;="&amp;A1042,user_list!H:H,"&gt;="&amp;A1042,user_list!J:J,days!G1042-1)</f>
        <v>0</v>
      </c>
      <c r="E1042" s="38">
        <f>COUNTIF(user_list!H:H,A1042)</f>
        <v>0</v>
      </c>
      <c r="F1042" s="72">
        <f t="shared" si="32"/>
        <v>11</v>
      </c>
      <c r="G1042" s="72">
        <f t="shared" si="33"/>
        <v>2017</v>
      </c>
    </row>
    <row r="1043" spans="1:7" hidden="1" x14ac:dyDescent="0.3">
      <c r="A1043" s="79">
        <v>43046</v>
      </c>
      <c r="B1043">
        <f>SUMIFS(user_list!P:P,user_list!G:G,"&lt;="&amp;A1043,user_list!H:H,"&gt;="&amp;A1043)</f>
        <v>1.2494444444444446</v>
      </c>
      <c r="C1043">
        <f>SUMIFS(user_list!Q:Q,user_list!G:G,"&lt;="&amp;A1043,user_list!H:H,"&gt;="&amp;A1043)</f>
        <v>3.1236111111111109</v>
      </c>
      <c r="D1043">
        <f>SUMIFS(user_list!P:P,user_list!G:G,"&lt;="&amp;A1043,user_list!H:H,"&gt;="&amp;A1043,user_list!J:J,days!G1043)+SUMIFS(user_list!P:P,user_list!G:G,"&lt;="&amp;A1043,user_list!H:H,"&gt;="&amp;A1043,user_list!J:J,days!G1043-1)</f>
        <v>0</v>
      </c>
      <c r="E1043" s="38">
        <f>COUNTIF(user_list!H:H,A1043)</f>
        <v>0</v>
      </c>
      <c r="F1043" s="72">
        <f t="shared" si="32"/>
        <v>11</v>
      </c>
      <c r="G1043" s="72">
        <f t="shared" si="33"/>
        <v>2017</v>
      </c>
    </row>
    <row r="1044" spans="1:7" hidden="1" x14ac:dyDescent="0.3">
      <c r="A1044" s="79">
        <v>43047</v>
      </c>
      <c r="B1044">
        <f>SUMIFS(user_list!P:P,user_list!G:G,"&lt;="&amp;A1044,user_list!H:H,"&gt;="&amp;A1044)</f>
        <v>1.2494444444444446</v>
      </c>
      <c r="C1044">
        <f>SUMIFS(user_list!Q:Q,user_list!G:G,"&lt;="&amp;A1044,user_list!H:H,"&gt;="&amp;A1044)</f>
        <v>3.1236111111111109</v>
      </c>
      <c r="D1044">
        <f>SUMIFS(user_list!P:P,user_list!G:G,"&lt;="&amp;A1044,user_list!H:H,"&gt;="&amp;A1044,user_list!J:J,days!G1044)+SUMIFS(user_list!P:P,user_list!G:G,"&lt;="&amp;A1044,user_list!H:H,"&gt;="&amp;A1044,user_list!J:J,days!G1044-1)</f>
        <v>0</v>
      </c>
      <c r="E1044" s="38">
        <f>COUNTIF(user_list!H:H,A1044)</f>
        <v>0</v>
      </c>
      <c r="F1044" s="72">
        <f t="shared" si="32"/>
        <v>11</v>
      </c>
      <c r="G1044" s="72">
        <f t="shared" si="33"/>
        <v>2017</v>
      </c>
    </row>
    <row r="1045" spans="1:7" hidden="1" x14ac:dyDescent="0.3">
      <c r="A1045" s="79">
        <v>43048</v>
      </c>
      <c r="B1045">
        <f>SUMIFS(user_list!P:P,user_list!G:G,"&lt;="&amp;A1045,user_list!H:H,"&gt;="&amp;A1045)</f>
        <v>1.2494444444444446</v>
      </c>
      <c r="C1045">
        <f>SUMIFS(user_list!Q:Q,user_list!G:G,"&lt;="&amp;A1045,user_list!H:H,"&gt;="&amp;A1045)</f>
        <v>3.1236111111111109</v>
      </c>
      <c r="D1045">
        <f>SUMIFS(user_list!P:P,user_list!G:G,"&lt;="&amp;A1045,user_list!H:H,"&gt;="&amp;A1045,user_list!J:J,days!G1045)+SUMIFS(user_list!P:P,user_list!G:G,"&lt;="&amp;A1045,user_list!H:H,"&gt;="&amp;A1045,user_list!J:J,days!G1045-1)</f>
        <v>0</v>
      </c>
      <c r="E1045" s="38">
        <f>COUNTIF(user_list!H:H,A1045)</f>
        <v>0</v>
      </c>
      <c r="F1045" s="72">
        <f t="shared" si="32"/>
        <v>11</v>
      </c>
      <c r="G1045" s="72">
        <f t="shared" si="33"/>
        <v>2017</v>
      </c>
    </row>
    <row r="1046" spans="1:7" hidden="1" x14ac:dyDescent="0.3">
      <c r="A1046" s="79">
        <v>43049</v>
      </c>
      <c r="B1046">
        <f>SUMIFS(user_list!P:P,user_list!G:G,"&lt;="&amp;A1046,user_list!H:H,"&gt;="&amp;A1046)</f>
        <v>1.2494444444444446</v>
      </c>
      <c r="C1046">
        <f>SUMIFS(user_list!Q:Q,user_list!G:G,"&lt;="&amp;A1046,user_list!H:H,"&gt;="&amp;A1046)</f>
        <v>3.1236111111111109</v>
      </c>
      <c r="D1046">
        <f>SUMIFS(user_list!P:P,user_list!G:G,"&lt;="&amp;A1046,user_list!H:H,"&gt;="&amp;A1046,user_list!J:J,days!G1046)+SUMIFS(user_list!P:P,user_list!G:G,"&lt;="&amp;A1046,user_list!H:H,"&gt;="&amp;A1046,user_list!J:J,days!G1046-1)</f>
        <v>0</v>
      </c>
      <c r="E1046" s="38">
        <f>COUNTIF(user_list!H:H,A1046)</f>
        <v>0</v>
      </c>
      <c r="F1046" s="72">
        <f t="shared" si="32"/>
        <v>11</v>
      </c>
      <c r="G1046" s="72">
        <f t="shared" si="33"/>
        <v>2017</v>
      </c>
    </row>
    <row r="1047" spans="1:7" hidden="1" x14ac:dyDescent="0.3">
      <c r="A1047" s="79">
        <v>43050</v>
      </c>
      <c r="B1047">
        <f>SUMIFS(user_list!P:P,user_list!G:G,"&lt;="&amp;A1047,user_list!H:H,"&gt;="&amp;A1047)</f>
        <v>1.2494444444444446</v>
      </c>
      <c r="C1047">
        <f>SUMIFS(user_list!Q:Q,user_list!G:G,"&lt;="&amp;A1047,user_list!H:H,"&gt;="&amp;A1047)</f>
        <v>3.1236111111111109</v>
      </c>
      <c r="D1047">
        <f>SUMIFS(user_list!P:P,user_list!G:G,"&lt;="&amp;A1047,user_list!H:H,"&gt;="&amp;A1047,user_list!J:J,days!G1047)+SUMIFS(user_list!P:P,user_list!G:G,"&lt;="&amp;A1047,user_list!H:H,"&gt;="&amp;A1047,user_list!J:J,days!G1047-1)</f>
        <v>0</v>
      </c>
      <c r="E1047" s="38">
        <f>COUNTIF(user_list!H:H,A1047)</f>
        <v>0</v>
      </c>
      <c r="F1047" s="72">
        <f t="shared" si="32"/>
        <v>11</v>
      </c>
      <c r="G1047" s="72">
        <f t="shared" si="33"/>
        <v>2017</v>
      </c>
    </row>
    <row r="1048" spans="1:7" hidden="1" x14ac:dyDescent="0.3">
      <c r="A1048" s="79">
        <v>43051</v>
      </c>
      <c r="B1048">
        <f>SUMIFS(user_list!P:P,user_list!G:G,"&lt;="&amp;A1048,user_list!H:H,"&gt;="&amp;A1048)</f>
        <v>1.2494444444444446</v>
      </c>
      <c r="C1048">
        <f>SUMIFS(user_list!Q:Q,user_list!G:G,"&lt;="&amp;A1048,user_list!H:H,"&gt;="&amp;A1048)</f>
        <v>3.1236111111111109</v>
      </c>
      <c r="D1048">
        <f>SUMIFS(user_list!P:P,user_list!G:G,"&lt;="&amp;A1048,user_list!H:H,"&gt;="&amp;A1048,user_list!J:J,days!G1048)+SUMIFS(user_list!P:P,user_list!G:G,"&lt;="&amp;A1048,user_list!H:H,"&gt;="&amp;A1048,user_list!J:J,days!G1048-1)</f>
        <v>0</v>
      </c>
      <c r="E1048" s="38">
        <f>COUNTIF(user_list!H:H,A1048)</f>
        <v>0</v>
      </c>
      <c r="F1048" s="72">
        <f t="shared" si="32"/>
        <v>11</v>
      </c>
      <c r="G1048" s="72">
        <f t="shared" si="33"/>
        <v>2017</v>
      </c>
    </row>
    <row r="1049" spans="1:7" hidden="1" x14ac:dyDescent="0.3">
      <c r="A1049" s="79">
        <v>43052</v>
      </c>
      <c r="B1049">
        <f>SUMIFS(user_list!P:P,user_list!G:G,"&lt;="&amp;A1049,user_list!H:H,"&gt;="&amp;A1049)</f>
        <v>1.2494444444444446</v>
      </c>
      <c r="C1049">
        <f>SUMIFS(user_list!Q:Q,user_list!G:G,"&lt;="&amp;A1049,user_list!H:H,"&gt;="&amp;A1049)</f>
        <v>3.1236111111111109</v>
      </c>
      <c r="D1049">
        <f>SUMIFS(user_list!P:P,user_list!G:G,"&lt;="&amp;A1049,user_list!H:H,"&gt;="&amp;A1049,user_list!J:J,days!G1049)+SUMIFS(user_list!P:P,user_list!G:G,"&lt;="&amp;A1049,user_list!H:H,"&gt;="&amp;A1049,user_list!J:J,days!G1049-1)</f>
        <v>0</v>
      </c>
      <c r="E1049" s="38">
        <f>COUNTIF(user_list!H:H,A1049)</f>
        <v>0</v>
      </c>
      <c r="F1049" s="72">
        <f t="shared" si="32"/>
        <v>11</v>
      </c>
      <c r="G1049" s="72">
        <f t="shared" si="33"/>
        <v>2017</v>
      </c>
    </row>
    <row r="1050" spans="1:7" hidden="1" x14ac:dyDescent="0.3">
      <c r="A1050" s="79">
        <v>43053</v>
      </c>
      <c r="B1050">
        <f>SUMIFS(user_list!P:P,user_list!G:G,"&lt;="&amp;A1050,user_list!H:H,"&gt;="&amp;A1050)</f>
        <v>1.2494444444444446</v>
      </c>
      <c r="C1050">
        <f>SUMIFS(user_list!Q:Q,user_list!G:G,"&lt;="&amp;A1050,user_list!H:H,"&gt;="&amp;A1050)</f>
        <v>3.1236111111111109</v>
      </c>
      <c r="D1050">
        <f>SUMIFS(user_list!P:P,user_list!G:G,"&lt;="&amp;A1050,user_list!H:H,"&gt;="&amp;A1050,user_list!J:J,days!G1050)+SUMIFS(user_list!P:P,user_list!G:G,"&lt;="&amp;A1050,user_list!H:H,"&gt;="&amp;A1050,user_list!J:J,days!G1050-1)</f>
        <v>0</v>
      </c>
      <c r="E1050" s="38">
        <f>COUNTIF(user_list!H:H,A1050)</f>
        <v>1</v>
      </c>
      <c r="F1050" s="72">
        <f t="shared" si="32"/>
        <v>11</v>
      </c>
      <c r="G1050" s="72">
        <f t="shared" si="33"/>
        <v>2017</v>
      </c>
    </row>
    <row r="1051" spans="1:7" hidden="1" x14ac:dyDescent="0.3">
      <c r="A1051" s="79">
        <v>43054</v>
      </c>
      <c r="B1051">
        <f>SUMIFS(user_list!P:P,user_list!G:G,"&lt;="&amp;A1051,user_list!H:H,"&gt;="&amp;A1051)</f>
        <v>0.67166666666666663</v>
      </c>
      <c r="C1051">
        <f>SUMIFS(user_list!Q:Q,user_list!G:G,"&lt;="&amp;A1051,user_list!H:H,"&gt;="&amp;A1051)</f>
        <v>1.6791666666666667</v>
      </c>
      <c r="D1051">
        <f>SUMIFS(user_list!P:P,user_list!G:G,"&lt;="&amp;A1051,user_list!H:H,"&gt;="&amp;A1051,user_list!J:J,days!G1051)+SUMIFS(user_list!P:P,user_list!G:G,"&lt;="&amp;A1051,user_list!H:H,"&gt;="&amp;A1051,user_list!J:J,days!G1051-1)</f>
        <v>0</v>
      </c>
      <c r="E1051" s="38">
        <f>COUNTIF(user_list!H:H,A1051)</f>
        <v>1</v>
      </c>
      <c r="F1051" s="72">
        <f t="shared" si="32"/>
        <v>11</v>
      </c>
      <c r="G1051" s="72">
        <f t="shared" si="33"/>
        <v>2017</v>
      </c>
    </row>
    <row r="1052" spans="1:7" hidden="1" x14ac:dyDescent="0.3">
      <c r="A1052" s="79">
        <v>43055</v>
      </c>
      <c r="B1052">
        <f>SUMIFS(user_list!P:P,user_list!G:G,"&lt;="&amp;A1052,user_list!H:H,"&gt;="&amp;A1052)</f>
        <v>0.32500000000000001</v>
      </c>
      <c r="C1052">
        <f>SUMIFS(user_list!Q:Q,user_list!G:G,"&lt;="&amp;A1052,user_list!H:H,"&gt;="&amp;A1052)</f>
        <v>0.8125</v>
      </c>
      <c r="D1052">
        <f>SUMIFS(user_list!P:P,user_list!G:G,"&lt;="&amp;A1052,user_list!H:H,"&gt;="&amp;A1052,user_list!J:J,days!G1052)+SUMIFS(user_list!P:P,user_list!G:G,"&lt;="&amp;A1052,user_list!H:H,"&gt;="&amp;A1052,user_list!J:J,days!G1052-1)</f>
        <v>0</v>
      </c>
      <c r="E1052" s="38">
        <f>COUNTIF(user_list!H:H,A1052)</f>
        <v>0</v>
      </c>
      <c r="F1052" s="72">
        <f t="shared" si="32"/>
        <v>11</v>
      </c>
      <c r="G1052" s="72">
        <f t="shared" si="33"/>
        <v>2017</v>
      </c>
    </row>
    <row r="1053" spans="1:7" hidden="1" x14ac:dyDescent="0.3">
      <c r="A1053" s="79">
        <v>43056</v>
      </c>
      <c r="B1053">
        <f>SUMIFS(user_list!P:P,user_list!G:G,"&lt;="&amp;A1053,user_list!H:H,"&gt;="&amp;A1053)</f>
        <v>0.67261904761904767</v>
      </c>
      <c r="C1053">
        <f>SUMIFS(user_list!Q:Q,user_list!G:G,"&lt;="&amp;A1053,user_list!H:H,"&gt;="&amp;A1053)</f>
        <v>2.4315476190476191</v>
      </c>
      <c r="D1053">
        <f>SUMIFS(user_list!P:P,user_list!G:G,"&lt;="&amp;A1053,user_list!H:H,"&gt;="&amp;A1053,user_list!J:J,days!G1053)+SUMIFS(user_list!P:P,user_list!G:G,"&lt;="&amp;A1053,user_list!H:H,"&gt;="&amp;A1053,user_list!J:J,days!G1053-1)</f>
        <v>0</v>
      </c>
      <c r="E1053" s="38">
        <f>COUNTIF(user_list!H:H,A1053)</f>
        <v>1</v>
      </c>
      <c r="F1053" s="72">
        <f t="shared" si="32"/>
        <v>11</v>
      </c>
      <c r="G1053" s="72">
        <f t="shared" si="33"/>
        <v>2017</v>
      </c>
    </row>
    <row r="1054" spans="1:7" hidden="1" x14ac:dyDescent="0.3">
      <c r="A1054" s="79">
        <v>43057</v>
      </c>
      <c r="B1054">
        <f>SUMIFS(user_list!P:P,user_list!G:G,"&lt;="&amp;A1054,user_list!H:H,"&gt;="&amp;A1054)</f>
        <v>0.57261904761904758</v>
      </c>
      <c r="C1054">
        <f>SUMIFS(user_list!Q:Q,user_list!G:G,"&lt;="&amp;A1054,user_list!H:H,"&gt;="&amp;A1054)</f>
        <v>1.4315476190476191</v>
      </c>
      <c r="D1054">
        <f>SUMIFS(user_list!P:P,user_list!G:G,"&lt;="&amp;A1054,user_list!H:H,"&gt;="&amp;A1054,user_list!J:J,days!G1054)+SUMIFS(user_list!P:P,user_list!G:G,"&lt;="&amp;A1054,user_list!H:H,"&gt;="&amp;A1054,user_list!J:J,days!G1054-1)</f>
        <v>0</v>
      </c>
      <c r="E1054" s="38">
        <f>COUNTIF(user_list!H:H,A1054)</f>
        <v>0</v>
      </c>
      <c r="F1054" s="72">
        <f t="shared" si="32"/>
        <v>11</v>
      </c>
      <c r="G1054" s="72">
        <f t="shared" si="33"/>
        <v>2017</v>
      </c>
    </row>
    <row r="1055" spans="1:7" hidden="1" x14ac:dyDescent="0.3">
      <c r="A1055" s="79">
        <v>43058</v>
      </c>
      <c r="B1055">
        <f>SUMIFS(user_list!P:P,user_list!G:G,"&lt;="&amp;A1055,user_list!H:H,"&gt;="&amp;A1055)</f>
        <v>0.57261904761904758</v>
      </c>
      <c r="C1055">
        <f>SUMIFS(user_list!Q:Q,user_list!G:G,"&lt;="&amp;A1055,user_list!H:H,"&gt;="&amp;A1055)</f>
        <v>1.4315476190476191</v>
      </c>
      <c r="D1055">
        <f>SUMIFS(user_list!P:P,user_list!G:G,"&lt;="&amp;A1055,user_list!H:H,"&gt;="&amp;A1055,user_list!J:J,days!G1055)+SUMIFS(user_list!P:P,user_list!G:G,"&lt;="&amp;A1055,user_list!H:H,"&gt;="&amp;A1055,user_list!J:J,days!G1055-1)</f>
        <v>0</v>
      </c>
      <c r="E1055" s="38">
        <f>COUNTIF(user_list!H:H,A1055)</f>
        <v>0</v>
      </c>
      <c r="F1055" s="72">
        <f t="shared" si="32"/>
        <v>11</v>
      </c>
      <c r="G1055" s="72">
        <f t="shared" si="33"/>
        <v>2017</v>
      </c>
    </row>
    <row r="1056" spans="1:7" hidden="1" x14ac:dyDescent="0.3">
      <c r="A1056" s="79">
        <v>43059</v>
      </c>
      <c r="B1056">
        <f>SUMIFS(user_list!P:P,user_list!G:G,"&lt;="&amp;A1056,user_list!H:H,"&gt;="&amp;A1056)</f>
        <v>0.57261904761904758</v>
      </c>
      <c r="C1056">
        <f>SUMIFS(user_list!Q:Q,user_list!G:G,"&lt;="&amp;A1056,user_list!H:H,"&gt;="&amp;A1056)</f>
        <v>1.4315476190476191</v>
      </c>
      <c r="D1056">
        <f>SUMIFS(user_list!P:P,user_list!G:G,"&lt;="&amp;A1056,user_list!H:H,"&gt;="&amp;A1056,user_list!J:J,days!G1056)+SUMIFS(user_list!P:P,user_list!G:G,"&lt;="&amp;A1056,user_list!H:H,"&gt;="&amp;A1056,user_list!J:J,days!G1056-1)</f>
        <v>0</v>
      </c>
      <c r="E1056" s="38">
        <f>COUNTIF(user_list!H:H,A1056)</f>
        <v>0</v>
      </c>
      <c r="F1056" s="72">
        <f t="shared" si="32"/>
        <v>11</v>
      </c>
      <c r="G1056" s="72">
        <f t="shared" si="33"/>
        <v>2017</v>
      </c>
    </row>
    <row r="1057" spans="1:7" hidden="1" x14ac:dyDescent="0.3">
      <c r="A1057" s="79">
        <v>43060</v>
      </c>
      <c r="B1057">
        <f>SUMIFS(user_list!P:P,user_list!G:G,"&lt;="&amp;A1057,user_list!H:H,"&gt;="&amp;A1057)</f>
        <v>0.57261904761904758</v>
      </c>
      <c r="C1057">
        <f>SUMIFS(user_list!Q:Q,user_list!G:G,"&lt;="&amp;A1057,user_list!H:H,"&gt;="&amp;A1057)</f>
        <v>1.4315476190476191</v>
      </c>
      <c r="D1057">
        <f>SUMIFS(user_list!P:P,user_list!G:G,"&lt;="&amp;A1057,user_list!H:H,"&gt;="&amp;A1057,user_list!J:J,days!G1057)+SUMIFS(user_list!P:P,user_list!G:G,"&lt;="&amp;A1057,user_list!H:H,"&gt;="&amp;A1057,user_list!J:J,days!G1057-1)</f>
        <v>0</v>
      </c>
      <c r="E1057" s="38">
        <f>COUNTIF(user_list!H:H,A1057)</f>
        <v>0</v>
      </c>
      <c r="F1057" s="72">
        <f t="shared" si="32"/>
        <v>11</v>
      </c>
      <c r="G1057" s="72">
        <f t="shared" si="33"/>
        <v>2017</v>
      </c>
    </row>
    <row r="1058" spans="1:7" hidden="1" x14ac:dyDescent="0.3">
      <c r="A1058" s="79">
        <v>43061</v>
      </c>
      <c r="B1058">
        <f>SUMIFS(user_list!P:P,user_list!G:G,"&lt;="&amp;A1058,user_list!H:H,"&gt;="&amp;A1058)</f>
        <v>0.57261904761904758</v>
      </c>
      <c r="C1058">
        <f>SUMIFS(user_list!Q:Q,user_list!G:G,"&lt;="&amp;A1058,user_list!H:H,"&gt;="&amp;A1058)</f>
        <v>1.4315476190476191</v>
      </c>
      <c r="D1058">
        <f>SUMIFS(user_list!P:P,user_list!G:G,"&lt;="&amp;A1058,user_list!H:H,"&gt;="&amp;A1058,user_list!J:J,days!G1058)+SUMIFS(user_list!P:P,user_list!G:G,"&lt;="&amp;A1058,user_list!H:H,"&gt;="&amp;A1058,user_list!J:J,days!G1058-1)</f>
        <v>0</v>
      </c>
      <c r="E1058" s="38">
        <f>COUNTIF(user_list!H:H,A1058)</f>
        <v>0</v>
      </c>
      <c r="F1058" s="72">
        <f t="shared" si="32"/>
        <v>11</v>
      </c>
      <c r="G1058" s="72">
        <f t="shared" si="33"/>
        <v>2017</v>
      </c>
    </row>
    <row r="1059" spans="1:7" hidden="1" x14ac:dyDescent="0.3">
      <c r="A1059" s="79">
        <v>43062</v>
      </c>
      <c r="B1059">
        <f>SUMIFS(user_list!P:P,user_list!G:G,"&lt;="&amp;A1059,user_list!H:H,"&gt;="&amp;A1059)</f>
        <v>0.57261904761904758</v>
      </c>
      <c r="C1059">
        <f>SUMIFS(user_list!Q:Q,user_list!G:G,"&lt;="&amp;A1059,user_list!H:H,"&gt;="&amp;A1059)</f>
        <v>1.4315476190476191</v>
      </c>
      <c r="D1059">
        <f>SUMIFS(user_list!P:P,user_list!G:G,"&lt;="&amp;A1059,user_list!H:H,"&gt;="&amp;A1059,user_list!J:J,days!G1059)+SUMIFS(user_list!P:P,user_list!G:G,"&lt;="&amp;A1059,user_list!H:H,"&gt;="&amp;A1059,user_list!J:J,days!G1059-1)</f>
        <v>0</v>
      </c>
      <c r="E1059" s="38">
        <f>COUNTIF(user_list!H:H,A1059)</f>
        <v>0</v>
      </c>
      <c r="F1059" s="72">
        <f t="shared" si="32"/>
        <v>11</v>
      </c>
      <c r="G1059" s="72">
        <f t="shared" si="33"/>
        <v>2017</v>
      </c>
    </row>
    <row r="1060" spans="1:7" hidden="1" x14ac:dyDescent="0.3">
      <c r="A1060" s="79">
        <v>43063</v>
      </c>
      <c r="B1060">
        <f>SUMIFS(user_list!P:P,user_list!G:G,"&lt;="&amp;A1060,user_list!H:H,"&gt;="&amp;A1060)</f>
        <v>0.57261904761904758</v>
      </c>
      <c r="C1060">
        <f>SUMIFS(user_list!Q:Q,user_list!G:G,"&lt;="&amp;A1060,user_list!H:H,"&gt;="&amp;A1060)</f>
        <v>1.4315476190476191</v>
      </c>
      <c r="D1060">
        <f>SUMIFS(user_list!P:P,user_list!G:G,"&lt;="&amp;A1060,user_list!H:H,"&gt;="&amp;A1060,user_list!J:J,days!G1060)+SUMIFS(user_list!P:P,user_list!G:G,"&lt;="&amp;A1060,user_list!H:H,"&gt;="&amp;A1060,user_list!J:J,days!G1060-1)</f>
        <v>0</v>
      </c>
      <c r="E1060" s="38">
        <f>COUNTIF(user_list!H:H,A1060)</f>
        <v>0</v>
      </c>
      <c r="F1060" s="72">
        <f t="shared" si="32"/>
        <v>11</v>
      </c>
      <c r="G1060" s="72">
        <f t="shared" si="33"/>
        <v>2017</v>
      </c>
    </row>
    <row r="1061" spans="1:7" hidden="1" x14ac:dyDescent="0.3">
      <c r="A1061" s="79">
        <v>43064</v>
      </c>
      <c r="B1061">
        <f>SUMIFS(user_list!P:P,user_list!G:G,"&lt;="&amp;A1061,user_list!H:H,"&gt;="&amp;A1061)</f>
        <v>0.57261904761904758</v>
      </c>
      <c r="C1061">
        <f>SUMIFS(user_list!Q:Q,user_list!G:G,"&lt;="&amp;A1061,user_list!H:H,"&gt;="&amp;A1061)</f>
        <v>1.4315476190476191</v>
      </c>
      <c r="D1061">
        <f>SUMIFS(user_list!P:P,user_list!G:G,"&lt;="&amp;A1061,user_list!H:H,"&gt;="&amp;A1061,user_list!J:J,days!G1061)+SUMIFS(user_list!P:P,user_list!G:G,"&lt;="&amp;A1061,user_list!H:H,"&gt;="&amp;A1061,user_list!J:J,days!G1061-1)</f>
        <v>0</v>
      </c>
      <c r="E1061" s="38">
        <f>COUNTIF(user_list!H:H,A1061)</f>
        <v>0</v>
      </c>
      <c r="F1061" s="72">
        <f t="shared" si="32"/>
        <v>11</v>
      </c>
      <c r="G1061" s="72">
        <f t="shared" si="33"/>
        <v>2017</v>
      </c>
    </row>
    <row r="1062" spans="1:7" hidden="1" x14ac:dyDescent="0.3">
      <c r="A1062" s="79">
        <v>43065</v>
      </c>
      <c r="B1062">
        <f>SUMIFS(user_list!P:P,user_list!G:G,"&lt;="&amp;A1062,user_list!H:H,"&gt;="&amp;A1062)</f>
        <v>0.57261904761904758</v>
      </c>
      <c r="C1062">
        <f>SUMIFS(user_list!Q:Q,user_list!G:G,"&lt;="&amp;A1062,user_list!H:H,"&gt;="&amp;A1062)</f>
        <v>1.4315476190476191</v>
      </c>
      <c r="D1062">
        <f>SUMIFS(user_list!P:P,user_list!G:G,"&lt;="&amp;A1062,user_list!H:H,"&gt;="&amp;A1062,user_list!J:J,days!G1062)+SUMIFS(user_list!P:P,user_list!G:G,"&lt;="&amp;A1062,user_list!H:H,"&gt;="&amp;A1062,user_list!J:J,days!G1062-1)</f>
        <v>0</v>
      </c>
      <c r="E1062" s="38">
        <f>COUNTIF(user_list!H:H,A1062)</f>
        <v>1</v>
      </c>
      <c r="F1062" s="72">
        <f t="shared" si="32"/>
        <v>11</v>
      </c>
      <c r="G1062" s="72">
        <f t="shared" si="33"/>
        <v>2017</v>
      </c>
    </row>
    <row r="1063" spans="1:7" hidden="1" x14ac:dyDescent="0.3">
      <c r="A1063" s="79">
        <v>43066</v>
      </c>
      <c r="B1063">
        <f>SUMIFS(user_list!P:P,user_list!G:G,"&lt;="&amp;A1063,user_list!H:H,"&gt;="&amp;A1063)</f>
        <v>0.2476190476190476</v>
      </c>
      <c r="C1063">
        <f>SUMIFS(user_list!Q:Q,user_list!G:G,"&lt;="&amp;A1063,user_list!H:H,"&gt;="&amp;A1063)</f>
        <v>0.61904761904761907</v>
      </c>
      <c r="D1063">
        <f>SUMIFS(user_list!P:P,user_list!G:G,"&lt;="&amp;A1063,user_list!H:H,"&gt;="&amp;A1063,user_list!J:J,days!G1063)+SUMIFS(user_list!P:P,user_list!G:G,"&lt;="&amp;A1063,user_list!H:H,"&gt;="&amp;A1063,user_list!J:J,days!G1063-1)</f>
        <v>0</v>
      </c>
      <c r="E1063" s="38">
        <f>COUNTIF(user_list!H:H,A1063)</f>
        <v>0</v>
      </c>
      <c r="F1063" s="72">
        <f t="shared" si="32"/>
        <v>11</v>
      </c>
      <c r="G1063" s="72">
        <f t="shared" si="33"/>
        <v>2017</v>
      </c>
    </row>
    <row r="1064" spans="1:7" hidden="1" x14ac:dyDescent="0.3">
      <c r="A1064" s="79">
        <v>43067</v>
      </c>
      <c r="B1064">
        <f>SUMIFS(user_list!P:P,user_list!G:G,"&lt;="&amp;A1064,user_list!H:H,"&gt;="&amp;A1064)</f>
        <v>0.2476190476190476</v>
      </c>
      <c r="C1064">
        <f>SUMIFS(user_list!Q:Q,user_list!G:G,"&lt;="&amp;A1064,user_list!H:H,"&gt;="&amp;A1064)</f>
        <v>0.61904761904761907</v>
      </c>
      <c r="D1064">
        <f>SUMIFS(user_list!P:P,user_list!G:G,"&lt;="&amp;A1064,user_list!H:H,"&gt;="&amp;A1064,user_list!J:J,days!G1064)+SUMIFS(user_list!P:P,user_list!G:G,"&lt;="&amp;A1064,user_list!H:H,"&gt;="&amp;A1064,user_list!J:J,days!G1064-1)</f>
        <v>0</v>
      </c>
      <c r="E1064" s="38">
        <f>COUNTIF(user_list!H:H,A1064)</f>
        <v>0</v>
      </c>
      <c r="F1064" s="72">
        <f t="shared" si="32"/>
        <v>11</v>
      </c>
      <c r="G1064" s="72">
        <f t="shared" si="33"/>
        <v>2017</v>
      </c>
    </row>
    <row r="1065" spans="1:7" hidden="1" x14ac:dyDescent="0.3">
      <c r="A1065" s="79">
        <v>43068</v>
      </c>
      <c r="B1065">
        <f>SUMIFS(user_list!P:P,user_list!G:G,"&lt;="&amp;A1065,user_list!H:H,"&gt;="&amp;A1065)</f>
        <v>0.2476190476190476</v>
      </c>
      <c r="C1065">
        <f>SUMIFS(user_list!Q:Q,user_list!G:G,"&lt;="&amp;A1065,user_list!H:H,"&gt;="&amp;A1065)</f>
        <v>0.61904761904761907</v>
      </c>
      <c r="D1065">
        <f>SUMIFS(user_list!P:P,user_list!G:G,"&lt;="&amp;A1065,user_list!H:H,"&gt;="&amp;A1065,user_list!J:J,days!G1065)+SUMIFS(user_list!P:P,user_list!G:G,"&lt;="&amp;A1065,user_list!H:H,"&gt;="&amp;A1065,user_list!J:J,days!G1065-1)</f>
        <v>0</v>
      </c>
      <c r="E1065" s="38">
        <f>COUNTIF(user_list!H:H,A1065)</f>
        <v>0</v>
      </c>
      <c r="F1065" s="72">
        <f t="shared" si="32"/>
        <v>11</v>
      </c>
      <c r="G1065" s="72">
        <f t="shared" si="33"/>
        <v>2017</v>
      </c>
    </row>
    <row r="1066" spans="1:7" hidden="1" x14ac:dyDescent="0.3">
      <c r="A1066" s="79">
        <v>43069</v>
      </c>
      <c r="B1066">
        <f>SUMIFS(user_list!P:P,user_list!G:G,"&lt;="&amp;A1066,user_list!H:H,"&gt;="&amp;A1066)</f>
        <v>0.2476190476190476</v>
      </c>
      <c r="C1066">
        <f>SUMIFS(user_list!Q:Q,user_list!G:G,"&lt;="&amp;A1066,user_list!H:H,"&gt;="&amp;A1066)</f>
        <v>0.61904761904761907</v>
      </c>
      <c r="D1066">
        <f>SUMIFS(user_list!P:P,user_list!G:G,"&lt;="&amp;A1066,user_list!H:H,"&gt;="&amp;A1066,user_list!J:J,days!G1066)+SUMIFS(user_list!P:P,user_list!G:G,"&lt;="&amp;A1066,user_list!H:H,"&gt;="&amp;A1066,user_list!J:J,days!G1066-1)</f>
        <v>0</v>
      </c>
      <c r="E1066" s="38">
        <f>COUNTIF(user_list!H:H,A1066)</f>
        <v>0</v>
      </c>
      <c r="F1066" s="72">
        <f t="shared" si="32"/>
        <v>11</v>
      </c>
      <c r="G1066" s="72">
        <f t="shared" si="33"/>
        <v>2017</v>
      </c>
    </row>
    <row r="1067" spans="1:7" hidden="1" x14ac:dyDescent="0.3">
      <c r="A1067" s="79">
        <v>43070</v>
      </c>
      <c r="B1067">
        <f>SUMIFS(user_list!P:P,user_list!G:G,"&lt;="&amp;A1067,user_list!H:H,"&gt;="&amp;A1067)</f>
        <v>0.2476190476190476</v>
      </c>
      <c r="C1067">
        <f>SUMIFS(user_list!Q:Q,user_list!G:G,"&lt;="&amp;A1067,user_list!H:H,"&gt;="&amp;A1067)</f>
        <v>0.61904761904761907</v>
      </c>
      <c r="D1067">
        <f>SUMIFS(user_list!P:P,user_list!G:G,"&lt;="&amp;A1067,user_list!H:H,"&gt;="&amp;A1067,user_list!J:J,days!G1067)+SUMIFS(user_list!P:P,user_list!G:G,"&lt;="&amp;A1067,user_list!H:H,"&gt;="&amp;A1067,user_list!J:J,days!G1067-1)</f>
        <v>0</v>
      </c>
      <c r="E1067" s="38">
        <f>COUNTIF(user_list!H:H,A1067)</f>
        <v>0</v>
      </c>
      <c r="F1067" s="72">
        <f t="shared" si="32"/>
        <v>12</v>
      </c>
      <c r="G1067" s="72">
        <f t="shared" si="33"/>
        <v>2017</v>
      </c>
    </row>
    <row r="1068" spans="1:7" hidden="1" x14ac:dyDescent="0.3">
      <c r="A1068" s="79">
        <v>43071</v>
      </c>
      <c r="B1068">
        <f>SUMIFS(user_list!P:P,user_list!G:G,"&lt;="&amp;A1068,user_list!H:H,"&gt;="&amp;A1068)</f>
        <v>0.2476190476190476</v>
      </c>
      <c r="C1068">
        <f>SUMIFS(user_list!Q:Q,user_list!G:G,"&lt;="&amp;A1068,user_list!H:H,"&gt;="&amp;A1068)</f>
        <v>0.61904761904761907</v>
      </c>
      <c r="D1068">
        <f>SUMIFS(user_list!P:P,user_list!G:G,"&lt;="&amp;A1068,user_list!H:H,"&gt;="&amp;A1068,user_list!J:J,days!G1068)+SUMIFS(user_list!P:P,user_list!G:G,"&lt;="&amp;A1068,user_list!H:H,"&gt;="&amp;A1068,user_list!J:J,days!G1068-1)</f>
        <v>0</v>
      </c>
      <c r="E1068" s="38">
        <f>COUNTIF(user_list!H:H,A1068)</f>
        <v>0</v>
      </c>
      <c r="F1068" s="72">
        <f t="shared" si="32"/>
        <v>12</v>
      </c>
      <c r="G1068" s="72">
        <f t="shared" si="33"/>
        <v>2017</v>
      </c>
    </row>
    <row r="1069" spans="1:7" hidden="1" x14ac:dyDescent="0.3">
      <c r="A1069" s="79">
        <v>43072</v>
      </c>
      <c r="B1069">
        <f>SUMIFS(user_list!P:P,user_list!G:G,"&lt;="&amp;A1069,user_list!H:H,"&gt;="&amp;A1069)</f>
        <v>0.2476190476190476</v>
      </c>
      <c r="C1069">
        <f>SUMIFS(user_list!Q:Q,user_list!G:G,"&lt;="&amp;A1069,user_list!H:H,"&gt;="&amp;A1069)</f>
        <v>0.61904761904761907</v>
      </c>
      <c r="D1069">
        <f>SUMIFS(user_list!P:P,user_list!G:G,"&lt;="&amp;A1069,user_list!H:H,"&gt;="&amp;A1069,user_list!J:J,days!G1069)+SUMIFS(user_list!P:P,user_list!G:G,"&lt;="&amp;A1069,user_list!H:H,"&gt;="&amp;A1069,user_list!J:J,days!G1069-1)</f>
        <v>0</v>
      </c>
      <c r="E1069" s="38">
        <f>COUNTIF(user_list!H:H,A1069)</f>
        <v>0</v>
      </c>
      <c r="F1069" s="72">
        <f t="shared" si="32"/>
        <v>12</v>
      </c>
      <c r="G1069" s="72">
        <f t="shared" si="33"/>
        <v>2017</v>
      </c>
    </row>
    <row r="1070" spans="1:7" hidden="1" x14ac:dyDescent="0.3">
      <c r="A1070" s="79">
        <v>43073</v>
      </c>
      <c r="B1070">
        <f>SUMIFS(user_list!P:P,user_list!G:G,"&lt;="&amp;A1070,user_list!H:H,"&gt;="&amp;A1070)</f>
        <v>0.2476190476190476</v>
      </c>
      <c r="C1070">
        <f>SUMIFS(user_list!Q:Q,user_list!G:G,"&lt;="&amp;A1070,user_list!H:H,"&gt;="&amp;A1070)</f>
        <v>0.61904761904761907</v>
      </c>
      <c r="D1070">
        <f>SUMIFS(user_list!P:P,user_list!G:G,"&lt;="&amp;A1070,user_list!H:H,"&gt;="&amp;A1070,user_list!J:J,days!G1070)+SUMIFS(user_list!P:P,user_list!G:G,"&lt;="&amp;A1070,user_list!H:H,"&gt;="&amp;A1070,user_list!J:J,days!G1070-1)</f>
        <v>0</v>
      </c>
      <c r="E1070" s="38">
        <f>COUNTIF(user_list!H:H,A1070)</f>
        <v>0</v>
      </c>
      <c r="F1070" s="72">
        <f t="shared" si="32"/>
        <v>12</v>
      </c>
      <c r="G1070" s="72">
        <f t="shared" si="33"/>
        <v>2017</v>
      </c>
    </row>
    <row r="1071" spans="1:7" hidden="1" x14ac:dyDescent="0.3">
      <c r="A1071" s="79">
        <v>43074</v>
      </c>
      <c r="B1071">
        <f>SUMIFS(user_list!P:P,user_list!G:G,"&lt;="&amp;A1071,user_list!H:H,"&gt;="&amp;A1071)</f>
        <v>0.2476190476190476</v>
      </c>
      <c r="C1071">
        <f>SUMIFS(user_list!Q:Q,user_list!G:G,"&lt;="&amp;A1071,user_list!H:H,"&gt;="&amp;A1071)</f>
        <v>0.61904761904761907</v>
      </c>
      <c r="D1071">
        <f>SUMIFS(user_list!P:P,user_list!G:G,"&lt;="&amp;A1071,user_list!H:H,"&gt;="&amp;A1071,user_list!J:J,days!G1071)+SUMIFS(user_list!P:P,user_list!G:G,"&lt;="&amp;A1071,user_list!H:H,"&gt;="&amp;A1071,user_list!J:J,days!G1071-1)</f>
        <v>0</v>
      </c>
      <c r="E1071" s="38">
        <f>COUNTIF(user_list!H:H,A1071)</f>
        <v>0</v>
      </c>
      <c r="F1071" s="72">
        <f t="shared" si="32"/>
        <v>12</v>
      </c>
      <c r="G1071" s="72">
        <f t="shared" si="33"/>
        <v>2017</v>
      </c>
    </row>
    <row r="1072" spans="1:7" hidden="1" x14ac:dyDescent="0.3">
      <c r="A1072" s="79">
        <v>43075</v>
      </c>
      <c r="B1072">
        <f>SUMIFS(user_list!P:P,user_list!G:G,"&lt;="&amp;A1072,user_list!H:H,"&gt;="&amp;A1072)</f>
        <v>0.2476190476190476</v>
      </c>
      <c r="C1072">
        <f>SUMIFS(user_list!Q:Q,user_list!G:G,"&lt;="&amp;A1072,user_list!H:H,"&gt;="&amp;A1072)</f>
        <v>0.61904761904761907</v>
      </c>
      <c r="D1072">
        <f>SUMIFS(user_list!P:P,user_list!G:G,"&lt;="&amp;A1072,user_list!H:H,"&gt;="&amp;A1072,user_list!J:J,days!G1072)+SUMIFS(user_list!P:P,user_list!G:G,"&lt;="&amp;A1072,user_list!H:H,"&gt;="&amp;A1072,user_list!J:J,days!G1072-1)</f>
        <v>0</v>
      </c>
      <c r="E1072" s="38">
        <f>COUNTIF(user_list!H:H,A1072)</f>
        <v>0</v>
      </c>
      <c r="F1072" s="72">
        <f t="shared" si="32"/>
        <v>12</v>
      </c>
      <c r="G1072" s="72">
        <f t="shared" si="33"/>
        <v>2017</v>
      </c>
    </row>
    <row r="1073" spans="1:7" hidden="1" x14ac:dyDescent="0.3">
      <c r="A1073" s="79">
        <v>43076</v>
      </c>
      <c r="B1073">
        <f>SUMIFS(user_list!P:P,user_list!G:G,"&lt;="&amp;A1073,user_list!H:H,"&gt;="&amp;A1073)</f>
        <v>0.2476190476190476</v>
      </c>
      <c r="C1073">
        <f>SUMIFS(user_list!Q:Q,user_list!G:G,"&lt;="&amp;A1073,user_list!H:H,"&gt;="&amp;A1073)</f>
        <v>0.61904761904761907</v>
      </c>
      <c r="D1073">
        <f>SUMIFS(user_list!P:P,user_list!G:G,"&lt;="&amp;A1073,user_list!H:H,"&gt;="&amp;A1073,user_list!J:J,days!G1073)+SUMIFS(user_list!P:P,user_list!G:G,"&lt;="&amp;A1073,user_list!H:H,"&gt;="&amp;A1073,user_list!J:J,days!G1073-1)</f>
        <v>0</v>
      </c>
      <c r="E1073" s="38">
        <f>COUNTIF(user_list!H:H,A1073)</f>
        <v>0</v>
      </c>
      <c r="F1073" s="72">
        <f t="shared" si="32"/>
        <v>12</v>
      </c>
      <c r="G1073" s="72">
        <f t="shared" si="33"/>
        <v>2017</v>
      </c>
    </row>
    <row r="1074" spans="1:7" hidden="1" x14ac:dyDescent="0.3">
      <c r="A1074" s="79">
        <v>43077</v>
      </c>
      <c r="B1074">
        <f>SUMIFS(user_list!P:P,user_list!G:G,"&lt;="&amp;A1074,user_list!H:H,"&gt;="&amp;A1074)</f>
        <v>0.2476190476190476</v>
      </c>
      <c r="C1074">
        <f>SUMIFS(user_list!Q:Q,user_list!G:G,"&lt;="&amp;A1074,user_list!H:H,"&gt;="&amp;A1074)</f>
        <v>0.61904761904761907</v>
      </c>
      <c r="D1074">
        <f>SUMIFS(user_list!P:P,user_list!G:G,"&lt;="&amp;A1074,user_list!H:H,"&gt;="&amp;A1074,user_list!J:J,days!G1074)+SUMIFS(user_list!P:P,user_list!G:G,"&lt;="&amp;A1074,user_list!H:H,"&gt;="&amp;A1074,user_list!J:J,days!G1074-1)</f>
        <v>0</v>
      </c>
      <c r="E1074" s="38">
        <f>COUNTIF(user_list!H:H,A1074)</f>
        <v>0</v>
      </c>
      <c r="F1074" s="72">
        <f t="shared" si="32"/>
        <v>12</v>
      </c>
      <c r="G1074" s="72">
        <f t="shared" si="33"/>
        <v>2017</v>
      </c>
    </row>
    <row r="1075" spans="1:7" hidden="1" x14ac:dyDescent="0.3">
      <c r="A1075" s="79">
        <v>43078</v>
      </c>
      <c r="B1075">
        <f>SUMIFS(user_list!P:P,user_list!G:G,"&lt;="&amp;A1075,user_list!H:H,"&gt;="&amp;A1075)</f>
        <v>0.2476190476190476</v>
      </c>
      <c r="C1075">
        <f>SUMIFS(user_list!Q:Q,user_list!G:G,"&lt;="&amp;A1075,user_list!H:H,"&gt;="&amp;A1075)</f>
        <v>0.61904761904761907</v>
      </c>
      <c r="D1075">
        <f>SUMIFS(user_list!P:P,user_list!G:G,"&lt;="&amp;A1075,user_list!H:H,"&gt;="&amp;A1075,user_list!J:J,days!G1075)+SUMIFS(user_list!P:P,user_list!G:G,"&lt;="&amp;A1075,user_list!H:H,"&gt;="&amp;A1075,user_list!J:J,days!G1075-1)</f>
        <v>0</v>
      </c>
      <c r="E1075" s="38">
        <f>COUNTIF(user_list!H:H,A1075)</f>
        <v>0</v>
      </c>
      <c r="F1075" s="72">
        <f t="shared" si="32"/>
        <v>12</v>
      </c>
      <c r="G1075" s="72">
        <f t="shared" si="33"/>
        <v>2017</v>
      </c>
    </row>
    <row r="1076" spans="1:7" hidden="1" x14ac:dyDescent="0.3">
      <c r="A1076" s="79">
        <v>43079</v>
      </c>
      <c r="B1076">
        <f>SUMIFS(user_list!P:P,user_list!G:G,"&lt;="&amp;A1076,user_list!H:H,"&gt;="&amp;A1076)</f>
        <v>0.2476190476190476</v>
      </c>
      <c r="C1076">
        <f>SUMIFS(user_list!Q:Q,user_list!G:G,"&lt;="&amp;A1076,user_list!H:H,"&gt;="&amp;A1076)</f>
        <v>0.61904761904761907</v>
      </c>
      <c r="D1076">
        <f>SUMIFS(user_list!P:P,user_list!G:G,"&lt;="&amp;A1076,user_list!H:H,"&gt;="&amp;A1076,user_list!J:J,days!G1076)+SUMIFS(user_list!P:P,user_list!G:G,"&lt;="&amp;A1076,user_list!H:H,"&gt;="&amp;A1076,user_list!J:J,days!G1076-1)</f>
        <v>0</v>
      </c>
      <c r="E1076" s="38">
        <f>COUNTIF(user_list!H:H,A1076)</f>
        <v>0</v>
      </c>
      <c r="F1076" s="72">
        <f t="shared" si="32"/>
        <v>12</v>
      </c>
      <c r="G1076" s="72">
        <f t="shared" si="33"/>
        <v>2017</v>
      </c>
    </row>
    <row r="1077" spans="1:7" hidden="1" x14ac:dyDescent="0.3">
      <c r="A1077" s="79">
        <v>43080</v>
      </c>
      <c r="B1077">
        <f>SUMIFS(user_list!P:P,user_list!G:G,"&lt;="&amp;A1077,user_list!H:H,"&gt;="&amp;A1077)</f>
        <v>0.2476190476190476</v>
      </c>
      <c r="C1077">
        <f>SUMIFS(user_list!Q:Q,user_list!G:G,"&lt;="&amp;A1077,user_list!H:H,"&gt;="&amp;A1077)</f>
        <v>0.61904761904761907</v>
      </c>
      <c r="D1077">
        <f>SUMIFS(user_list!P:P,user_list!G:G,"&lt;="&amp;A1077,user_list!H:H,"&gt;="&amp;A1077,user_list!J:J,days!G1077)+SUMIFS(user_list!P:P,user_list!G:G,"&lt;="&amp;A1077,user_list!H:H,"&gt;="&amp;A1077,user_list!J:J,days!G1077-1)</f>
        <v>0</v>
      </c>
      <c r="E1077" s="38">
        <f>COUNTIF(user_list!H:H,A1077)</f>
        <v>0</v>
      </c>
      <c r="F1077" s="72">
        <f t="shared" si="32"/>
        <v>12</v>
      </c>
      <c r="G1077" s="72">
        <f t="shared" si="33"/>
        <v>2017</v>
      </c>
    </row>
    <row r="1078" spans="1:7" hidden="1" x14ac:dyDescent="0.3">
      <c r="A1078" s="79">
        <v>43081</v>
      </c>
      <c r="B1078">
        <f>SUMIFS(user_list!P:P,user_list!G:G,"&lt;="&amp;A1078,user_list!H:H,"&gt;="&amp;A1078)</f>
        <v>0.2476190476190476</v>
      </c>
      <c r="C1078">
        <f>SUMIFS(user_list!Q:Q,user_list!G:G,"&lt;="&amp;A1078,user_list!H:H,"&gt;="&amp;A1078)</f>
        <v>0.61904761904761907</v>
      </c>
      <c r="D1078">
        <f>SUMIFS(user_list!P:P,user_list!G:G,"&lt;="&amp;A1078,user_list!H:H,"&gt;="&amp;A1078,user_list!J:J,days!G1078)+SUMIFS(user_list!P:P,user_list!G:G,"&lt;="&amp;A1078,user_list!H:H,"&gt;="&amp;A1078,user_list!J:J,days!G1078-1)</f>
        <v>0</v>
      </c>
      <c r="E1078" s="38">
        <f>COUNTIF(user_list!H:H,A1078)</f>
        <v>0</v>
      </c>
      <c r="F1078" s="72">
        <f t="shared" si="32"/>
        <v>12</v>
      </c>
      <c r="G1078" s="72">
        <f t="shared" si="33"/>
        <v>2017</v>
      </c>
    </row>
    <row r="1079" spans="1:7" hidden="1" x14ac:dyDescent="0.3">
      <c r="A1079" s="79">
        <v>43082</v>
      </c>
      <c r="B1079">
        <f>SUMIFS(user_list!P:P,user_list!G:G,"&lt;="&amp;A1079,user_list!H:H,"&gt;="&amp;A1079)</f>
        <v>0.2476190476190476</v>
      </c>
      <c r="C1079">
        <f>SUMIFS(user_list!Q:Q,user_list!G:G,"&lt;="&amp;A1079,user_list!H:H,"&gt;="&amp;A1079)</f>
        <v>0.61904761904761907</v>
      </c>
      <c r="D1079">
        <f>SUMIFS(user_list!P:P,user_list!G:G,"&lt;="&amp;A1079,user_list!H:H,"&gt;="&amp;A1079,user_list!J:J,days!G1079)+SUMIFS(user_list!P:P,user_list!G:G,"&lt;="&amp;A1079,user_list!H:H,"&gt;="&amp;A1079,user_list!J:J,days!G1079-1)</f>
        <v>0</v>
      </c>
      <c r="E1079" s="38">
        <f>COUNTIF(user_list!H:H,A1079)</f>
        <v>0</v>
      </c>
      <c r="F1079" s="72">
        <f t="shared" si="32"/>
        <v>12</v>
      </c>
      <c r="G1079" s="72">
        <f t="shared" si="33"/>
        <v>2017</v>
      </c>
    </row>
    <row r="1080" spans="1:7" hidden="1" x14ac:dyDescent="0.3">
      <c r="A1080" s="79">
        <v>43083</v>
      </c>
      <c r="B1080">
        <f>SUMIFS(user_list!P:P,user_list!G:G,"&lt;="&amp;A1080,user_list!H:H,"&gt;="&amp;A1080)</f>
        <v>0.2476190476190476</v>
      </c>
      <c r="C1080">
        <f>SUMIFS(user_list!Q:Q,user_list!G:G,"&lt;="&amp;A1080,user_list!H:H,"&gt;="&amp;A1080)</f>
        <v>0.61904761904761907</v>
      </c>
      <c r="D1080">
        <f>SUMIFS(user_list!P:P,user_list!G:G,"&lt;="&amp;A1080,user_list!H:H,"&gt;="&amp;A1080,user_list!J:J,days!G1080)+SUMIFS(user_list!P:P,user_list!G:G,"&lt;="&amp;A1080,user_list!H:H,"&gt;="&amp;A1080,user_list!J:J,days!G1080-1)</f>
        <v>0</v>
      </c>
      <c r="E1080" s="38">
        <f>COUNTIF(user_list!H:H,A1080)</f>
        <v>0</v>
      </c>
      <c r="F1080" s="72">
        <f t="shared" si="32"/>
        <v>12</v>
      </c>
      <c r="G1080" s="72">
        <f t="shared" si="33"/>
        <v>2017</v>
      </c>
    </row>
    <row r="1081" spans="1:7" hidden="1" x14ac:dyDescent="0.3">
      <c r="A1081" s="79">
        <v>43084</v>
      </c>
      <c r="B1081">
        <f>SUMIFS(user_list!P:P,user_list!G:G,"&lt;="&amp;A1081,user_list!H:H,"&gt;="&amp;A1081)</f>
        <v>0.2476190476190476</v>
      </c>
      <c r="C1081">
        <f>SUMIFS(user_list!Q:Q,user_list!G:G,"&lt;="&amp;A1081,user_list!H:H,"&gt;="&amp;A1081)</f>
        <v>0.61904761904761907</v>
      </c>
      <c r="D1081">
        <f>SUMIFS(user_list!P:P,user_list!G:G,"&lt;="&amp;A1081,user_list!H:H,"&gt;="&amp;A1081,user_list!J:J,days!G1081)+SUMIFS(user_list!P:P,user_list!G:G,"&lt;="&amp;A1081,user_list!H:H,"&gt;="&amp;A1081,user_list!J:J,days!G1081-1)</f>
        <v>0</v>
      </c>
      <c r="E1081" s="38">
        <f>COUNTIF(user_list!H:H,A1081)</f>
        <v>0</v>
      </c>
      <c r="F1081" s="72">
        <f t="shared" si="32"/>
        <v>12</v>
      </c>
      <c r="G1081" s="72">
        <f t="shared" si="33"/>
        <v>2017</v>
      </c>
    </row>
    <row r="1082" spans="1:7" hidden="1" x14ac:dyDescent="0.3">
      <c r="A1082" s="79">
        <v>43085</v>
      </c>
      <c r="B1082">
        <f>SUMIFS(user_list!P:P,user_list!G:G,"&lt;="&amp;A1082,user_list!H:H,"&gt;="&amp;A1082)</f>
        <v>0.2476190476190476</v>
      </c>
      <c r="C1082">
        <f>SUMIFS(user_list!Q:Q,user_list!G:G,"&lt;="&amp;A1082,user_list!H:H,"&gt;="&amp;A1082)</f>
        <v>0.61904761904761907</v>
      </c>
      <c r="D1082">
        <f>SUMIFS(user_list!P:P,user_list!G:G,"&lt;="&amp;A1082,user_list!H:H,"&gt;="&amp;A1082,user_list!J:J,days!G1082)+SUMIFS(user_list!P:P,user_list!G:G,"&lt;="&amp;A1082,user_list!H:H,"&gt;="&amp;A1082,user_list!J:J,days!G1082-1)</f>
        <v>0</v>
      </c>
      <c r="E1082" s="38">
        <f>COUNTIF(user_list!H:H,A1082)</f>
        <v>0</v>
      </c>
      <c r="F1082" s="72">
        <f t="shared" si="32"/>
        <v>12</v>
      </c>
      <c r="G1082" s="72">
        <f t="shared" si="33"/>
        <v>2017</v>
      </c>
    </row>
    <row r="1083" spans="1:7" hidden="1" x14ac:dyDescent="0.3">
      <c r="A1083" s="79">
        <v>43086</v>
      </c>
      <c r="B1083">
        <f>SUMIFS(user_list!P:P,user_list!G:G,"&lt;="&amp;A1083,user_list!H:H,"&gt;="&amp;A1083)</f>
        <v>0.2476190476190476</v>
      </c>
      <c r="C1083">
        <f>SUMIFS(user_list!Q:Q,user_list!G:G,"&lt;="&amp;A1083,user_list!H:H,"&gt;="&amp;A1083)</f>
        <v>0.61904761904761907</v>
      </c>
      <c r="D1083">
        <f>SUMIFS(user_list!P:P,user_list!G:G,"&lt;="&amp;A1083,user_list!H:H,"&gt;="&amp;A1083,user_list!J:J,days!G1083)+SUMIFS(user_list!P:P,user_list!G:G,"&lt;="&amp;A1083,user_list!H:H,"&gt;="&amp;A1083,user_list!J:J,days!G1083-1)</f>
        <v>0</v>
      </c>
      <c r="E1083" s="38">
        <f>COUNTIF(user_list!H:H,A1083)</f>
        <v>0</v>
      </c>
      <c r="F1083" s="72">
        <f t="shared" si="32"/>
        <v>12</v>
      </c>
      <c r="G1083" s="72">
        <f t="shared" si="33"/>
        <v>2017</v>
      </c>
    </row>
    <row r="1084" spans="1:7" hidden="1" x14ac:dyDescent="0.3">
      <c r="A1084" s="79">
        <v>43087</v>
      </c>
      <c r="B1084">
        <f>SUMIFS(user_list!P:P,user_list!G:G,"&lt;="&amp;A1084,user_list!H:H,"&gt;="&amp;A1084)</f>
        <v>0.2476190476190476</v>
      </c>
      <c r="C1084">
        <f>SUMIFS(user_list!Q:Q,user_list!G:G,"&lt;="&amp;A1084,user_list!H:H,"&gt;="&amp;A1084)</f>
        <v>0.61904761904761907</v>
      </c>
      <c r="D1084">
        <f>SUMIFS(user_list!P:P,user_list!G:G,"&lt;="&amp;A1084,user_list!H:H,"&gt;="&amp;A1084,user_list!J:J,days!G1084)+SUMIFS(user_list!P:P,user_list!G:G,"&lt;="&amp;A1084,user_list!H:H,"&gt;="&amp;A1084,user_list!J:J,days!G1084-1)</f>
        <v>0</v>
      </c>
      <c r="E1084" s="38">
        <f>COUNTIF(user_list!H:H,A1084)</f>
        <v>0</v>
      </c>
      <c r="F1084" s="72">
        <f t="shared" si="32"/>
        <v>12</v>
      </c>
      <c r="G1084" s="72">
        <f t="shared" si="33"/>
        <v>2017</v>
      </c>
    </row>
    <row r="1085" spans="1:7" hidden="1" x14ac:dyDescent="0.3">
      <c r="A1085" s="79">
        <v>43088</v>
      </c>
      <c r="B1085">
        <f>SUMIFS(user_list!P:P,user_list!G:G,"&lt;="&amp;A1085,user_list!H:H,"&gt;="&amp;A1085)</f>
        <v>0.2476190476190476</v>
      </c>
      <c r="C1085">
        <f>SUMIFS(user_list!Q:Q,user_list!G:G,"&lt;="&amp;A1085,user_list!H:H,"&gt;="&amp;A1085)</f>
        <v>0.61904761904761907</v>
      </c>
      <c r="D1085">
        <f>SUMIFS(user_list!P:P,user_list!G:G,"&lt;="&amp;A1085,user_list!H:H,"&gt;="&amp;A1085,user_list!J:J,days!G1085)+SUMIFS(user_list!P:P,user_list!G:G,"&lt;="&amp;A1085,user_list!H:H,"&gt;="&amp;A1085,user_list!J:J,days!G1085-1)</f>
        <v>0</v>
      </c>
      <c r="E1085" s="38">
        <f>COUNTIF(user_list!H:H,A1085)</f>
        <v>0</v>
      </c>
      <c r="F1085" s="72">
        <f t="shared" si="32"/>
        <v>12</v>
      </c>
      <c r="G1085" s="72">
        <f t="shared" si="33"/>
        <v>2017</v>
      </c>
    </row>
    <row r="1086" spans="1:7" hidden="1" x14ac:dyDescent="0.3">
      <c r="A1086" s="79">
        <v>43089</v>
      </c>
      <c r="B1086">
        <f>SUMIFS(user_list!P:P,user_list!G:G,"&lt;="&amp;A1086,user_list!H:H,"&gt;="&amp;A1086)</f>
        <v>0.2476190476190476</v>
      </c>
      <c r="C1086">
        <f>SUMIFS(user_list!Q:Q,user_list!G:G,"&lt;="&amp;A1086,user_list!H:H,"&gt;="&amp;A1086)</f>
        <v>0.61904761904761907</v>
      </c>
      <c r="D1086">
        <f>SUMIFS(user_list!P:P,user_list!G:G,"&lt;="&amp;A1086,user_list!H:H,"&gt;="&amp;A1086,user_list!J:J,days!G1086)+SUMIFS(user_list!P:P,user_list!G:G,"&lt;="&amp;A1086,user_list!H:H,"&gt;="&amp;A1086,user_list!J:J,days!G1086-1)</f>
        <v>0</v>
      </c>
      <c r="E1086" s="38">
        <f>COUNTIF(user_list!H:H,A1086)</f>
        <v>0</v>
      </c>
      <c r="F1086" s="72">
        <f t="shared" si="32"/>
        <v>12</v>
      </c>
      <c r="G1086" s="72">
        <f t="shared" si="33"/>
        <v>2017</v>
      </c>
    </row>
    <row r="1087" spans="1:7" hidden="1" x14ac:dyDescent="0.3">
      <c r="A1087" s="79">
        <v>43090</v>
      </c>
      <c r="B1087">
        <f>SUMIFS(user_list!P:P,user_list!G:G,"&lt;="&amp;A1087,user_list!H:H,"&gt;="&amp;A1087)</f>
        <v>0.2476190476190476</v>
      </c>
      <c r="C1087">
        <f>SUMIFS(user_list!Q:Q,user_list!G:G,"&lt;="&amp;A1087,user_list!H:H,"&gt;="&amp;A1087)</f>
        <v>0.61904761904761907</v>
      </c>
      <c r="D1087">
        <f>SUMIFS(user_list!P:P,user_list!G:G,"&lt;="&amp;A1087,user_list!H:H,"&gt;="&amp;A1087,user_list!J:J,days!G1087)+SUMIFS(user_list!P:P,user_list!G:G,"&lt;="&amp;A1087,user_list!H:H,"&gt;="&amp;A1087,user_list!J:J,days!G1087-1)</f>
        <v>0</v>
      </c>
      <c r="E1087" s="38">
        <f>COUNTIF(user_list!H:H,A1087)</f>
        <v>0</v>
      </c>
      <c r="F1087" s="72">
        <f t="shared" si="32"/>
        <v>12</v>
      </c>
      <c r="G1087" s="72">
        <f t="shared" si="33"/>
        <v>2017</v>
      </c>
    </row>
    <row r="1088" spans="1:7" hidden="1" x14ac:dyDescent="0.3">
      <c r="A1088" s="79">
        <v>43091</v>
      </c>
      <c r="B1088">
        <f>SUMIFS(user_list!P:P,user_list!G:G,"&lt;="&amp;A1088,user_list!H:H,"&gt;="&amp;A1088)</f>
        <v>0.2476190476190476</v>
      </c>
      <c r="C1088">
        <f>SUMIFS(user_list!Q:Q,user_list!G:G,"&lt;="&amp;A1088,user_list!H:H,"&gt;="&amp;A1088)</f>
        <v>0.61904761904761907</v>
      </c>
      <c r="D1088">
        <f>SUMIFS(user_list!P:P,user_list!G:G,"&lt;="&amp;A1088,user_list!H:H,"&gt;="&amp;A1088,user_list!J:J,days!G1088)+SUMIFS(user_list!P:P,user_list!G:G,"&lt;="&amp;A1088,user_list!H:H,"&gt;="&amp;A1088,user_list!J:J,days!G1088-1)</f>
        <v>0</v>
      </c>
      <c r="E1088" s="38">
        <f>COUNTIF(user_list!H:H,A1088)</f>
        <v>0</v>
      </c>
      <c r="F1088" s="72">
        <f t="shared" si="32"/>
        <v>12</v>
      </c>
      <c r="G1088" s="72">
        <f t="shared" si="33"/>
        <v>2017</v>
      </c>
    </row>
    <row r="1089" spans="1:7" hidden="1" x14ac:dyDescent="0.3">
      <c r="A1089" s="79">
        <v>43092</v>
      </c>
      <c r="B1089">
        <f>SUMIFS(user_list!P:P,user_list!G:G,"&lt;="&amp;A1089,user_list!H:H,"&gt;="&amp;A1089)</f>
        <v>0.2476190476190476</v>
      </c>
      <c r="C1089">
        <f>SUMIFS(user_list!Q:Q,user_list!G:G,"&lt;="&amp;A1089,user_list!H:H,"&gt;="&amp;A1089)</f>
        <v>0.61904761904761907</v>
      </c>
      <c r="D1089">
        <f>SUMIFS(user_list!P:P,user_list!G:G,"&lt;="&amp;A1089,user_list!H:H,"&gt;="&amp;A1089,user_list!J:J,days!G1089)+SUMIFS(user_list!P:P,user_list!G:G,"&lt;="&amp;A1089,user_list!H:H,"&gt;="&amp;A1089,user_list!J:J,days!G1089-1)</f>
        <v>0</v>
      </c>
      <c r="E1089" s="38">
        <f>COUNTIF(user_list!H:H,A1089)</f>
        <v>0</v>
      </c>
      <c r="F1089" s="72">
        <f t="shared" si="32"/>
        <v>12</v>
      </c>
      <c r="G1089" s="72">
        <f t="shared" si="33"/>
        <v>2017</v>
      </c>
    </row>
    <row r="1090" spans="1:7" hidden="1" x14ac:dyDescent="0.3">
      <c r="A1090" s="79">
        <v>43093</v>
      </c>
      <c r="B1090">
        <f>SUMIFS(user_list!P:P,user_list!G:G,"&lt;="&amp;A1090,user_list!H:H,"&gt;="&amp;A1090)</f>
        <v>0.2476190476190476</v>
      </c>
      <c r="C1090">
        <f>SUMIFS(user_list!Q:Q,user_list!G:G,"&lt;="&amp;A1090,user_list!H:H,"&gt;="&amp;A1090)</f>
        <v>0.61904761904761907</v>
      </c>
      <c r="D1090">
        <f>SUMIFS(user_list!P:P,user_list!G:G,"&lt;="&amp;A1090,user_list!H:H,"&gt;="&amp;A1090,user_list!J:J,days!G1090)+SUMIFS(user_list!P:P,user_list!G:G,"&lt;="&amp;A1090,user_list!H:H,"&gt;="&amp;A1090,user_list!J:J,days!G1090-1)</f>
        <v>0</v>
      </c>
      <c r="E1090" s="38">
        <f>COUNTIF(user_list!H:H,A1090)</f>
        <v>0</v>
      </c>
      <c r="F1090" s="72">
        <f t="shared" ref="F1090:F1153" si="34">MONTH(A1090)</f>
        <v>12</v>
      </c>
      <c r="G1090" s="72">
        <f t="shared" ref="G1090:G1153" si="35">YEAR(A1090)</f>
        <v>2017</v>
      </c>
    </row>
    <row r="1091" spans="1:7" hidden="1" x14ac:dyDescent="0.3">
      <c r="A1091" s="79">
        <v>43094</v>
      </c>
      <c r="B1091">
        <f>SUMIFS(user_list!P:P,user_list!G:G,"&lt;="&amp;A1091,user_list!H:H,"&gt;="&amp;A1091)</f>
        <v>0.2476190476190476</v>
      </c>
      <c r="C1091">
        <f>SUMIFS(user_list!Q:Q,user_list!G:G,"&lt;="&amp;A1091,user_list!H:H,"&gt;="&amp;A1091)</f>
        <v>0.61904761904761907</v>
      </c>
      <c r="D1091">
        <f>SUMIFS(user_list!P:P,user_list!G:G,"&lt;="&amp;A1091,user_list!H:H,"&gt;="&amp;A1091,user_list!J:J,days!G1091)+SUMIFS(user_list!P:P,user_list!G:G,"&lt;="&amp;A1091,user_list!H:H,"&gt;="&amp;A1091,user_list!J:J,days!G1091-1)</f>
        <v>0</v>
      </c>
      <c r="E1091" s="38">
        <f>COUNTIF(user_list!H:H,A1091)</f>
        <v>0</v>
      </c>
      <c r="F1091" s="72">
        <f t="shared" si="34"/>
        <v>12</v>
      </c>
      <c r="G1091" s="72">
        <f t="shared" si="35"/>
        <v>2017</v>
      </c>
    </row>
    <row r="1092" spans="1:7" hidden="1" x14ac:dyDescent="0.3">
      <c r="A1092" s="79">
        <v>43095</v>
      </c>
      <c r="B1092">
        <f>SUMIFS(user_list!P:P,user_list!G:G,"&lt;="&amp;A1092,user_list!H:H,"&gt;="&amp;A1092)</f>
        <v>0.2476190476190476</v>
      </c>
      <c r="C1092">
        <f>SUMIFS(user_list!Q:Q,user_list!G:G,"&lt;="&amp;A1092,user_list!H:H,"&gt;="&amp;A1092)</f>
        <v>0.61904761904761907</v>
      </c>
      <c r="D1092">
        <f>SUMIFS(user_list!P:P,user_list!G:G,"&lt;="&amp;A1092,user_list!H:H,"&gt;="&amp;A1092,user_list!J:J,days!G1092)+SUMIFS(user_list!P:P,user_list!G:G,"&lt;="&amp;A1092,user_list!H:H,"&gt;="&amp;A1092,user_list!J:J,days!G1092-1)</f>
        <v>0</v>
      </c>
      <c r="E1092" s="38">
        <f>COUNTIF(user_list!H:H,A1092)</f>
        <v>0</v>
      </c>
      <c r="F1092" s="72">
        <f t="shared" si="34"/>
        <v>12</v>
      </c>
      <c r="G1092" s="72">
        <f t="shared" si="35"/>
        <v>2017</v>
      </c>
    </row>
    <row r="1093" spans="1:7" hidden="1" x14ac:dyDescent="0.3">
      <c r="A1093" s="79">
        <v>43096</v>
      </c>
      <c r="B1093">
        <f>SUMIFS(user_list!P:P,user_list!G:G,"&lt;="&amp;A1093,user_list!H:H,"&gt;="&amp;A1093)</f>
        <v>0.2476190476190476</v>
      </c>
      <c r="C1093">
        <f>SUMIFS(user_list!Q:Q,user_list!G:G,"&lt;="&amp;A1093,user_list!H:H,"&gt;="&amp;A1093)</f>
        <v>0.61904761904761907</v>
      </c>
      <c r="D1093">
        <f>SUMIFS(user_list!P:P,user_list!G:G,"&lt;="&amp;A1093,user_list!H:H,"&gt;="&amp;A1093,user_list!J:J,days!G1093)+SUMIFS(user_list!P:P,user_list!G:G,"&lt;="&amp;A1093,user_list!H:H,"&gt;="&amp;A1093,user_list!J:J,days!G1093-1)</f>
        <v>0</v>
      </c>
      <c r="E1093" s="38">
        <f>COUNTIF(user_list!H:H,A1093)</f>
        <v>0</v>
      </c>
      <c r="F1093" s="72">
        <f t="shared" si="34"/>
        <v>12</v>
      </c>
      <c r="G1093" s="72">
        <f t="shared" si="35"/>
        <v>2017</v>
      </c>
    </row>
    <row r="1094" spans="1:7" hidden="1" x14ac:dyDescent="0.3">
      <c r="A1094" s="79">
        <v>43097</v>
      </c>
      <c r="B1094">
        <f>SUMIFS(user_list!P:P,user_list!G:G,"&lt;="&amp;A1094,user_list!H:H,"&gt;="&amp;A1094)</f>
        <v>0.2476190476190476</v>
      </c>
      <c r="C1094">
        <f>SUMIFS(user_list!Q:Q,user_list!G:G,"&lt;="&amp;A1094,user_list!H:H,"&gt;="&amp;A1094)</f>
        <v>0.61904761904761907</v>
      </c>
      <c r="D1094">
        <f>SUMIFS(user_list!P:P,user_list!G:G,"&lt;="&amp;A1094,user_list!H:H,"&gt;="&amp;A1094,user_list!J:J,days!G1094)+SUMIFS(user_list!P:P,user_list!G:G,"&lt;="&amp;A1094,user_list!H:H,"&gt;="&amp;A1094,user_list!J:J,days!G1094-1)</f>
        <v>0</v>
      </c>
      <c r="E1094" s="38">
        <f>COUNTIF(user_list!H:H,A1094)</f>
        <v>1</v>
      </c>
      <c r="F1094" s="72">
        <f t="shared" si="34"/>
        <v>12</v>
      </c>
      <c r="G1094" s="72">
        <f t="shared" si="35"/>
        <v>2017</v>
      </c>
    </row>
    <row r="1095" spans="1:7" hidden="1" x14ac:dyDescent="0.3">
      <c r="A1095" s="79">
        <v>43098</v>
      </c>
      <c r="B1095">
        <f>SUMIFS(user_list!P:P,user_list!G:G,"&lt;="&amp;A1095,user_list!H:H,"&gt;="&amp;A1095)</f>
        <v>0</v>
      </c>
      <c r="C1095">
        <f>SUMIFS(user_list!Q:Q,user_list!G:G,"&lt;="&amp;A1095,user_list!H:H,"&gt;="&amp;A1095)</f>
        <v>0</v>
      </c>
      <c r="D1095">
        <f>SUMIFS(user_list!P:P,user_list!G:G,"&lt;="&amp;A1095,user_list!H:H,"&gt;="&amp;A1095,user_list!J:J,days!G1095)+SUMIFS(user_list!P:P,user_list!G:G,"&lt;="&amp;A1095,user_list!H:H,"&gt;="&amp;A1095,user_list!J:J,days!G1095-1)</f>
        <v>0</v>
      </c>
      <c r="E1095" s="38">
        <f>COUNTIF(user_list!H:H,A1095)</f>
        <v>0</v>
      </c>
      <c r="F1095" s="72">
        <f t="shared" si="34"/>
        <v>12</v>
      </c>
      <c r="G1095" s="72">
        <f t="shared" si="35"/>
        <v>2017</v>
      </c>
    </row>
    <row r="1096" spans="1:7" hidden="1" x14ac:dyDescent="0.3">
      <c r="A1096" s="79">
        <v>43099</v>
      </c>
      <c r="B1096">
        <f>SUMIFS(user_list!P:P,user_list!G:G,"&lt;="&amp;A1096,user_list!H:H,"&gt;="&amp;A1096)</f>
        <v>0</v>
      </c>
      <c r="C1096">
        <f>SUMIFS(user_list!Q:Q,user_list!G:G,"&lt;="&amp;A1096,user_list!H:H,"&gt;="&amp;A1096)</f>
        <v>0</v>
      </c>
      <c r="D1096">
        <f>SUMIFS(user_list!P:P,user_list!G:G,"&lt;="&amp;A1096,user_list!H:H,"&gt;="&amp;A1096,user_list!J:J,days!G1096)+SUMIFS(user_list!P:P,user_list!G:G,"&lt;="&amp;A1096,user_list!H:H,"&gt;="&amp;A1096,user_list!J:J,days!G1096-1)</f>
        <v>0</v>
      </c>
      <c r="E1096" s="38">
        <f>COUNTIF(user_list!H:H,A1096)</f>
        <v>0</v>
      </c>
      <c r="F1096" s="72">
        <f t="shared" si="34"/>
        <v>12</v>
      </c>
      <c r="G1096" s="72">
        <f t="shared" si="35"/>
        <v>2017</v>
      </c>
    </row>
    <row r="1097" spans="1:7" hidden="1" x14ac:dyDescent="0.3">
      <c r="A1097" s="79">
        <v>43100</v>
      </c>
      <c r="B1097">
        <f>SUMIFS(user_list!P:P,user_list!G:G,"&lt;="&amp;A1097,user_list!H:H,"&gt;="&amp;A1097)</f>
        <v>0</v>
      </c>
      <c r="C1097">
        <f>SUMIFS(user_list!Q:Q,user_list!G:G,"&lt;="&amp;A1097,user_list!H:H,"&gt;="&amp;A1097)</f>
        <v>0</v>
      </c>
      <c r="D1097">
        <f>SUMIFS(user_list!P:P,user_list!G:G,"&lt;="&amp;A1097,user_list!H:H,"&gt;="&amp;A1097,user_list!J:J,days!G1097)+SUMIFS(user_list!P:P,user_list!G:G,"&lt;="&amp;A1097,user_list!H:H,"&gt;="&amp;A1097,user_list!J:J,days!G1097-1)</f>
        <v>0</v>
      </c>
      <c r="E1097" s="38">
        <f>COUNTIF(user_list!H:H,A1097)</f>
        <v>0</v>
      </c>
      <c r="F1097" s="72">
        <f t="shared" si="34"/>
        <v>12</v>
      </c>
      <c r="G1097" s="72">
        <f t="shared" si="35"/>
        <v>2017</v>
      </c>
    </row>
    <row r="1098" spans="1:7" hidden="1" x14ac:dyDescent="0.3">
      <c r="A1098" s="79">
        <v>43101</v>
      </c>
      <c r="B1098">
        <f>SUMIFS(user_list!P:P,user_list!G:G,"&lt;="&amp;A1098,user_list!H:H,"&gt;="&amp;A1098)</f>
        <v>3.6197222222222223</v>
      </c>
      <c r="C1098">
        <f>SUMIFS(user_list!Q:Q,user_list!G:G,"&lt;="&amp;A1098,user_list!H:H,"&gt;="&amp;A1098)</f>
        <v>2</v>
      </c>
      <c r="D1098">
        <f>SUMIFS(user_list!P:P,user_list!G:G,"&lt;="&amp;A1098,user_list!H:H,"&gt;="&amp;A1098,user_list!J:J,days!G1098)+SUMIFS(user_list!P:P,user_list!G:G,"&lt;="&amp;A1098,user_list!H:H,"&gt;="&amp;A1098,user_list!J:J,days!G1098-1)</f>
        <v>0</v>
      </c>
      <c r="E1098" s="38">
        <f>COUNTIF(user_list!H:H,A1098)</f>
        <v>2</v>
      </c>
      <c r="F1098" s="72">
        <f t="shared" si="34"/>
        <v>1</v>
      </c>
      <c r="G1098" s="72">
        <f t="shared" si="35"/>
        <v>2018</v>
      </c>
    </row>
    <row r="1099" spans="1:7" hidden="1" x14ac:dyDescent="0.3">
      <c r="A1099" s="79">
        <v>43102</v>
      </c>
      <c r="B1099">
        <f>SUMIFS(user_list!P:P,user_list!G:G,"&lt;="&amp;A1099,user_list!H:H,"&gt;="&amp;A1099)</f>
        <v>0.32150537634408599</v>
      </c>
      <c r="C1099">
        <f>SUMIFS(user_list!Q:Q,user_list!G:G,"&lt;="&amp;A1099,user_list!H:H,"&gt;="&amp;A1099)</f>
        <v>0.83870967741935487</v>
      </c>
      <c r="D1099">
        <f>SUMIFS(user_list!P:P,user_list!G:G,"&lt;="&amp;A1099,user_list!H:H,"&gt;="&amp;A1099,user_list!J:J,days!G1099)+SUMIFS(user_list!P:P,user_list!G:G,"&lt;="&amp;A1099,user_list!H:H,"&gt;="&amp;A1099,user_list!J:J,days!G1099-1)</f>
        <v>0</v>
      </c>
      <c r="E1099" s="38">
        <f>COUNTIF(user_list!H:H,A1099)</f>
        <v>0</v>
      </c>
      <c r="F1099" s="72">
        <f t="shared" si="34"/>
        <v>1</v>
      </c>
      <c r="G1099" s="72">
        <f t="shared" si="35"/>
        <v>2018</v>
      </c>
    </row>
    <row r="1100" spans="1:7" hidden="1" x14ac:dyDescent="0.3">
      <c r="A1100" s="79">
        <v>43103</v>
      </c>
      <c r="B1100">
        <f>SUMIFS(user_list!P:P,user_list!G:G,"&lt;="&amp;A1100,user_list!H:H,"&gt;="&amp;A1100)</f>
        <v>0.32150537634408599</v>
      </c>
      <c r="C1100">
        <f>SUMIFS(user_list!Q:Q,user_list!G:G,"&lt;="&amp;A1100,user_list!H:H,"&gt;="&amp;A1100)</f>
        <v>0.83870967741935487</v>
      </c>
      <c r="D1100">
        <f>SUMIFS(user_list!P:P,user_list!G:G,"&lt;="&amp;A1100,user_list!H:H,"&gt;="&amp;A1100,user_list!J:J,days!G1100)+SUMIFS(user_list!P:P,user_list!G:G,"&lt;="&amp;A1100,user_list!H:H,"&gt;="&amp;A1100,user_list!J:J,days!G1100-1)</f>
        <v>0</v>
      </c>
      <c r="E1100" s="38">
        <f>COUNTIF(user_list!H:H,A1100)</f>
        <v>0</v>
      </c>
      <c r="F1100" s="72">
        <f t="shared" si="34"/>
        <v>1</v>
      </c>
      <c r="G1100" s="72">
        <f t="shared" si="35"/>
        <v>2018</v>
      </c>
    </row>
    <row r="1101" spans="1:7" hidden="1" x14ac:dyDescent="0.3">
      <c r="A1101" s="79">
        <v>43104</v>
      </c>
      <c r="B1101">
        <f>SUMIFS(user_list!P:P,user_list!G:G,"&lt;="&amp;A1101,user_list!H:H,"&gt;="&amp;A1101)</f>
        <v>0.76793394777265744</v>
      </c>
      <c r="C1101">
        <f>SUMIFS(user_list!Q:Q,user_list!G:G,"&lt;="&amp;A1101,user_list!H:H,"&gt;="&amp;A1101)</f>
        <v>1.9101382488479257</v>
      </c>
      <c r="D1101">
        <f>SUMIFS(user_list!P:P,user_list!G:G,"&lt;="&amp;A1101,user_list!H:H,"&gt;="&amp;A1101,user_list!J:J,days!G1101)+SUMIFS(user_list!P:P,user_list!G:G,"&lt;="&amp;A1101,user_list!H:H,"&gt;="&amp;A1101,user_list!J:J,days!G1101-1)</f>
        <v>0</v>
      </c>
      <c r="E1101" s="38">
        <f>COUNTIF(user_list!H:H,A1101)</f>
        <v>0</v>
      </c>
      <c r="F1101" s="72">
        <f t="shared" si="34"/>
        <v>1</v>
      </c>
      <c r="G1101" s="72">
        <f t="shared" si="35"/>
        <v>2018</v>
      </c>
    </row>
    <row r="1102" spans="1:7" hidden="1" x14ac:dyDescent="0.3">
      <c r="A1102" s="79">
        <v>43105</v>
      </c>
      <c r="B1102">
        <f>SUMIFS(user_list!P:P,user_list!G:G,"&lt;="&amp;A1102,user_list!H:H,"&gt;="&amp;A1102)</f>
        <v>0.76793394777265744</v>
      </c>
      <c r="C1102">
        <f>SUMIFS(user_list!Q:Q,user_list!G:G,"&lt;="&amp;A1102,user_list!H:H,"&gt;="&amp;A1102)</f>
        <v>1.9101382488479257</v>
      </c>
      <c r="D1102">
        <f>SUMIFS(user_list!P:P,user_list!G:G,"&lt;="&amp;A1102,user_list!H:H,"&gt;="&amp;A1102,user_list!J:J,days!G1102)+SUMIFS(user_list!P:P,user_list!G:G,"&lt;="&amp;A1102,user_list!H:H,"&gt;="&amp;A1102,user_list!J:J,days!G1102-1)</f>
        <v>0</v>
      </c>
      <c r="E1102" s="38">
        <f>COUNTIF(user_list!H:H,A1102)</f>
        <v>0</v>
      </c>
      <c r="F1102" s="72">
        <f t="shared" si="34"/>
        <v>1</v>
      </c>
      <c r="G1102" s="72">
        <f t="shared" si="35"/>
        <v>2018</v>
      </c>
    </row>
    <row r="1103" spans="1:7" hidden="1" x14ac:dyDescent="0.3">
      <c r="A1103" s="79">
        <v>43106</v>
      </c>
      <c r="B1103">
        <f>SUMIFS(user_list!P:P,user_list!G:G,"&lt;="&amp;A1103,user_list!H:H,"&gt;="&amp;A1103)</f>
        <v>0.76793394777265744</v>
      </c>
      <c r="C1103">
        <f>SUMIFS(user_list!Q:Q,user_list!G:G,"&lt;="&amp;A1103,user_list!H:H,"&gt;="&amp;A1103)</f>
        <v>1.9101382488479257</v>
      </c>
      <c r="D1103">
        <f>SUMIFS(user_list!P:P,user_list!G:G,"&lt;="&amp;A1103,user_list!H:H,"&gt;="&amp;A1103,user_list!J:J,days!G1103)+SUMIFS(user_list!P:P,user_list!G:G,"&lt;="&amp;A1103,user_list!H:H,"&gt;="&amp;A1103,user_list!J:J,days!G1103-1)</f>
        <v>0</v>
      </c>
      <c r="E1103" s="38">
        <f>COUNTIF(user_list!H:H,A1103)</f>
        <v>0</v>
      </c>
      <c r="F1103" s="72">
        <f t="shared" si="34"/>
        <v>1</v>
      </c>
      <c r="G1103" s="72">
        <f t="shared" si="35"/>
        <v>2018</v>
      </c>
    </row>
    <row r="1104" spans="1:7" hidden="1" x14ac:dyDescent="0.3">
      <c r="A1104" s="79">
        <v>43107</v>
      </c>
      <c r="B1104">
        <f>SUMIFS(user_list!P:P,user_list!G:G,"&lt;="&amp;A1104,user_list!H:H,"&gt;="&amp;A1104)</f>
        <v>0.76793394777265744</v>
      </c>
      <c r="C1104">
        <f>SUMIFS(user_list!Q:Q,user_list!G:G,"&lt;="&amp;A1104,user_list!H:H,"&gt;="&amp;A1104)</f>
        <v>1.9101382488479257</v>
      </c>
      <c r="D1104">
        <f>SUMIFS(user_list!P:P,user_list!G:G,"&lt;="&amp;A1104,user_list!H:H,"&gt;="&amp;A1104,user_list!J:J,days!G1104)+SUMIFS(user_list!P:P,user_list!G:G,"&lt;="&amp;A1104,user_list!H:H,"&gt;="&amp;A1104,user_list!J:J,days!G1104-1)</f>
        <v>0</v>
      </c>
      <c r="E1104" s="38">
        <f>COUNTIF(user_list!H:H,A1104)</f>
        <v>0</v>
      </c>
      <c r="F1104" s="72">
        <f t="shared" si="34"/>
        <v>1</v>
      </c>
      <c r="G1104" s="72">
        <f t="shared" si="35"/>
        <v>2018</v>
      </c>
    </row>
    <row r="1105" spans="1:7" hidden="1" x14ac:dyDescent="0.3">
      <c r="A1105" s="79">
        <v>43108</v>
      </c>
      <c r="B1105">
        <f>SUMIFS(user_list!P:P,user_list!G:G,"&lt;="&amp;A1105,user_list!H:H,"&gt;="&amp;A1105)</f>
        <v>2.9354339477726574</v>
      </c>
      <c r="C1105">
        <f>SUMIFS(user_list!Q:Q,user_list!G:G,"&lt;="&amp;A1105,user_list!H:H,"&gt;="&amp;A1105)</f>
        <v>2.9101382488479262</v>
      </c>
      <c r="D1105">
        <f>SUMIFS(user_list!P:P,user_list!G:G,"&lt;="&amp;A1105,user_list!H:H,"&gt;="&amp;A1105,user_list!J:J,days!G1105)+SUMIFS(user_list!P:P,user_list!G:G,"&lt;="&amp;A1105,user_list!H:H,"&gt;="&amp;A1105,user_list!J:J,days!G1105-1)</f>
        <v>0</v>
      </c>
      <c r="E1105" s="38">
        <f>COUNTIF(user_list!H:H,A1105)</f>
        <v>1</v>
      </c>
      <c r="F1105" s="72">
        <f t="shared" si="34"/>
        <v>1</v>
      </c>
      <c r="G1105" s="72">
        <f t="shared" si="35"/>
        <v>2018</v>
      </c>
    </row>
    <row r="1106" spans="1:7" hidden="1" x14ac:dyDescent="0.3">
      <c r="A1106" s="79">
        <v>43109</v>
      </c>
      <c r="B1106">
        <f>SUMIFS(user_list!P:P,user_list!G:G,"&lt;="&amp;A1106,user_list!H:H,"&gt;="&amp;A1106)</f>
        <v>0.76793394777265744</v>
      </c>
      <c r="C1106">
        <f>SUMIFS(user_list!Q:Q,user_list!G:G,"&lt;="&amp;A1106,user_list!H:H,"&gt;="&amp;A1106)</f>
        <v>1.9101382488479257</v>
      </c>
      <c r="D1106">
        <f>SUMIFS(user_list!P:P,user_list!G:G,"&lt;="&amp;A1106,user_list!H:H,"&gt;="&amp;A1106,user_list!J:J,days!G1106)+SUMIFS(user_list!P:P,user_list!G:G,"&lt;="&amp;A1106,user_list!H:H,"&gt;="&amp;A1106,user_list!J:J,days!G1106-1)</f>
        <v>0</v>
      </c>
      <c r="E1106" s="38">
        <f>COUNTIF(user_list!H:H,A1106)</f>
        <v>0</v>
      </c>
      <c r="F1106" s="72">
        <f t="shared" si="34"/>
        <v>1</v>
      </c>
      <c r="G1106" s="72">
        <f t="shared" si="35"/>
        <v>2018</v>
      </c>
    </row>
    <row r="1107" spans="1:7" hidden="1" x14ac:dyDescent="0.3">
      <c r="A1107" s="79">
        <v>43110</v>
      </c>
      <c r="B1107">
        <f>SUMIFS(user_list!P:P,user_list!G:G,"&lt;="&amp;A1107,user_list!H:H,"&gt;="&amp;A1107)</f>
        <v>0.76793394777265744</v>
      </c>
      <c r="C1107">
        <f>SUMIFS(user_list!Q:Q,user_list!G:G,"&lt;="&amp;A1107,user_list!H:H,"&gt;="&amp;A1107)</f>
        <v>1.9101382488479257</v>
      </c>
      <c r="D1107">
        <f>SUMIFS(user_list!P:P,user_list!G:G,"&lt;="&amp;A1107,user_list!H:H,"&gt;="&amp;A1107,user_list!J:J,days!G1107)+SUMIFS(user_list!P:P,user_list!G:G,"&lt;="&amp;A1107,user_list!H:H,"&gt;="&amp;A1107,user_list!J:J,days!G1107-1)</f>
        <v>0</v>
      </c>
      <c r="E1107" s="38">
        <f>COUNTIF(user_list!H:H,A1107)</f>
        <v>0</v>
      </c>
      <c r="F1107" s="72">
        <f t="shared" si="34"/>
        <v>1</v>
      </c>
      <c r="G1107" s="72">
        <f t="shared" si="35"/>
        <v>2018</v>
      </c>
    </row>
    <row r="1108" spans="1:7" hidden="1" x14ac:dyDescent="0.3">
      <c r="A1108" s="79">
        <v>43111</v>
      </c>
      <c r="B1108">
        <f>SUMIFS(user_list!P:P,user_list!G:G,"&lt;="&amp;A1108,user_list!H:H,"&gt;="&amp;A1108)</f>
        <v>0.76793394777265744</v>
      </c>
      <c r="C1108">
        <f>SUMIFS(user_list!Q:Q,user_list!G:G,"&lt;="&amp;A1108,user_list!H:H,"&gt;="&amp;A1108)</f>
        <v>1.9101382488479257</v>
      </c>
      <c r="D1108">
        <f>SUMIFS(user_list!P:P,user_list!G:G,"&lt;="&amp;A1108,user_list!H:H,"&gt;="&amp;A1108,user_list!J:J,days!G1108)+SUMIFS(user_list!P:P,user_list!G:G,"&lt;="&amp;A1108,user_list!H:H,"&gt;="&amp;A1108,user_list!J:J,days!G1108-1)</f>
        <v>0</v>
      </c>
      <c r="E1108" s="38">
        <f>COUNTIF(user_list!H:H,A1108)</f>
        <v>0</v>
      </c>
      <c r="F1108" s="72">
        <f t="shared" si="34"/>
        <v>1</v>
      </c>
      <c r="G1108" s="72">
        <f t="shared" si="35"/>
        <v>2018</v>
      </c>
    </row>
    <row r="1109" spans="1:7" hidden="1" x14ac:dyDescent="0.3">
      <c r="A1109" s="79">
        <v>43112</v>
      </c>
      <c r="B1109">
        <f>SUMIFS(user_list!P:P,user_list!G:G,"&lt;="&amp;A1109,user_list!H:H,"&gt;="&amp;A1109)</f>
        <v>0.76793394777265744</v>
      </c>
      <c r="C1109">
        <f>SUMIFS(user_list!Q:Q,user_list!G:G,"&lt;="&amp;A1109,user_list!H:H,"&gt;="&amp;A1109)</f>
        <v>1.9101382488479257</v>
      </c>
      <c r="D1109">
        <f>SUMIFS(user_list!P:P,user_list!G:G,"&lt;="&amp;A1109,user_list!H:H,"&gt;="&amp;A1109,user_list!J:J,days!G1109)+SUMIFS(user_list!P:P,user_list!G:G,"&lt;="&amp;A1109,user_list!H:H,"&gt;="&amp;A1109,user_list!J:J,days!G1109-1)</f>
        <v>0</v>
      </c>
      <c r="E1109" s="38">
        <f>COUNTIF(user_list!H:H,A1109)</f>
        <v>0</v>
      </c>
      <c r="F1109" s="72">
        <f t="shared" si="34"/>
        <v>1</v>
      </c>
      <c r="G1109" s="72">
        <f t="shared" si="35"/>
        <v>2018</v>
      </c>
    </row>
    <row r="1110" spans="1:7" hidden="1" x14ac:dyDescent="0.3">
      <c r="A1110" s="79">
        <v>43113</v>
      </c>
      <c r="B1110">
        <f>SUMIFS(user_list!P:P,user_list!G:G,"&lt;="&amp;A1110,user_list!H:H,"&gt;="&amp;A1110)</f>
        <v>0.76793394777265744</v>
      </c>
      <c r="C1110">
        <f>SUMIFS(user_list!Q:Q,user_list!G:G,"&lt;="&amp;A1110,user_list!H:H,"&gt;="&amp;A1110)</f>
        <v>1.9101382488479257</v>
      </c>
      <c r="D1110">
        <f>SUMIFS(user_list!P:P,user_list!G:G,"&lt;="&amp;A1110,user_list!H:H,"&gt;="&amp;A1110,user_list!J:J,days!G1110)+SUMIFS(user_list!P:P,user_list!G:G,"&lt;="&amp;A1110,user_list!H:H,"&gt;="&amp;A1110,user_list!J:J,days!G1110-1)</f>
        <v>0</v>
      </c>
      <c r="E1110" s="38">
        <f>COUNTIF(user_list!H:H,A1110)</f>
        <v>0</v>
      </c>
      <c r="F1110" s="72">
        <f t="shared" si="34"/>
        <v>1</v>
      </c>
      <c r="G1110" s="72">
        <f t="shared" si="35"/>
        <v>2018</v>
      </c>
    </row>
    <row r="1111" spans="1:7" hidden="1" x14ac:dyDescent="0.3">
      <c r="A1111" s="79">
        <v>43114</v>
      </c>
      <c r="B1111">
        <f>SUMIFS(user_list!P:P,user_list!G:G,"&lt;="&amp;A1111,user_list!H:H,"&gt;="&amp;A1111)</f>
        <v>0.76793394777265744</v>
      </c>
      <c r="C1111">
        <f>SUMIFS(user_list!Q:Q,user_list!G:G,"&lt;="&amp;A1111,user_list!H:H,"&gt;="&amp;A1111)</f>
        <v>1.9101382488479257</v>
      </c>
      <c r="D1111">
        <f>SUMIFS(user_list!P:P,user_list!G:G,"&lt;="&amp;A1111,user_list!H:H,"&gt;="&amp;A1111,user_list!J:J,days!G1111)+SUMIFS(user_list!P:P,user_list!G:G,"&lt;="&amp;A1111,user_list!H:H,"&gt;="&amp;A1111,user_list!J:J,days!G1111-1)</f>
        <v>0</v>
      </c>
      <c r="E1111" s="38">
        <f>COUNTIF(user_list!H:H,A1111)</f>
        <v>0</v>
      </c>
      <c r="F1111" s="72">
        <f t="shared" si="34"/>
        <v>1</v>
      </c>
      <c r="G1111" s="72">
        <f t="shared" si="35"/>
        <v>2018</v>
      </c>
    </row>
    <row r="1112" spans="1:7" hidden="1" x14ac:dyDescent="0.3">
      <c r="A1112" s="79">
        <v>43115</v>
      </c>
      <c r="B1112">
        <f>SUMIFS(user_list!P:P,user_list!G:G,"&lt;="&amp;A1112,user_list!H:H,"&gt;="&amp;A1112)</f>
        <v>0.76793394777265744</v>
      </c>
      <c r="C1112">
        <f>SUMIFS(user_list!Q:Q,user_list!G:G,"&lt;="&amp;A1112,user_list!H:H,"&gt;="&amp;A1112)</f>
        <v>1.9101382488479257</v>
      </c>
      <c r="D1112">
        <f>SUMIFS(user_list!P:P,user_list!G:G,"&lt;="&amp;A1112,user_list!H:H,"&gt;="&amp;A1112,user_list!J:J,days!G1112)+SUMIFS(user_list!P:P,user_list!G:G,"&lt;="&amp;A1112,user_list!H:H,"&gt;="&amp;A1112,user_list!J:J,days!G1112-1)</f>
        <v>0</v>
      </c>
      <c r="E1112" s="38">
        <f>COUNTIF(user_list!H:H,A1112)</f>
        <v>0</v>
      </c>
      <c r="F1112" s="72">
        <f t="shared" si="34"/>
        <v>1</v>
      </c>
      <c r="G1112" s="72">
        <f t="shared" si="35"/>
        <v>2018</v>
      </c>
    </row>
    <row r="1113" spans="1:7" hidden="1" x14ac:dyDescent="0.3">
      <c r="A1113" s="79">
        <v>43116</v>
      </c>
      <c r="B1113">
        <f>SUMIFS(user_list!P:P,user_list!G:G,"&lt;="&amp;A1113,user_list!H:H,"&gt;="&amp;A1113)</f>
        <v>0.76793394777265744</v>
      </c>
      <c r="C1113">
        <f>SUMIFS(user_list!Q:Q,user_list!G:G,"&lt;="&amp;A1113,user_list!H:H,"&gt;="&amp;A1113)</f>
        <v>1.9101382488479257</v>
      </c>
      <c r="D1113">
        <f>SUMIFS(user_list!P:P,user_list!G:G,"&lt;="&amp;A1113,user_list!H:H,"&gt;="&amp;A1113,user_list!J:J,days!G1113)+SUMIFS(user_list!P:P,user_list!G:G,"&lt;="&amp;A1113,user_list!H:H,"&gt;="&amp;A1113,user_list!J:J,days!G1113-1)</f>
        <v>0</v>
      </c>
      <c r="E1113" s="38">
        <f>COUNTIF(user_list!H:H,A1113)</f>
        <v>0</v>
      </c>
      <c r="F1113" s="72">
        <f t="shared" si="34"/>
        <v>1</v>
      </c>
      <c r="G1113" s="72">
        <f t="shared" si="35"/>
        <v>2018</v>
      </c>
    </row>
    <row r="1114" spans="1:7" hidden="1" x14ac:dyDescent="0.3">
      <c r="A1114" s="79">
        <v>43117</v>
      </c>
      <c r="B1114">
        <f>SUMIFS(user_list!P:P,user_list!G:G,"&lt;="&amp;A1114,user_list!H:H,"&gt;="&amp;A1114)</f>
        <v>0.76793394777265744</v>
      </c>
      <c r="C1114">
        <f>SUMIFS(user_list!Q:Q,user_list!G:G,"&lt;="&amp;A1114,user_list!H:H,"&gt;="&amp;A1114)</f>
        <v>1.9101382488479257</v>
      </c>
      <c r="D1114">
        <f>SUMIFS(user_list!P:P,user_list!G:G,"&lt;="&amp;A1114,user_list!H:H,"&gt;="&amp;A1114,user_list!J:J,days!G1114)+SUMIFS(user_list!P:P,user_list!G:G,"&lt;="&amp;A1114,user_list!H:H,"&gt;="&amp;A1114,user_list!J:J,days!G1114-1)</f>
        <v>0</v>
      </c>
      <c r="E1114" s="38">
        <f>COUNTIF(user_list!H:H,A1114)</f>
        <v>0</v>
      </c>
      <c r="F1114" s="72">
        <f t="shared" si="34"/>
        <v>1</v>
      </c>
      <c r="G1114" s="72">
        <f t="shared" si="35"/>
        <v>2018</v>
      </c>
    </row>
    <row r="1115" spans="1:7" hidden="1" x14ac:dyDescent="0.3">
      <c r="A1115" s="79">
        <v>43118</v>
      </c>
      <c r="B1115">
        <f>SUMIFS(user_list!P:P,user_list!G:G,"&lt;="&amp;A1115,user_list!H:H,"&gt;="&amp;A1115)</f>
        <v>0.76793394777265744</v>
      </c>
      <c r="C1115">
        <f>SUMIFS(user_list!Q:Q,user_list!G:G,"&lt;="&amp;A1115,user_list!H:H,"&gt;="&amp;A1115)</f>
        <v>1.9101382488479257</v>
      </c>
      <c r="D1115">
        <f>SUMIFS(user_list!P:P,user_list!G:G,"&lt;="&amp;A1115,user_list!H:H,"&gt;="&amp;A1115,user_list!J:J,days!G1115)+SUMIFS(user_list!P:P,user_list!G:G,"&lt;="&amp;A1115,user_list!H:H,"&gt;="&amp;A1115,user_list!J:J,days!G1115-1)</f>
        <v>0</v>
      </c>
      <c r="E1115" s="38">
        <f>COUNTIF(user_list!H:H,A1115)</f>
        <v>0</v>
      </c>
      <c r="F1115" s="72">
        <f t="shared" si="34"/>
        <v>1</v>
      </c>
      <c r="G1115" s="72">
        <f t="shared" si="35"/>
        <v>2018</v>
      </c>
    </row>
    <row r="1116" spans="1:7" hidden="1" x14ac:dyDescent="0.3">
      <c r="A1116" s="79">
        <v>43119</v>
      </c>
      <c r="B1116">
        <f>SUMIFS(user_list!P:P,user_list!G:G,"&lt;="&amp;A1116,user_list!H:H,"&gt;="&amp;A1116)</f>
        <v>0.76793394777265744</v>
      </c>
      <c r="C1116">
        <f>SUMIFS(user_list!Q:Q,user_list!G:G,"&lt;="&amp;A1116,user_list!H:H,"&gt;="&amp;A1116)</f>
        <v>1.9101382488479257</v>
      </c>
      <c r="D1116">
        <f>SUMIFS(user_list!P:P,user_list!G:G,"&lt;="&amp;A1116,user_list!H:H,"&gt;="&amp;A1116,user_list!J:J,days!G1116)+SUMIFS(user_list!P:P,user_list!G:G,"&lt;="&amp;A1116,user_list!H:H,"&gt;="&amp;A1116,user_list!J:J,days!G1116-1)</f>
        <v>0</v>
      </c>
      <c r="E1116" s="38">
        <f>COUNTIF(user_list!H:H,A1116)</f>
        <v>0</v>
      </c>
      <c r="F1116" s="72">
        <f t="shared" si="34"/>
        <v>1</v>
      </c>
      <c r="G1116" s="72">
        <f t="shared" si="35"/>
        <v>2018</v>
      </c>
    </row>
    <row r="1117" spans="1:7" hidden="1" x14ac:dyDescent="0.3">
      <c r="A1117" s="79">
        <v>43120</v>
      </c>
      <c r="B1117">
        <f>SUMIFS(user_list!P:P,user_list!G:G,"&lt;="&amp;A1117,user_list!H:H,"&gt;="&amp;A1117)</f>
        <v>0.76793394777265744</v>
      </c>
      <c r="C1117">
        <f>SUMIFS(user_list!Q:Q,user_list!G:G,"&lt;="&amp;A1117,user_list!H:H,"&gt;="&amp;A1117)</f>
        <v>1.9101382488479257</v>
      </c>
      <c r="D1117">
        <f>SUMIFS(user_list!P:P,user_list!G:G,"&lt;="&amp;A1117,user_list!H:H,"&gt;="&amp;A1117,user_list!J:J,days!G1117)+SUMIFS(user_list!P:P,user_list!G:G,"&lt;="&amp;A1117,user_list!H:H,"&gt;="&amp;A1117,user_list!J:J,days!G1117-1)</f>
        <v>0</v>
      </c>
      <c r="E1117" s="38">
        <f>COUNTIF(user_list!H:H,A1117)</f>
        <v>0</v>
      </c>
      <c r="F1117" s="72">
        <f t="shared" si="34"/>
        <v>1</v>
      </c>
      <c r="G1117" s="72">
        <f t="shared" si="35"/>
        <v>2018</v>
      </c>
    </row>
    <row r="1118" spans="1:7" hidden="1" x14ac:dyDescent="0.3">
      <c r="A1118" s="79">
        <v>43121</v>
      </c>
      <c r="B1118">
        <f>SUMIFS(user_list!P:P,user_list!G:G,"&lt;="&amp;A1118,user_list!H:H,"&gt;="&amp;A1118)</f>
        <v>0.76793394777265744</v>
      </c>
      <c r="C1118">
        <f>SUMIFS(user_list!Q:Q,user_list!G:G,"&lt;="&amp;A1118,user_list!H:H,"&gt;="&amp;A1118)</f>
        <v>1.9101382488479257</v>
      </c>
      <c r="D1118">
        <f>SUMIFS(user_list!P:P,user_list!G:G,"&lt;="&amp;A1118,user_list!H:H,"&gt;="&amp;A1118,user_list!J:J,days!G1118)+SUMIFS(user_list!P:P,user_list!G:G,"&lt;="&amp;A1118,user_list!H:H,"&gt;="&amp;A1118,user_list!J:J,days!G1118-1)</f>
        <v>0</v>
      </c>
      <c r="E1118" s="38">
        <f>COUNTIF(user_list!H:H,A1118)</f>
        <v>0</v>
      </c>
      <c r="F1118" s="72">
        <f t="shared" si="34"/>
        <v>1</v>
      </c>
      <c r="G1118" s="72">
        <f t="shared" si="35"/>
        <v>2018</v>
      </c>
    </row>
    <row r="1119" spans="1:7" hidden="1" x14ac:dyDescent="0.3">
      <c r="A1119" s="79">
        <v>43122</v>
      </c>
      <c r="B1119">
        <f>SUMIFS(user_list!P:P,user_list!G:G,"&lt;="&amp;A1119,user_list!H:H,"&gt;="&amp;A1119)</f>
        <v>0.76793394777265744</v>
      </c>
      <c r="C1119">
        <f>SUMIFS(user_list!Q:Q,user_list!G:G,"&lt;="&amp;A1119,user_list!H:H,"&gt;="&amp;A1119)</f>
        <v>1.9101382488479257</v>
      </c>
      <c r="D1119">
        <f>SUMIFS(user_list!P:P,user_list!G:G,"&lt;="&amp;A1119,user_list!H:H,"&gt;="&amp;A1119,user_list!J:J,days!G1119)+SUMIFS(user_list!P:P,user_list!G:G,"&lt;="&amp;A1119,user_list!H:H,"&gt;="&amp;A1119,user_list!J:J,days!G1119-1)</f>
        <v>0</v>
      </c>
      <c r="E1119" s="38">
        <f>COUNTIF(user_list!H:H,A1119)</f>
        <v>0</v>
      </c>
      <c r="F1119" s="72">
        <f t="shared" si="34"/>
        <v>1</v>
      </c>
      <c r="G1119" s="72">
        <f t="shared" si="35"/>
        <v>2018</v>
      </c>
    </row>
    <row r="1120" spans="1:7" hidden="1" x14ac:dyDescent="0.3">
      <c r="A1120" s="79">
        <v>43123</v>
      </c>
      <c r="B1120">
        <f>SUMIFS(user_list!P:P,user_list!G:G,"&lt;="&amp;A1120,user_list!H:H,"&gt;="&amp;A1120)</f>
        <v>0.76793394777265744</v>
      </c>
      <c r="C1120">
        <f>SUMIFS(user_list!Q:Q,user_list!G:G,"&lt;="&amp;A1120,user_list!H:H,"&gt;="&amp;A1120)</f>
        <v>1.9101382488479257</v>
      </c>
      <c r="D1120">
        <f>SUMIFS(user_list!P:P,user_list!G:G,"&lt;="&amp;A1120,user_list!H:H,"&gt;="&amp;A1120,user_list!J:J,days!G1120)+SUMIFS(user_list!P:P,user_list!G:G,"&lt;="&amp;A1120,user_list!H:H,"&gt;="&amp;A1120,user_list!J:J,days!G1120-1)</f>
        <v>0</v>
      </c>
      <c r="E1120" s="38">
        <f>COUNTIF(user_list!H:H,A1120)</f>
        <v>0</v>
      </c>
      <c r="F1120" s="72">
        <f t="shared" si="34"/>
        <v>1</v>
      </c>
      <c r="G1120" s="72">
        <f t="shared" si="35"/>
        <v>2018</v>
      </c>
    </row>
    <row r="1121" spans="1:7" hidden="1" x14ac:dyDescent="0.3">
      <c r="A1121" s="79">
        <v>43124</v>
      </c>
      <c r="B1121">
        <f>SUMIFS(user_list!P:P,user_list!G:G,"&lt;="&amp;A1121,user_list!H:H,"&gt;="&amp;A1121)</f>
        <v>0.76793394777265744</v>
      </c>
      <c r="C1121">
        <f>SUMIFS(user_list!Q:Q,user_list!G:G,"&lt;="&amp;A1121,user_list!H:H,"&gt;="&amp;A1121)</f>
        <v>1.9101382488479257</v>
      </c>
      <c r="D1121">
        <f>SUMIFS(user_list!P:P,user_list!G:G,"&lt;="&amp;A1121,user_list!H:H,"&gt;="&amp;A1121,user_list!J:J,days!G1121)+SUMIFS(user_list!P:P,user_list!G:G,"&lt;="&amp;A1121,user_list!H:H,"&gt;="&amp;A1121,user_list!J:J,days!G1121-1)</f>
        <v>0</v>
      </c>
      <c r="E1121" s="38">
        <f>COUNTIF(user_list!H:H,A1121)</f>
        <v>0</v>
      </c>
      <c r="F1121" s="72">
        <f t="shared" si="34"/>
        <v>1</v>
      </c>
      <c r="G1121" s="72">
        <f t="shared" si="35"/>
        <v>2018</v>
      </c>
    </row>
    <row r="1122" spans="1:7" hidden="1" x14ac:dyDescent="0.3">
      <c r="A1122" s="79">
        <v>43125</v>
      </c>
      <c r="B1122">
        <f>SUMIFS(user_list!P:P,user_list!G:G,"&lt;="&amp;A1122,user_list!H:H,"&gt;="&amp;A1122)</f>
        <v>0.76793394777265744</v>
      </c>
      <c r="C1122">
        <f>SUMIFS(user_list!Q:Q,user_list!G:G,"&lt;="&amp;A1122,user_list!H:H,"&gt;="&amp;A1122)</f>
        <v>1.9101382488479257</v>
      </c>
      <c r="D1122">
        <f>SUMIFS(user_list!P:P,user_list!G:G,"&lt;="&amp;A1122,user_list!H:H,"&gt;="&amp;A1122,user_list!J:J,days!G1122)+SUMIFS(user_list!P:P,user_list!G:G,"&lt;="&amp;A1122,user_list!H:H,"&gt;="&amp;A1122,user_list!J:J,days!G1122-1)</f>
        <v>0</v>
      </c>
      <c r="E1122" s="38">
        <f>COUNTIF(user_list!H:H,A1122)</f>
        <v>0</v>
      </c>
      <c r="F1122" s="72">
        <f t="shared" si="34"/>
        <v>1</v>
      </c>
      <c r="G1122" s="72">
        <f t="shared" si="35"/>
        <v>2018</v>
      </c>
    </row>
    <row r="1123" spans="1:7" hidden="1" x14ac:dyDescent="0.3">
      <c r="A1123" s="79">
        <v>43126</v>
      </c>
      <c r="B1123">
        <f>SUMIFS(user_list!P:P,user_list!G:G,"&lt;="&amp;A1123,user_list!H:H,"&gt;="&amp;A1123)</f>
        <v>0.76793394777265744</v>
      </c>
      <c r="C1123">
        <f>SUMIFS(user_list!Q:Q,user_list!G:G,"&lt;="&amp;A1123,user_list!H:H,"&gt;="&amp;A1123)</f>
        <v>1.9101382488479257</v>
      </c>
      <c r="D1123">
        <f>SUMIFS(user_list!P:P,user_list!G:G,"&lt;="&amp;A1123,user_list!H:H,"&gt;="&amp;A1123,user_list!J:J,days!G1123)+SUMIFS(user_list!P:P,user_list!G:G,"&lt;="&amp;A1123,user_list!H:H,"&gt;="&amp;A1123,user_list!J:J,days!G1123-1)</f>
        <v>0</v>
      </c>
      <c r="E1123" s="38">
        <f>COUNTIF(user_list!H:H,A1123)</f>
        <v>0</v>
      </c>
      <c r="F1123" s="72">
        <f t="shared" si="34"/>
        <v>1</v>
      </c>
      <c r="G1123" s="72">
        <f t="shared" si="35"/>
        <v>2018</v>
      </c>
    </row>
    <row r="1124" spans="1:7" hidden="1" x14ac:dyDescent="0.3">
      <c r="A1124" s="79">
        <v>43127</v>
      </c>
      <c r="B1124">
        <f>SUMIFS(user_list!P:P,user_list!G:G,"&lt;="&amp;A1124,user_list!H:H,"&gt;="&amp;A1124)</f>
        <v>0.76793394777265744</v>
      </c>
      <c r="C1124">
        <f>SUMIFS(user_list!Q:Q,user_list!G:G,"&lt;="&amp;A1124,user_list!H:H,"&gt;="&amp;A1124)</f>
        <v>1.9101382488479257</v>
      </c>
      <c r="D1124">
        <f>SUMIFS(user_list!P:P,user_list!G:G,"&lt;="&amp;A1124,user_list!H:H,"&gt;="&amp;A1124,user_list!J:J,days!G1124)+SUMIFS(user_list!P:P,user_list!G:G,"&lt;="&amp;A1124,user_list!H:H,"&gt;="&amp;A1124,user_list!J:J,days!G1124-1)</f>
        <v>0</v>
      </c>
      <c r="E1124" s="38">
        <f>COUNTIF(user_list!H:H,A1124)</f>
        <v>0</v>
      </c>
      <c r="F1124" s="72">
        <f t="shared" si="34"/>
        <v>1</v>
      </c>
      <c r="G1124" s="72">
        <f t="shared" si="35"/>
        <v>2018</v>
      </c>
    </row>
    <row r="1125" spans="1:7" hidden="1" x14ac:dyDescent="0.3">
      <c r="A1125" s="79">
        <v>43128</v>
      </c>
      <c r="B1125">
        <f>SUMIFS(user_list!P:P,user_list!G:G,"&lt;="&amp;A1125,user_list!H:H,"&gt;="&amp;A1125)</f>
        <v>0.76793394777265744</v>
      </c>
      <c r="C1125">
        <f>SUMIFS(user_list!Q:Q,user_list!G:G,"&lt;="&amp;A1125,user_list!H:H,"&gt;="&amp;A1125)</f>
        <v>1.9101382488479257</v>
      </c>
      <c r="D1125">
        <f>SUMIFS(user_list!P:P,user_list!G:G,"&lt;="&amp;A1125,user_list!H:H,"&gt;="&amp;A1125,user_list!J:J,days!G1125)+SUMIFS(user_list!P:P,user_list!G:G,"&lt;="&amp;A1125,user_list!H:H,"&gt;="&amp;A1125,user_list!J:J,days!G1125-1)</f>
        <v>0</v>
      </c>
      <c r="E1125" s="38">
        <f>COUNTIF(user_list!H:H,A1125)</f>
        <v>0</v>
      </c>
      <c r="F1125" s="72">
        <f t="shared" si="34"/>
        <v>1</v>
      </c>
      <c r="G1125" s="72">
        <f t="shared" si="35"/>
        <v>2018</v>
      </c>
    </row>
    <row r="1126" spans="1:7" hidden="1" x14ac:dyDescent="0.3">
      <c r="A1126" s="79">
        <v>43129</v>
      </c>
      <c r="B1126">
        <f>SUMIFS(user_list!P:P,user_list!G:G,"&lt;="&amp;A1126,user_list!H:H,"&gt;="&amp;A1126)</f>
        <v>0.76793394777265744</v>
      </c>
      <c r="C1126">
        <f>SUMIFS(user_list!Q:Q,user_list!G:G,"&lt;="&amp;A1126,user_list!H:H,"&gt;="&amp;A1126)</f>
        <v>1.9101382488479257</v>
      </c>
      <c r="D1126">
        <f>SUMIFS(user_list!P:P,user_list!G:G,"&lt;="&amp;A1126,user_list!H:H,"&gt;="&amp;A1126,user_list!J:J,days!G1126)+SUMIFS(user_list!P:P,user_list!G:G,"&lt;="&amp;A1126,user_list!H:H,"&gt;="&amp;A1126,user_list!J:J,days!G1126-1)</f>
        <v>0</v>
      </c>
      <c r="E1126" s="38">
        <f>COUNTIF(user_list!H:H,A1126)</f>
        <v>0</v>
      </c>
      <c r="F1126" s="72">
        <f t="shared" si="34"/>
        <v>1</v>
      </c>
      <c r="G1126" s="72">
        <f t="shared" si="35"/>
        <v>2018</v>
      </c>
    </row>
    <row r="1127" spans="1:7" hidden="1" x14ac:dyDescent="0.3">
      <c r="A1127" s="79">
        <v>43130</v>
      </c>
      <c r="B1127">
        <f>SUMIFS(user_list!P:P,user_list!G:G,"&lt;="&amp;A1127,user_list!H:H,"&gt;="&amp;A1127)</f>
        <v>0.76793394777265744</v>
      </c>
      <c r="C1127">
        <f>SUMIFS(user_list!Q:Q,user_list!G:G,"&lt;="&amp;A1127,user_list!H:H,"&gt;="&amp;A1127)</f>
        <v>1.9101382488479257</v>
      </c>
      <c r="D1127">
        <f>SUMIFS(user_list!P:P,user_list!G:G,"&lt;="&amp;A1127,user_list!H:H,"&gt;="&amp;A1127,user_list!J:J,days!G1127)+SUMIFS(user_list!P:P,user_list!G:G,"&lt;="&amp;A1127,user_list!H:H,"&gt;="&amp;A1127,user_list!J:J,days!G1127-1)</f>
        <v>0</v>
      </c>
      <c r="E1127" s="38">
        <f>COUNTIF(user_list!H:H,A1127)</f>
        <v>0</v>
      </c>
      <c r="F1127" s="72">
        <f t="shared" si="34"/>
        <v>1</v>
      </c>
      <c r="G1127" s="72">
        <f t="shared" si="35"/>
        <v>2018</v>
      </c>
    </row>
    <row r="1128" spans="1:7" hidden="1" x14ac:dyDescent="0.3">
      <c r="A1128" s="79">
        <v>43131</v>
      </c>
      <c r="B1128">
        <f>SUMIFS(user_list!P:P,user_list!G:G,"&lt;="&amp;A1128,user_list!H:H,"&gt;="&amp;A1128)</f>
        <v>0.76793394777265744</v>
      </c>
      <c r="C1128">
        <f>SUMIFS(user_list!Q:Q,user_list!G:G,"&lt;="&amp;A1128,user_list!H:H,"&gt;="&amp;A1128)</f>
        <v>1.9101382488479257</v>
      </c>
      <c r="D1128">
        <f>SUMIFS(user_list!P:P,user_list!G:G,"&lt;="&amp;A1128,user_list!H:H,"&gt;="&amp;A1128,user_list!J:J,days!G1128)+SUMIFS(user_list!P:P,user_list!G:G,"&lt;="&amp;A1128,user_list!H:H,"&gt;="&amp;A1128,user_list!J:J,days!G1128-1)</f>
        <v>0</v>
      </c>
      <c r="E1128" s="38">
        <f>COUNTIF(user_list!H:H,A1128)</f>
        <v>0</v>
      </c>
      <c r="F1128" s="72">
        <f t="shared" si="34"/>
        <v>1</v>
      </c>
      <c r="G1128" s="72">
        <f t="shared" si="35"/>
        <v>2018</v>
      </c>
    </row>
    <row r="1129" spans="1:7" hidden="1" x14ac:dyDescent="0.3">
      <c r="A1129" s="79">
        <v>43132</v>
      </c>
      <c r="B1129">
        <f>SUMIFS(user_list!P:P,user_list!G:G,"&lt;="&amp;A1129,user_list!H:H,"&gt;="&amp;A1129)</f>
        <v>0.89054376689410453</v>
      </c>
      <c r="C1129">
        <f>SUMIFS(user_list!Q:Q,user_list!G:G,"&lt;="&amp;A1129,user_list!H:H,"&gt;="&amp;A1129)</f>
        <v>2.2124638302432746</v>
      </c>
      <c r="D1129">
        <f>SUMIFS(user_list!P:P,user_list!G:G,"&lt;="&amp;A1129,user_list!H:H,"&gt;="&amp;A1129,user_list!J:J,days!G1129)+SUMIFS(user_list!P:P,user_list!G:G,"&lt;="&amp;A1129,user_list!H:H,"&gt;="&amp;A1129,user_list!J:J,days!G1129-1)</f>
        <v>0</v>
      </c>
      <c r="E1129" s="38">
        <f>COUNTIF(user_list!H:H,A1129)</f>
        <v>1</v>
      </c>
      <c r="F1129" s="72">
        <f t="shared" si="34"/>
        <v>2</v>
      </c>
      <c r="G1129" s="72">
        <f t="shared" si="35"/>
        <v>2018</v>
      </c>
    </row>
    <row r="1130" spans="1:7" hidden="1" x14ac:dyDescent="0.3">
      <c r="A1130" s="79">
        <v>43133</v>
      </c>
      <c r="B1130">
        <f>SUMIFS(user_list!P:P,user_list!G:G,"&lt;="&amp;A1130,user_list!H:H,"&gt;="&amp;A1130)</f>
        <v>0.56903839055001848</v>
      </c>
      <c r="C1130">
        <f>SUMIFS(user_list!Q:Q,user_list!G:G,"&lt;="&amp;A1130,user_list!H:H,"&gt;="&amp;A1130)</f>
        <v>1.3737541528239197</v>
      </c>
      <c r="D1130">
        <f>SUMIFS(user_list!P:P,user_list!G:G,"&lt;="&amp;A1130,user_list!H:H,"&gt;="&amp;A1130,user_list!J:J,days!G1130)+SUMIFS(user_list!P:P,user_list!G:G,"&lt;="&amp;A1130,user_list!H:H,"&gt;="&amp;A1130,user_list!J:J,days!G1130-1)</f>
        <v>0</v>
      </c>
      <c r="E1130" s="38">
        <f>COUNTIF(user_list!H:H,A1130)</f>
        <v>0</v>
      </c>
      <c r="F1130" s="72">
        <f t="shared" si="34"/>
        <v>2</v>
      </c>
      <c r="G1130" s="72">
        <f t="shared" si="35"/>
        <v>2018</v>
      </c>
    </row>
    <row r="1131" spans="1:7" hidden="1" x14ac:dyDescent="0.3">
      <c r="A1131" s="79">
        <v>43134</v>
      </c>
      <c r="B1131">
        <f>SUMIFS(user_list!P:P,user_list!G:G,"&lt;="&amp;A1131,user_list!H:H,"&gt;="&amp;A1131)</f>
        <v>0.56903839055001848</v>
      </c>
      <c r="C1131">
        <f>SUMIFS(user_list!Q:Q,user_list!G:G,"&lt;="&amp;A1131,user_list!H:H,"&gt;="&amp;A1131)</f>
        <v>1.3737541528239197</v>
      </c>
      <c r="D1131">
        <f>SUMIFS(user_list!P:P,user_list!G:G,"&lt;="&amp;A1131,user_list!H:H,"&gt;="&amp;A1131,user_list!J:J,days!G1131)+SUMIFS(user_list!P:P,user_list!G:G,"&lt;="&amp;A1131,user_list!H:H,"&gt;="&amp;A1131,user_list!J:J,days!G1131-1)</f>
        <v>0</v>
      </c>
      <c r="E1131" s="38">
        <f>COUNTIF(user_list!H:H,A1131)</f>
        <v>0</v>
      </c>
      <c r="F1131" s="72">
        <f t="shared" si="34"/>
        <v>2</v>
      </c>
      <c r="G1131" s="72">
        <f t="shared" si="35"/>
        <v>2018</v>
      </c>
    </row>
    <row r="1132" spans="1:7" hidden="1" x14ac:dyDescent="0.3">
      <c r="A1132" s="79">
        <v>43135</v>
      </c>
      <c r="B1132">
        <f>SUMIFS(user_list!P:P,user_list!G:G,"&lt;="&amp;A1132,user_list!H:H,"&gt;="&amp;A1132)</f>
        <v>0.56903839055001848</v>
      </c>
      <c r="C1132">
        <f>SUMIFS(user_list!Q:Q,user_list!G:G,"&lt;="&amp;A1132,user_list!H:H,"&gt;="&amp;A1132)</f>
        <v>1.3737541528239197</v>
      </c>
      <c r="D1132">
        <f>SUMIFS(user_list!P:P,user_list!G:G,"&lt;="&amp;A1132,user_list!H:H,"&gt;="&amp;A1132,user_list!J:J,days!G1132)+SUMIFS(user_list!P:P,user_list!G:G,"&lt;="&amp;A1132,user_list!H:H,"&gt;="&amp;A1132,user_list!J:J,days!G1132-1)</f>
        <v>0</v>
      </c>
      <c r="E1132" s="38">
        <f>COUNTIF(user_list!H:H,A1132)</f>
        <v>0</v>
      </c>
      <c r="F1132" s="72">
        <f t="shared" si="34"/>
        <v>2</v>
      </c>
      <c r="G1132" s="72">
        <f t="shared" si="35"/>
        <v>2018</v>
      </c>
    </row>
    <row r="1133" spans="1:7" hidden="1" x14ac:dyDescent="0.3">
      <c r="A1133" s="79">
        <v>43136</v>
      </c>
      <c r="B1133">
        <f>SUMIFS(user_list!P:P,user_list!G:G,"&lt;="&amp;A1133,user_list!H:H,"&gt;="&amp;A1133)</f>
        <v>0.56903839055001848</v>
      </c>
      <c r="C1133">
        <f>SUMIFS(user_list!Q:Q,user_list!G:G,"&lt;="&amp;A1133,user_list!H:H,"&gt;="&amp;A1133)</f>
        <v>1.3737541528239197</v>
      </c>
      <c r="D1133">
        <f>SUMIFS(user_list!P:P,user_list!G:G,"&lt;="&amp;A1133,user_list!H:H,"&gt;="&amp;A1133,user_list!J:J,days!G1133)+SUMIFS(user_list!P:P,user_list!G:G,"&lt;="&amp;A1133,user_list!H:H,"&gt;="&amp;A1133,user_list!J:J,days!G1133-1)</f>
        <v>0</v>
      </c>
      <c r="E1133" s="38">
        <f>COUNTIF(user_list!H:H,A1133)</f>
        <v>0</v>
      </c>
      <c r="F1133" s="72">
        <f t="shared" si="34"/>
        <v>2</v>
      </c>
      <c r="G1133" s="72">
        <f t="shared" si="35"/>
        <v>2018</v>
      </c>
    </row>
    <row r="1134" spans="1:7" hidden="1" x14ac:dyDescent="0.3">
      <c r="A1134" s="79">
        <v>43137</v>
      </c>
      <c r="B1134">
        <f>SUMIFS(user_list!P:P,user_list!G:G,"&lt;="&amp;A1134,user_list!H:H,"&gt;="&amp;A1134)</f>
        <v>0.56903839055001848</v>
      </c>
      <c r="C1134">
        <f>SUMIFS(user_list!Q:Q,user_list!G:G,"&lt;="&amp;A1134,user_list!H:H,"&gt;="&amp;A1134)</f>
        <v>1.3737541528239197</v>
      </c>
      <c r="D1134">
        <f>SUMIFS(user_list!P:P,user_list!G:G,"&lt;="&amp;A1134,user_list!H:H,"&gt;="&amp;A1134,user_list!J:J,days!G1134)+SUMIFS(user_list!P:P,user_list!G:G,"&lt;="&amp;A1134,user_list!H:H,"&gt;="&amp;A1134,user_list!J:J,days!G1134-1)</f>
        <v>0</v>
      </c>
      <c r="E1134" s="38">
        <f>COUNTIF(user_list!H:H,A1134)</f>
        <v>0</v>
      </c>
      <c r="F1134" s="72">
        <f t="shared" si="34"/>
        <v>2</v>
      </c>
      <c r="G1134" s="72">
        <f t="shared" si="35"/>
        <v>2018</v>
      </c>
    </row>
    <row r="1135" spans="1:7" hidden="1" x14ac:dyDescent="0.3">
      <c r="A1135" s="79">
        <v>43138</v>
      </c>
      <c r="B1135">
        <f>SUMIFS(user_list!P:P,user_list!G:G,"&lt;="&amp;A1135,user_list!H:H,"&gt;="&amp;A1135)</f>
        <v>0.56903839055001848</v>
      </c>
      <c r="C1135">
        <f>SUMIFS(user_list!Q:Q,user_list!G:G,"&lt;="&amp;A1135,user_list!H:H,"&gt;="&amp;A1135)</f>
        <v>1.3737541528239197</v>
      </c>
      <c r="D1135">
        <f>SUMIFS(user_list!P:P,user_list!G:G,"&lt;="&amp;A1135,user_list!H:H,"&gt;="&amp;A1135,user_list!J:J,days!G1135)+SUMIFS(user_list!P:P,user_list!G:G,"&lt;="&amp;A1135,user_list!H:H,"&gt;="&amp;A1135,user_list!J:J,days!G1135-1)</f>
        <v>0</v>
      </c>
      <c r="E1135" s="38">
        <f>COUNTIF(user_list!H:H,A1135)</f>
        <v>0</v>
      </c>
      <c r="F1135" s="72">
        <f t="shared" si="34"/>
        <v>2</v>
      </c>
      <c r="G1135" s="72">
        <f t="shared" si="35"/>
        <v>2018</v>
      </c>
    </row>
    <row r="1136" spans="1:7" hidden="1" x14ac:dyDescent="0.3">
      <c r="A1136" s="79">
        <v>43139</v>
      </c>
      <c r="B1136">
        <f>SUMIFS(user_list!P:P,user_list!G:G,"&lt;="&amp;A1136,user_list!H:H,"&gt;="&amp;A1136)</f>
        <v>0.56903839055001848</v>
      </c>
      <c r="C1136">
        <f>SUMIFS(user_list!Q:Q,user_list!G:G,"&lt;="&amp;A1136,user_list!H:H,"&gt;="&amp;A1136)</f>
        <v>1.3737541528239197</v>
      </c>
      <c r="D1136">
        <f>SUMIFS(user_list!P:P,user_list!G:G,"&lt;="&amp;A1136,user_list!H:H,"&gt;="&amp;A1136,user_list!J:J,days!G1136)+SUMIFS(user_list!P:P,user_list!G:G,"&lt;="&amp;A1136,user_list!H:H,"&gt;="&amp;A1136,user_list!J:J,days!G1136-1)</f>
        <v>0</v>
      </c>
      <c r="E1136" s="38">
        <f>COUNTIF(user_list!H:H,A1136)</f>
        <v>0</v>
      </c>
      <c r="F1136" s="72">
        <f t="shared" si="34"/>
        <v>2</v>
      </c>
      <c r="G1136" s="72">
        <f t="shared" si="35"/>
        <v>2018</v>
      </c>
    </row>
    <row r="1137" spans="1:7" hidden="1" x14ac:dyDescent="0.3">
      <c r="A1137" s="79">
        <v>43140</v>
      </c>
      <c r="B1137">
        <f>SUMIFS(user_list!P:P,user_list!G:G,"&lt;="&amp;A1137,user_list!H:H,"&gt;="&amp;A1137)</f>
        <v>0.56903839055001848</v>
      </c>
      <c r="C1137">
        <f>SUMIFS(user_list!Q:Q,user_list!G:G,"&lt;="&amp;A1137,user_list!H:H,"&gt;="&amp;A1137)</f>
        <v>1.3737541528239197</v>
      </c>
      <c r="D1137">
        <f>SUMIFS(user_list!P:P,user_list!G:G,"&lt;="&amp;A1137,user_list!H:H,"&gt;="&amp;A1137,user_list!J:J,days!G1137)+SUMIFS(user_list!P:P,user_list!G:G,"&lt;="&amp;A1137,user_list!H:H,"&gt;="&amp;A1137,user_list!J:J,days!G1137-1)</f>
        <v>0</v>
      </c>
      <c r="E1137" s="38">
        <f>COUNTIF(user_list!H:H,A1137)</f>
        <v>0</v>
      </c>
      <c r="F1137" s="72">
        <f t="shared" si="34"/>
        <v>2</v>
      </c>
      <c r="G1137" s="72">
        <f t="shared" si="35"/>
        <v>2018</v>
      </c>
    </row>
    <row r="1138" spans="1:7" hidden="1" x14ac:dyDescent="0.3">
      <c r="A1138" s="79">
        <v>43141</v>
      </c>
      <c r="B1138">
        <f>SUMIFS(user_list!P:P,user_list!G:G,"&lt;="&amp;A1138,user_list!H:H,"&gt;="&amp;A1138)</f>
        <v>0.56903839055001848</v>
      </c>
      <c r="C1138">
        <f>SUMIFS(user_list!Q:Q,user_list!G:G,"&lt;="&amp;A1138,user_list!H:H,"&gt;="&amp;A1138)</f>
        <v>1.3737541528239197</v>
      </c>
      <c r="D1138">
        <f>SUMIFS(user_list!P:P,user_list!G:G,"&lt;="&amp;A1138,user_list!H:H,"&gt;="&amp;A1138,user_list!J:J,days!G1138)+SUMIFS(user_list!P:P,user_list!G:G,"&lt;="&amp;A1138,user_list!H:H,"&gt;="&amp;A1138,user_list!J:J,days!G1138-1)</f>
        <v>0</v>
      </c>
      <c r="E1138" s="38">
        <f>COUNTIF(user_list!H:H,A1138)</f>
        <v>0</v>
      </c>
      <c r="F1138" s="72">
        <f t="shared" si="34"/>
        <v>2</v>
      </c>
      <c r="G1138" s="72">
        <f t="shared" si="35"/>
        <v>2018</v>
      </c>
    </row>
    <row r="1139" spans="1:7" hidden="1" x14ac:dyDescent="0.3">
      <c r="A1139" s="79">
        <v>43142</v>
      </c>
      <c r="B1139">
        <f>SUMIFS(user_list!P:P,user_list!G:G,"&lt;="&amp;A1139,user_list!H:H,"&gt;="&amp;A1139)</f>
        <v>0.56903839055001848</v>
      </c>
      <c r="C1139">
        <f>SUMIFS(user_list!Q:Q,user_list!G:G,"&lt;="&amp;A1139,user_list!H:H,"&gt;="&amp;A1139)</f>
        <v>1.3737541528239197</v>
      </c>
      <c r="D1139">
        <f>SUMIFS(user_list!P:P,user_list!G:G,"&lt;="&amp;A1139,user_list!H:H,"&gt;="&amp;A1139,user_list!J:J,days!G1139)+SUMIFS(user_list!P:P,user_list!G:G,"&lt;="&amp;A1139,user_list!H:H,"&gt;="&amp;A1139,user_list!J:J,days!G1139-1)</f>
        <v>0</v>
      </c>
      <c r="E1139" s="38">
        <f>COUNTIF(user_list!H:H,A1139)</f>
        <v>0</v>
      </c>
      <c r="F1139" s="72">
        <f t="shared" si="34"/>
        <v>2</v>
      </c>
      <c r="G1139" s="72">
        <f t="shared" si="35"/>
        <v>2018</v>
      </c>
    </row>
    <row r="1140" spans="1:7" hidden="1" x14ac:dyDescent="0.3">
      <c r="A1140" s="79">
        <v>43143</v>
      </c>
      <c r="B1140">
        <f>SUMIFS(user_list!P:P,user_list!G:G,"&lt;="&amp;A1140,user_list!H:H,"&gt;="&amp;A1140)</f>
        <v>0.56903839055001848</v>
      </c>
      <c r="C1140">
        <f>SUMIFS(user_list!Q:Q,user_list!G:G,"&lt;="&amp;A1140,user_list!H:H,"&gt;="&amp;A1140)</f>
        <v>1.3737541528239197</v>
      </c>
      <c r="D1140">
        <f>SUMIFS(user_list!P:P,user_list!G:G,"&lt;="&amp;A1140,user_list!H:H,"&gt;="&amp;A1140,user_list!J:J,days!G1140)+SUMIFS(user_list!P:P,user_list!G:G,"&lt;="&amp;A1140,user_list!H:H,"&gt;="&amp;A1140,user_list!J:J,days!G1140-1)</f>
        <v>0</v>
      </c>
      <c r="E1140" s="38">
        <f>COUNTIF(user_list!H:H,A1140)</f>
        <v>0</v>
      </c>
      <c r="F1140" s="72">
        <f t="shared" si="34"/>
        <v>2</v>
      </c>
      <c r="G1140" s="72">
        <f t="shared" si="35"/>
        <v>2018</v>
      </c>
    </row>
    <row r="1141" spans="1:7" hidden="1" x14ac:dyDescent="0.3">
      <c r="A1141" s="79">
        <v>43144</v>
      </c>
      <c r="B1141">
        <f>SUMIFS(user_list!P:P,user_list!G:G,"&lt;="&amp;A1141,user_list!H:H,"&gt;="&amp;A1141)</f>
        <v>0.56903839055001848</v>
      </c>
      <c r="C1141">
        <f>SUMIFS(user_list!Q:Q,user_list!G:G,"&lt;="&amp;A1141,user_list!H:H,"&gt;="&amp;A1141)</f>
        <v>1.3737541528239197</v>
      </c>
      <c r="D1141">
        <f>SUMIFS(user_list!P:P,user_list!G:G,"&lt;="&amp;A1141,user_list!H:H,"&gt;="&amp;A1141,user_list!J:J,days!G1141)+SUMIFS(user_list!P:P,user_list!G:G,"&lt;="&amp;A1141,user_list!H:H,"&gt;="&amp;A1141,user_list!J:J,days!G1141-1)</f>
        <v>0</v>
      </c>
      <c r="E1141" s="38">
        <f>COUNTIF(user_list!H:H,A1141)</f>
        <v>0</v>
      </c>
      <c r="F1141" s="72">
        <f t="shared" si="34"/>
        <v>2</v>
      </c>
      <c r="G1141" s="72">
        <f t="shared" si="35"/>
        <v>2018</v>
      </c>
    </row>
    <row r="1142" spans="1:7" hidden="1" x14ac:dyDescent="0.3">
      <c r="A1142" s="79">
        <v>43145</v>
      </c>
      <c r="B1142">
        <f>SUMIFS(user_list!P:P,user_list!G:G,"&lt;="&amp;A1142,user_list!H:H,"&gt;="&amp;A1142)</f>
        <v>0.56903839055001848</v>
      </c>
      <c r="C1142">
        <f>SUMIFS(user_list!Q:Q,user_list!G:G,"&lt;="&amp;A1142,user_list!H:H,"&gt;="&amp;A1142)</f>
        <v>1.3737541528239197</v>
      </c>
      <c r="D1142">
        <f>SUMIFS(user_list!P:P,user_list!G:G,"&lt;="&amp;A1142,user_list!H:H,"&gt;="&amp;A1142,user_list!J:J,days!G1142)+SUMIFS(user_list!P:P,user_list!G:G,"&lt;="&amp;A1142,user_list!H:H,"&gt;="&amp;A1142,user_list!J:J,days!G1142-1)</f>
        <v>0</v>
      </c>
      <c r="E1142" s="38">
        <f>COUNTIF(user_list!H:H,A1142)</f>
        <v>1</v>
      </c>
      <c r="F1142" s="72">
        <f t="shared" si="34"/>
        <v>2</v>
      </c>
      <c r="G1142" s="72">
        <f t="shared" si="35"/>
        <v>2018</v>
      </c>
    </row>
    <row r="1143" spans="1:7" hidden="1" x14ac:dyDescent="0.3">
      <c r="A1143" s="79">
        <v>43146</v>
      </c>
      <c r="B1143">
        <f>SUMIFS(user_list!P:P,user_list!G:G,"&lt;="&amp;A1143,user_list!H:H,"&gt;="&amp;A1143)</f>
        <v>0.122609819121447</v>
      </c>
      <c r="C1143">
        <f>SUMIFS(user_list!Q:Q,user_list!G:G,"&lt;="&amp;A1143,user_list!H:H,"&gt;="&amp;A1143)</f>
        <v>0.30232558139534882</v>
      </c>
      <c r="D1143">
        <f>SUMIFS(user_list!P:P,user_list!G:G,"&lt;="&amp;A1143,user_list!H:H,"&gt;="&amp;A1143,user_list!J:J,days!G1143)+SUMIFS(user_list!P:P,user_list!G:G,"&lt;="&amp;A1143,user_list!H:H,"&gt;="&amp;A1143,user_list!J:J,days!G1143-1)</f>
        <v>0</v>
      </c>
      <c r="E1143" s="38">
        <f>COUNTIF(user_list!H:H,A1143)</f>
        <v>0</v>
      </c>
      <c r="F1143" s="72">
        <f t="shared" si="34"/>
        <v>2</v>
      </c>
      <c r="G1143" s="72">
        <f t="shared" si="35"/>
        <v>2018</v>
      </c>
    </row>
    <row r="1144" spans="1:7" hidden="1" x14ac:dyDescent="0.3">
      <c r="A1144" s="79">
        <v>43147</v>
      </c>
      <c r="B1144">
        <f>SUMIFS(user_list!P:P,user_list!G:G,"&lt;="&amp;A1144,user_list!H:H,"&gt;="&amp;A1144)</f>
        <v>0.122609819121447</v>
      </c>
      <c r="C1144">
        <f>SUMIFS(user_list!Q:Q,user_list!G:G,"&lt;="&amp;A1144,user_list!H:H,"&gt;="&amp;A1144)</f>
        <v>0.30232558139534882</v>
      </c>
      <c r="D1144">
        <f>SUMIFS(user_list!P:P,user_list!G:G,"&lt;="&amp;A1144,user_list!H:H,"&gt;="&amp;A1144,user_list!J:J,days!G1144)+SUMIFS(user_list!P:P,user_list!G:G,"&lt;="&amp;A1144,user_list!H:H,"&gt;="&amp;A1144,user_list!J:J,days!G1144-1)</f>
        <v>0</v>
      </c>
      <c r="E1144" s="38">
        <f>COUNTIF(user_list!H:H,A1144)</f>
        <v>0</v>
      </c>
      <c r="F1144" s="72">
        <f t="shared" si="34"/>
        <v>2</v>
      </c>
      <c r="G1144" s="72">
        <f t="shared" si="35"/>
        <v>2018</v>
      </c>
    </row>
    <row r="1145" spans="1:7" hidden="1" x14ac:dyDescent="0.3">
      <c r="A1145" s="79">
        <v>43148</v>
      </c>
      <c r="B1145">
        <f>SUMIFS(user_list!P:P,user_list!G:G,"&lt;="&amp;A1145,user_list!H:H,"&gt;="&amp;A1145)</f>
        <v>0.122609819121447</v>
      </c>
      <c r="C1145">
        <f>SUMIFS(user_list!Q:Q,user_list!G:G,"&lt;="&amp;A1145,user_list!H:H,"&gt;="&amp;A1145)</f>
        <v>0.30232558139534882</v>
      </c>
      <c r="D1145">
        <f>SUMIFS(user_list!P:P,user_list!G:G,"&lt;="&amp;A1145,user_list!H:H,"&gt;="&amp;A1145,user_list!J:J,days!G1145)+SUMIFS(user_list!P:P,user_list!G:G,"&lt;="&amp;A1145,user_list!H:H,"&gt;="&amp;A1145,user_list!J:J,days!G1145-1)</f>
        <v>0</v>
      </c>
      <c r="E1145" s="38">
        <f>COUNTIF(user_list!H:H,A1145)</f>
        <v>0</v>
      </c>
      <c r="F1145" s="72">
        <f t="shared" si="34"/>
        <v>2</v>
      </c>
      <c r="G1145" s="72">
        <f t="shared" si="35"/>
        <v>2018</v>
      </c>
    </row>
    <row r="1146" spans="1:7" hidden="1" x14ac:dyDescent="0.3">
      <c r="A1146" s="79">
        <v>43149</v>
      </c>
      <c r="B1146">
        <f>SUMIFS(user_list!P:P,user_list!G:G,"&lt;="&amp;A1146,user_list!H:H,"&gt;="&amp;A1146)</f>
        <v>0.122609819121447</v>
      </c>
      <c r="C1146">
        <f>SUMIFS(user_list!Q:Q,user_list!G:G,"&lt;="&amp;A1146,user_list!H:H,"&gt;="&amp;A1146)</f>
        <v>0.30232558139534882</v>
      </c>
      <c r="D1146">
        <f>SUMIFS(user_list!P:P,user_list!G:G,"&lt;="&amp;A1146,user_list!H:H,"&gt;="&amp;A1146,user_list!J:J,days!G1146)+SUMIFS(user_list!P:P,user_list!G:G,"&lt;="&amp;A1146,user_list!H:H,"&gt;="&amp;A1146,user_list!J:J,days!G1146-1)</f>
        <v>0</v>
      </c>
      <c r="E1146" s="38">
        <f>COUNTIF(user_list!H:H,A1146)</f>
        <v>0</v>
      </c>
      <c r="F1146" s="72">
        <f t="shared" si="34"/>
        <v>2</v>
      </c>
      <c r="G1146" s="72">
        <f t="shared" si="35"/>
        <v>2018</v>
      </c>
    </row>
    <row r="1147" spans="1:7" hidden="1" x14ac:dyDescent="0.3">
      <c r="A1147" s="79">
        <v>43150</v>
      </c>
      <c r="B1147">
        <f>SUMIFS(user_list!P:P,user_list!G:G,"&lt;="&amp;A1147,user_list!H:H,"&gt;="&amp;A1147)</f>
        <v>0.122609819121447</v>
      </c>
      <c r="C1147">
        <f>SUMIFS(user_list!Q:Q,user_list!G:G,"&lt;="&amp;A1147,user_list!H:H,"&gt;="&amp;A1147)</f>
        <v>0.30232558139534882</v>
      </c>
      <c r="D1147">
        <f>SUMIFS(user_list!P:P,user_list!G:G,"&lt;="&amp;A1147,user_list!H:H,"&gt;="&amp;A1147,user_list!J:J,days!G1147)+SUMIFS(user_list!P:P,user_list!G:G,"&lt;="&amp;A1147,user_list!H:H,"&gt;="&amp;A1147,user_list!J:J,days!G1147-1)</f>
        <v>0</v>
      </c>
      <c r="E1147" s="38">
        <f>COUNTIF(user_list!H:H,A1147)</f>
        <v>0</v>
      </c>
      <c r="F1147" s="72">
        <f t="shared" si="34"/>
        <v>2</v>
      </c>
      <c r="G1147" s="72">
        <f t="shared" si="35"/>
        <v>2018</v>
      </c>
    </row>
    <row r="1148" spans="1:7" hidden="1" x14ac:dyDescent="0.3">
      <c r="A1148" s="79">
        <v>43151</v>
      </c>
      <c r="B1148">
        <f>SUMIFS(user_list!P:P,user_list!G:G,"&lt;="&amp;A1148,user_list!H:H,"&gt;="&amp;A1148)</f>
        <v>0.122609819121447</v>
      </c>
      <c r="C1148">
        <f>SUMIFS(user_list!Q:Q,user_list!G:G,"&lt;="&amp;A1148,user_list!H:H,"&gt;="&amp;A1148)</f>
        <v>0.30232558139534882</v>
      </c>
      <c r="D1148">
        <f>SUMIFS(user_list!P:P,user_list!G:G,"&lt;="&amp;A1148,user_list!H:H,"&gt;="&amp;A1148,user_list!J:J,days!G1148)+SUMIFS(user_list!P:P,user_list!G:G,"&lt;="&amp;A1148,user_list!H:H,"&gt;="&amp;A1148,user_list!J:J,days!G1148-1)</f>
        <v>0</v>
      </c>
      <c r="E1148" s="38">
        <f>COUNTIF(user_list!H:H,A1148)</f>
        <v>0</v>
      </c>
      <c r="F1148" s="72">
        <f t="shared" si="34"/>
        <v>2</v>
      </c>
      <c r="G1148" s="72">
        <f t="shared" si="35"/>
        <v>2018</v>
      </c>
    </row>
    <row r="1149" spans="1:7" hidden="1" x14ac:dyDescent="0.3">
      <c r="A1149" s="79">
        <v>43152</v>
      </c>
      <c r="B1149">
        <f>SUMIFS(user_list!P:P,user_list!G:G,"&lt;="&amp;A1149,user_list!H:H,"&gt;="&amp;A1149)</f>
        <v>0.122609819121447</v>
      </c>
      <c r="C1149">
        <f>SUMIFS(user_list!Q:Q,user_list!G:G,"&lt;="&amp;A1149,user_list!H:H,"&gt;="&amp;A1149)</f>
        <v>0.30232558139534882</v>
      </c>
      <c r="D1149">
        <f>SUMIFS(user_list!P:P,user_list!G:G,"&lt;="&amp;A1149,user_list!H:H,"&gt;="&amp;A1149,user_list!J:J,days!G1149)+SUMIFS(user_list!P:P,user_list!G:G,"&lt;="&amp;A1149,user_list!H:H,"&gt;="&amp;A1149,user_list!J:J,days!G1149-1)</f>
        <v>0</v>
      </c>
      <c r="E1149" s="38">
        <f>COUNTIF(user_list!H:H,A1149)</f>
        <v>0</v>
      </c>
      <c r="F1149" s="72">
        <f t="shared" si="34"/>
        <v>2</v>
      </c>
      <c r="G1149" s="72">
        <f t="shared" si="35"/>
        <v>2018</v>
      </c>
    </row>
    <row r="1150" spans="1:7" hidden="1" x14ac:dyDescent="0.3">
      <c r="A1150" s="79">
        <v>43153</v>
      </c>
      <c r="B1150">
        <f>SUMIFS(user_list!P:P,user_list!G:G,"&lt;="&amp;A1150,user_list!H:H,"&gt;="&amp;A1150)</f>
        <v>0.122609819121447</v>
      </c>
      <c r="C1150">
        <f>SUMIFS(user_list!Q:Q,user_list!G:G,"&lt;="&amp;A1150,user_list!H:H,"&gt;="&amp;A1150)</f>
        <v>0.30232558139534882</v>
      </c>
      <c r="D1150">
        <f>SUMIFS(user_list!P:P,user_list!G:G,"&lt;="&amp;A1150,user_list!H:H,"&gt;="&amp;A1150,user_list!J:J,days!G1150)+SUMIFS(user_list!P:P,user_list!G:G,"&lt;="&amp;A1150,user_list!H:H,"&gt;="&amp;A1150,user_list!J:J,days!G1150-1)</f>
        <v>0</v>
      </c>
      <c r="E1150" s="38">
        <f>COUNTIF(user_list!H:H,A1150)</f>
        <v>0</v>
      </c>
      <c r="F1150" s="72">
        <f t="shared" si="34"/>
        <v>2</v>
      </c>
      <c r="G1150" s="72">
        <f t="shared" si="35"/>
        <v>2018</v>
      </c>
    </row>
    <row r="1151" spans="1:7" hidden="1" x14ac:dyDescent="0.3">
      <c r="A1151" s="79">
        <v>43154</v>
      </c>
      <c r="B1151">
        <f>SUMIFS(user_list!P:P,user_list!G:G,"&lt;="&amp;A1151,user_list!H:H,"&gt;="&amp;A1151)</f>
        <v>0.122609819121447</v>
      </c>
      <c r="C1151">
        <f>SUMIFS(user_list!Q:Q,user_list!G:G,"&lt;="&amp;A1151,user_list!H:H,"&gt;="&amp;A1151)</f>
        <v>0.30232558139534882</v>
      </c>
      <c r="D1151">
        <f>SUMIFS(user_list!P:P,user_list!G:G,"&lt;="&amp;A1151,user_list!H:H,"&gt;="&amp;A1151,user_list!J:J,days!G1151)+SUMIFS(user_list!P:P,user_list!G:G,"&lt;="&amp;A1151,user_list!H:H,"&gt;="&amp;A1151,user_list!J:J,days!G1151-1)</f>
        <v>0</v>
      </c>
      <c r="E1151" s="38">
        <f>COUNTIF(user_list!H:H,A1151)</f>
        <v>0</v>
      </c>
      <c r="F1151" s="72">
        <f t="shared" si="34"/>
        <v>2</v>
      </c>
      <c r="G1151" s="72">
        <f t="shared" si="35"/>
        <v>2018</v>
      </c>
    </row>
    <row r="1152" spans="1:7" hidden="1" x14ac:dyDescent="0.3">
      <c r="A1152" s="79">
        <v>43155</v>
      </c>
      <c r="B1152">
        <f>SUMIFS(user_list!P:P,user_list!G:G,"&lt;="&amp;A1152,user_list!H:H,"&gt;="&amp;A1152)</f>
        <v>0.122609819121447</v>
      </c>
      <c r="C1152">
        <f>SUMIFS(user_list!Q:Q,user_list!G:G,"&lt;="&amp;A1152,user_list!H:H,"&gt;="&amp;A1152)</f>
        <v>0.30232558139534882</v>
      </c>
      <c r="D1152">
        <f>SUMIFS(user_list!P:P,user_list!G:G,"&lt;="&amp;A1152,user_list!H:H,"&gt;="&amp;A1152,user_list!J:J,days!G1152)+SUMIFS(user_list!P:P,user_list!G:G,"&lt;="&amp;A1152,user_list!H:H,"&gt;="&amp;A1152,user_list!J:J,days!G1152-1)</f>
        <v>0</v>
      </c>
      <c r="E1152" s="38">
        <f>COUNTIF(user_list!H:H,A1152)</f>
        <v>0</v>
      </c>
      <c r="F1152" s="72">
        <f t="shared" si="34"/>
        <v>2</v>
      </c>
      <c r="G1152" s="72">
        <f t="shared" si="35"/>
        <v>2018</v>
      </c>
    </row>
    <row r="1153" spans="1:7" hidden="1" x14ac:dyDescent="0.3">
      <c r="A1153" s="79">
        <v>43156</v>
      </c>
      <c r="B1153">
        <f>SUMIFS(user_list!P:P,user_list!G:G,"&lt;="&amp;A1153,user_list!H:H,"&gt;="&amp;A1153)</f>
        <v>0.122609819121447</v>
      </c>
      <c r="C1153">
        <f>SUMIFS(user_list!Q:Q,user_list!G:G,"&lt;="&amp;A1153,user_list!H:H,"&gt;="&amp;A1153)</f>
        <v>0.30232558139534882</v>
      </c>
      <c r="D1153">
        <f>SUMIFS(user_list!P:P,user_list!G:G,"&lt;="&amp;A1153,user_list!H:H,"&gt;="&amp;A1153,user_list!J:J,days!G1153)+SUMIFS(user_list!P:P,user_list!G:G,"&lt;="&amp;A1153,user_list!H:H,"&gt;="&amp;A1153,user_list!J:J,days!G1153-1)</f>
        <v>0</v>
      </c>
      <c r="E1153" s="38">
        <f>COUNTIF(user_list!H:H,A1153)</f>
        <v>0</v>
      </c>
      <c r="F1153" s="72">
        <f t="shared" si="34"/>
        <v>2</v>
      </c>
      <c r="G1153" s="72">
        <f t="shared" si="35"/>
        <v>2018</v>
      </c>
    </row>
    <row r="1154" spans="1:7" hidden="1" x14ac:dyDescent="0.3">
      <c r="A1154" s="79">
        <v>43157</v>
      </c>
      <c r="B1154">
        <f>SUMIFS(user_list!P:P,user_list!G:G,"&lt;="&amp;A1154,user_list!H:H,"&gt;="&amp;A1154)</f>
        <v>0.122609819121447</v>
      </c>
      <c r="C1154">
        <f>SUMIFS(user_list!Q:Q,user_list!G:G,"&lt;="&amp;A1154,user_list!H:H,"&gt;="&amp;A1154)</f>
        <v>0.30232558139534882</v>
      </c>
      <c r="D1154">
        <f>SUMIFS(user_list!P:P,user_list!G:G,"&lt;="&amp;A1154,user_list!H:H,"&gt;="&amp;A1154,user_list!J:J,days!G1154)+SUMIFS(user_list!P:P,user_list!G:G,"&lt;="&amp;A1154,user_list!H:H,"&gt;="&amp;A1154,user_list!J:J,days!G1154-1)</f>
        <v>0</v>
      </c>
      <c r="E1154" s="38">
        <f>COUNTIF(user_list!H:H,A1154)</f>
        <v>0</v>
      </c>
      <c r="F1154" s="72">
        <f t="shared" ref="F1154:F1217" si="36">MONTH(A1154)</f>
        <v>2</v>
      </c>
      <c r="G1154" s="72">
        <f t="shared" ref="G1154:G1217" si="37">YEAR(A1154)</f>
        <v>2018</v>
      </c>
    </row>
    <row r="1155" spans="1:7" hidden="1" x14ac:dyDescent="0.3">
      <c r="A1155" s="79">
        <v>43158</v>
      </c>
      <c r="B1155">
        <f>SUMIFS(user_list!P:P,user_list!G:G,"&lt;="&amp;A1155,user_list!H:H,"&gt;="&amp;A1155)</f>
        <v>0.122609819121447</v>
      </c>
      <c r="C1155">
        <f>SUMIFS(user_list!Q:Q,user_list!G:G,"&lt;="&amp;A1155,user_list!H:H,"&gt;="&amp;A1155)</f>
        <v>0.30232558139534882</v>
      </c>
      <c r="D1155">
        <f>SUMIFS(user_list!P:P,user_list!G:G,"&lt;="&amp;A1155,user_list!H:H,"&gt;="&amp;A1155,user_list!J:J,days!G1155)+SUMIFS(user_list!P:P,user_list!G:G,"&lt;="&amp;A1155,user_list!H:H,"&gt;="&amp;A1155,user_list!J:J,days!G1155-1)</f>
        <v>0</v>
      </c>
      <c r="E1155" s="38">
        <f>COUNTIF(user_list!H:H,A1155)</f>
        <v>0</v>
      </c>
      <c r="F1155" s="72">
        <f t="shared" si="36"/>
        <v>2</v>
      </c>
      <c r="G1155" s="72">
        <f t="shared" si="37"/>
        <v>2018</v>
      </c>
    </row>
    <row r="1156" spans="1:7" hidden="1" x14ac:dyDescent="0.3">
      <c r="A1156" s="79">
        <v>43159</v>
      </c>
      <c r="B1156">
        <f>SUMIFS(user_list!P:P,user_list!G:G,"&lt;="&amp;A1156,user_list!H:H,"&gt;="&amp;A1156)</f>
        <v>0.122609819121447</v>
      </c>
      <c r="C1156">
        <f>SUMIFS(user_list!Q:Q,user_list!G:G,"&lt;="&amp;A1156,user_list!H:H,"&gt;="&amp;A1156)</f>
        <v>0.30232558139534882</v>
      </c>
      <c r="D1156">
        <f>SUMIFS(user_list!P:P,user_list!G:G,"&lt;="&amp;A1156,user_list!H:H,"&gt;="&amp;A1156,user_list!J:J,days!G1156)+SUMIFS(user_list!P:P,user_list!G:G,"&lt;="&amp;A1156,user_list!H:H,"&gt;="&amp;A1156,user_list!J:J,days!G1156-1)</f>
        <v>0</v>
      </c>
      <c r="E1156" s="38">
        <f>COUNTIF(user_list!H:H,A1156)</f>
        <v>0</v>
      </c>
      <c r="F1156" s="72">
        <f t="shared" si="36"/>
        <v>2</v>
      </c>
      <c r="G1156" s="72">
        <f t="shared" si="37"/>
        <v>2018</v>
      </c>
    </row>
    <row r="1157" spans="1:7" hidden="1" x14ac:dyDescent="0.3">
      <c r="A1157" s="79">
        <v>43160</v>
      </c>
      <c r="B1157">
        <f>SUMIFS(user_list!P:P,user_list!G:G,"&lt;="&amp;A1157,user_list!H:H,"&gt;="&amp;A1157)</f>
        <v>0.42413028695770433</v>
      </c>
      <c r="C1157">
        <f>SUMIFS(user_list!Q:Q,user_list!G:G,"&lt;="&amp;A1157,user_list!H:H,"&gt;="&amp;A1157)</f>
        <v>1.056126750985992</v>
      </c>
      <c r="D1157">
        <f>SUMIFS(user_list!P:P,user_list!G:G,"&lt;="&amp;A1157,user_list!H:H,"&gt;="&amp;A1157,user_list!J:J,days!G1157)+SUMIFS(user_list!P:P,user_list!G:G,"&lt;="&amp;A1157,user_list!H:H,"&gt;="&amp;A1157,user_list!J:J,days!G1157-1)</f>
        <v>0</v>
      </c>
      <c r="E1157" s="38">
        <f>COUNTIF(user_list!H:H,A1157)</f>
        <v>0</v>
      </c>
      <c r="F1157" s="72">
        <f t="shared" si="36"/>
        <v>3</v>
      </c>
      <c r="G1157" s="72">
        <f t="shared" si="37"/>
        <v>2018</v>
      </c>
    </row>
    <row r="1158" spans="1:7" hidden="1" x14ac:dyDescent="0.3">
      <c r="A1158" s="79">
        <v>43161</v>
      </c>
      <c r="B1158">
        <f>SUMIFS(user_list!P:P,user_list!G:G,"&lt;="&amp;A1158,user_list!H:H,"&gt;="&amp;A1158)</f>
        <v>0.42413028695770433</v>
      </c>
      <c r="C1158">
        <f>SUMIFS(user_list!Q:Q,user_list!G:G,"&lt;="&amp;A1158,user_list!H:H,"&gt;="&amp;A1158)</f>
        <v>1.056126750985992</v>
      </c>
      <c r="D1158">
        <f>SUMIFS(user_list!P:P,user_list!G:G,"&lt;="&amp;A1158,user_list!H:H,"&gt;="&amp;A1158,user_list!J:J,days!G1158)+SUMIFS(user_list!P:P,user_list!G:G,"&lt;="&amp;A1158,user_list!H:H,"&gt;="&amp;A1158,user_list!J:J,days!G1158-1)</f>
        <v>0</v>
      </c>
      <c r="E1158" s="38">
        <f>COUNTIF(user_list!H:H,A1158)</f>
        <v>0</v>
      </c>
      <c r="F1158" s="72">
        <f t="shared" si="36"/>
        <v>3</v>
      </c>
      <c r="G1158" s="72">
        <f t="shared" si="37"/>
        <v>2018</v>
      </c>
    </row>
    <row r="1159" spans="1:7" hidden="1" x14ac:dyDescent="0.3">
      <c r="A1159" s="79">
        <v>43162</v>
      </c>
      <c r="B1159">
        <f>SUMIFS(user_list!P:P,user_list!G:G,"&lt;="&amp;A1159,user_list!H:H,"&gt;="&amp;A1159)</f>
        <v>0.42413028695770433</v>
      </c>
      <c r="C1159">
        <f>SUMIFS(user_list!Q:Q,user_list!G:G,"&lt;="&amp;A1159,user_list!H:H,"&gt;="&amp;A1159)</f>
        <v>1.056126750985992</v>
      </c>
      <c r="D1159">
        <f>SUMIFS(user_list!P:P,user_list!G:G,"&lt;="&amp;A1159,user_list!H:H,"&gt;="&amp;A1159,user_list!J:J,days!G1159)+SUMIFS(user_list!P:P,user_list!G:G,"&lt;="&amp;A1159,user_list!H:H,"&gt;="&amp;A1159,user_list!J:J,days!G1159-1)</f>
        <v>0</v>
      </c>
      <c r="E1159" s="38">
        <f>COUNTIF(user_list!H:H,A1159)</f>
        <v>0</v>
      </c>
      <c r="F1159" s="72">
        <f t="shared" si="36"/>
        <v>3</v>
      </c>
      <c r="G1159" s="72">
        <f t="shared" si="37"/>
        <v>2018</v>
      </c>
    </row>
    <row r="1160" spans="1:7" hidden="1" x14ac:dyDescent="0.3">
      <c r="A1160" s="79">
        <v>43163</v>
      </c>
      <c r="B1160">
        <f>SUMIFS(user_list!P:P,user_list!G:G,"&lt;="&amp;A1160,user_list!H:H,"&gt;="&amp;A1160)</f>
        <v>0.42413028695770433</v>
      </c>
      <c r="C1160">
        <f>SUMIFS(user_list!Q:Q,user_list!G:G,"&lt;="&amp;A1160,user_list!H:H,"&gt;="&amp;A1160)</f>
        <v>1.056126750985992</v>
      </c>
      <c r="D1160">
        <f>SUMIFS(user_list!P:P,user_list!G:G,"&lt;="&amp;A1160,user_list!H:H,"&gt;="&amp;A1160,user_list!J:J,days!G1160)+SUMIFS(user_list!P:P,user_list!G:G,"&lt;="&amp;A1160,user_list!H:H,"&gt;="&amp;A1160,user_list!J:J,days!G1160-1)</f>
        <v>0</v>
      </c>
      <c r="E1160" s="38">
        <f>COUNTIF(user_list!H:H,A1160)</f>
        <v>0</v>
      </c>
      <c r="F1160" s="72">
        <f t="shared" si="36"/>
        <v>3</v>
      </c>
      <c r="G1160" s="72">
        <f t="shared" si="37"/>
        <v>2018</v>
      </c>
    </row>
    <row r="1161" spans="1:7" hidden="1" x14ac:dyDescent="0.3">
      <c r="A1161" s="79">
        <v>43164</v>
      </c>
      <c r="B1161">
        <f>SUMIFS(user_list!P:P,user_list!G:G,"&lt;="&amp;A1161,user_list!H:H,"&gt;="&amp;A1161)</f>
        <v>0.42413028695770433</v>
      </c>
      <c r="C1161">
        <f>SUMIFS(user_list!Q:Q,user_list!G:G,"&lt;="&amp;A1161,user_list!H:H,"&gt;="&amp;A1161)</f>
        <v>1.056126750985992</v>
      </c>
      <c r="D1161">
        <f>SUMIFS(user_list!P:P,user_list!G:G,"&lt;="&amp;A1161,user_list!H:H,"&gt;="&amp;A1161,user_list!J:J,days!G1161)+SUMIFS(user_list!P:P,user_list!G:G,"&lt;="&amp;A1161,user_list!H:H,"&gt;="&amp;A1161,user_list!J:J,days!G1161-1)</f>
        <v>0</v>
      </c>
      <c r="E1161" s="38">
        <f>COUNTIF(user_list!H:H,A1161)</f>
        <v>0</v>
      </c>
      <c r="F1161" s="72">
        <f t="shared" si="36"/>
        <v>3</v>
      </c>
      <c r="G1161" s="72">
        <f t="shared" si="37"/>
        <v>2018</v>
      </c>
    </row>
    <row r="1162" spans="1:7" hidden="1" x14ac:dyDescent="0.3">
      <c r="A1162" s="79">
        <v>43165</v>
      </c>
      <c r="B1162">
        <f>SUMIFS(user_list!P:P,user_list!G:G,"&lt;="&amp;A1162,user_list!H:H,"&gt;="&amp;A1162)</f>
        <v>0.42413028695770433</v>
      </c>
      <c r="C1162">
        <f>SUMIFS(user_list!Q:Q,user_list!G:G,"&lt;="&amp;A1162,user_list!H:H,"&gt;="&amp;A1162)</f>
        <v>1.056126750985992</v>
      </c>
      <c r="D1162">
        <f>SUMIFS(user_list!P:P,user_list!G:G,"&lt;="&amp;A1162,user_list!H:H,"&gt;="&amp;A1162,user_list!J:J,days!G1162)+SUMIFS(user_list!P:P,user_list!G:G,"&lt;="&amp;A1162,user_list!H:H,"&gt;="&amp;A1162,user_list!J:J,days!G1162-1)</f>
        <v>0</v>
      </c>
      <c r="E1162" s="38">
        <f>COUNTIF(user_list!H:H,A1162)</f>
        <v>0</v>
      </c>
      <c r="F1162" s="72">
        <f t="shared" si="36"/>
        <v>3</v>
      </c>
      <c r="G1162" s="72">
        <f t="shared" si="37"/>
        <v>2018</v>
      </c>
    </row>
    <row r="1163" spans="1:7" hidden="1" x14ac:dyDescent="0.3">
      <c r="A1163" s="79">
        <v>43166</v>
      </c>
      <c r="B1163">
        <f>SUMIFS(user_list!P:P,user_list!G:G,"&lt;="&amp;A1163,user_list!H:H,"&gt;="&amp;A1163)</f>
        <v>0.42413028695770433</v>
      </c>
      <c r="C1163">
        <f>SUMIFS(user_list!Q:Q,user_list!G:G,"&lt;="&amp;A1163,user_list!H:H,"&gt;="&amp;A1163)</f>
        <v>1.056126750985992</v>
      </c>
      <c r="D1163">
        <f>SUMIFS(user_list!P:P,user_list!G:G,"&lt;="&amp;A1163,user_list!H:H,"&gt;="&amp;A1163,user_list!J:J,days!G1163)+SUMIFS(user_list!P:P,user_list!G:G,"&lt;="&amp;A1163,user_list!H:H,"&gt;="&amp;A1163,user_list!J:J,days!G1163-1)</f>
        <v>0</v>
      </c>
      <c r="E1163" s="38">
        <f>COUNTIF(user_list!H:H,A1163)</f>
        <v>0</v>
      </c>
      <c r="F1163" s="72">
        <f t="shared" si="36"/>
        <v>3</v>
      </c>
      <c r="G1163" s="72">
        <f t="shared" si="37"/>
        <v>2018</v>
      </c>
    </row>
    <row r="1164" spans="1:7" hidden="1" x14ac:dyDescent="0.3">
      <c r="A1164" s="79">
        <v>43167</v>
      </c>
      <c r="B1164">
        <f>SUMIFS(user_list!P:P,user_list!G:G,"&lt;="&amp;A1164,user_list!H:H,"&gt;="&amp;A1164)</f>
        <v>0.42413028695770433</v>
      </c>
      <c r="C1164">
        <f>SUMIFS(user_list!Q:Q,user_list!G:G,"&lt;="&amp;A1164,user_list!H:H,"&gt;="&amp;A1164)</f>
        <v>1.056126750985992</v>
      </c>
      <c r="D1164">
        <f>SUMIFS(user_list!P:P,user_list!G:G,"&lt;="&amp;A1164,user_list!H:H,"&gt;="&amp;A1164,user_list!J:J,days!G1164)+SUMIFS(user_list!P:P,user_list!G:G,"&lt;="&amp;A1164,user_list!H:H,"&gt;="&amp;A1164,user_list!J:J,days!G1164-1)</f>
        <v>0</v>
      </c>
      <c r="E1164" s="38">
        <f>COUNTIF(user_list!H:H,A1164)</f>
        <v>0</v>
      </c>
      <c r="F1164" s="72">
        <f t="shared" si="36"/>
        <v>3</v>
      </c>
      <c r="G1164" s="72">
        <f t="shared" si="37"/>
        <v>2018</v>
      </c>
    </row>
    <row r="1165" spans="1:7" hidden="1" x14ac:dyDescent="0.3">
      <c r="A1165" s="79">
        <v>43168</v>
      </c>
      <c r="B1165">
        <f>SUMIFS(user_list!P:P,user_list!G:G,"&lt;="&amp;A1165,user_list!H:H,"&gt;="&amp;A1165)</f>
        <v>0.42413028695770433</v>
      </c>
      <c r="C1165">
        <f>SUMIFS(user_list!Q:Q,user_list!G:G,"&lt;="&amp;A1165,user_list!H:H,"&gt;="&amp;A1165)</f>
        <v>1.056126750985992</v>
      </c>
      <c r="D1165">
        <f>SUMIFS(user_list!P:P,user_list!G:G,"&lt;="&amp;A1165,user_list!H:H,"&gt;="&amp;A1165,user_list!J:J,days!G1165)+SUMIFS(user_list!P:P,user_list!G:G,"&lt;="&amp;A1165,user_list!H:H,"&gt;="&amp;A1165,user_list!J:J,days!G1165-1)</f>
        <v>0</v>
      </c>
      <c r="E1165" s="38">
        <f>COUNTIF(user_list!H:H,A1165)</f>
        <v>0</v>
      </c>
      <c r="F1165" s="72">
        <f t="shared" si="36"/>
        <v>3</v>
      </c>
      <c r="G1165" s="72">
        <f t="shared" si="37"/>
        <v>2018</v>
      </c>
    </row>
    <row r="1166" spans="1:7" hidden="1" x14ac:dyDescent="0.3">
      <c r="A1166" s="79">
        <v>43169</v>
      </c>
      <c r="B1166">
        <f>SUMIFS(user_list!P:P,user_list!G:G,"&lt;="&amp;A1166,user_list!H:H,"&gt;="&amp;A1166)</f>
        <v>0.42413028695770433</v>
      </c>
      <c r="C1166">
        <f>SUMIFS(user_list!Q:Q,user_list!G:G,"&lt;="&amp;A1166,user_list!H:H,"&gt;="&amp;A1166)</f>
        <v>1.056126750985992</v>
      </c>
      <c r="D1166">
        <f>SUMIFS(user_list!P:P,user_list!G:G,"&lt;="&amp;A1166,user_list!H:H,"&gt;="&amp;A1166,user_list!J:J,days!G1166)+SUMIFS(user_list!P:P,user_list!G:G,"&lt;="&amp;A1166,user_list!H:H,"&gt;="&amp;A1166,user_list!J:J,days!G1166-1)</f>
        <v>0</v>
      </c>
      <c r="E1166" s="38">
        <f>COUNTIF(user_list!H:H,A1166)</f>
        <v>0</v>
      </c>
      <c r="F1166" s="72">
        <f t="shared" si="36"/>
        <v>3</v>
      </c>
      <c r="G1166" s="72">
        <f t="shared" si="37"/>
        <v>2018</v>
      </c>
    </row>
    <row r="1167" spans="1:7" hidden="1" x14ac:dyDescent="0.3">
      <c r="A1167" s="79">
        <v>43170</v>
      </c>
      <c r="B1167">
        <f>SUMIFS(user_list!P:P,user_list!G:G,"&lt;="&amp;A1167,user_list!H:H,"&gt;="&amp;A1167)</f>
        <v>0.42413028695770433</v>
      </c>
      <c r="C1167">
        <f>SUMIFS(user_list!Q:Q,user_list!G:G,"&lt;="&amp;A1167,user_list!H:H,"&gt;="&amp;A1167)</f>
        <v>1.056126750985992</v>
      </c>
      <c r="D1167">
        <f>SUMIFS(user_list!P:P,user_list!G:G,"&lt;="&amp;A1167,user_list!H:H,"&gt;="&amp;A1167,user_list!J:J,days!G1167)+SUMIFS(user_list!P:P,user_list!G:G,"&lt;="&amp;A1167,user_list!H:H,"&gt;="&amp;A1167,user_list!J:J,days!G1167-1)</f>
        <v>0</v>
      </c>
      <c r="E1167" s="38">
        <f>COUNTIF(user_list!H:H,A1167)</f>
        <v>0</v>
      </c>
      <c r="F1167" s="72">
        <f t="shared" si="36"/>
        <v>3</v>
      </c>
      <c r="G1167" s="72">
        <f t="shared" si="37"/>
        <v>2018</v>
      </c>
    </row>
    <row r="1168" spans="1:7" hidden="1" x14ac:dyDescent="0.3">
      <c r="A1168" s="79">
        <v>43171</v>
      </c>
      <c r="B1168">
        <f>SUMIFS(user_list!P:P,user_list!G:G,"&lt;="&amp;A1168,user_list!H:H,"&gt;="&amp;A1168)</f>
        <v>0.42413028695770433</v>
      </c>
      <c r="C1168">
        <f>SUMIFS(user_list!Q:Q,user_list!G:G,"&lt;="&amp;A1168,user_list!H:H,"&gt;="&amp;A1168)</f>
        <v>1.056126750985992</v>
      </c>
      <c r="D1168">
        <f>SUMIFS(user_list!P:P,user_list!G:G,"&lt;="&amp;A1168,user_list!H:H,"&gt;="&amp;A1168,user_list!J:J,days!G1168)+SUMIFS(user_list!P:P,user_list!G:G,"&lt;="&amp;A1168,user_list!H:H,"&gt;="&amp;A1168,user_list!J:J,days!G1168-1)</f>
        <v>0</v>
      </c>
      <c r="E1168" s="38">
        <f>COUNTIF(user_list!H:H,A1168)</f>
        <v>0</v>
      </c>
      <c r="F1168" s="72">
        <f t="shared" si="36"/>
        <v>3</v>
      </c>
      <c r="G1168" s="72">
        <f t="shared" si="37"/>
        <v>2018</v>
      </c>
    </row>
    <row r="1169" spans="1:7" hidden="1" x14ac:dyDescent="0.3">
      <c r="A1169" s="79">
        <v>43172</v>
      </c>
      <c r="B1169">
        <f>SUMIFS(user_list!P:P,user_list!G:G,"&lt;="&amp;A1169,user_list!H:H,"&gt;="&amp;A1169)</f>
        <v>0.42413028695770433</v>
      </c>
      <c r="C1169">
        <f>SUMIFS(user_list!Q:Q,user_list!G:G,"&lt;="&amp;A1169,user_list!H:H,"&gt;="&amp;A1169)</f>
        <v>1.056126750985992</v>
      </c>
      <c r="D1169">
        <f>SUMIFS(user_list!P:P,user_list!G:G,"&lt;="&amp;A1169,user_list!H:H,"&gt;="&amp;A1169,user_list!J:J,days!G1169)+SUMIFS(user_list!P:P,user_list!G:G,"&lt;="&amp;A1169,user_list!H:H,"&gt;="&amp;A1169,user_list!J:J,days!G1169-1)</f>
        <v>0</v>
      </c>
      <c r="E1169" s="38">
        <f>COUNTIF(user_list!H:H,A1169)</f>
        <v>0</v>
      </c>
      <c r="F1169" s="72">
        <f t="shared" si="36"/>
        <v>3</v>
      </c>
      <c r="G1169" s="72">
        <f t="shared" si="37"/>
        <v>2018</v>
      </c>
    </row>
    <row r="1170" spans="1:7" hidden="1" x14ac:dyDescent="0.3">
      <c r="A1170" s="79">
        <v>43173</v>
      </c>
      <c r="B1170">
        <f>SUMIFS(user_list!P:P,user_list!G:G,"&lt;="&amp;A1170,user_list!H:H,"&gt;="&amp;A1170)</f>
        <v>0.42413028695770433</v>
      </c>
      <c r="C1170">
        <f>SUMIFS(user_list!Q:Q,user_list!G:G,"&lt;="&amp;A1170,user_list!H:H,"&gt;="&amp;A1170)</f>
        <v>1.056126750985992</v>
      </c>
      <c r="D1170">
        <f>SUMIFS(user_list!P:P,user_list!G:G,"&lt;="&amp;A1170,user_list!H:H,"&gt;="&amp;A1170,user_list!J:J,days!G1170)+SUMIFS(user_list!P:P,user_list!G:G,"&lt;="&amp;A1170,user_list!H:H,"&gt;="&amp;A1170,user_list!J:J,days!G1170-1)</f>
        <v>0</v>
      </c>
      <c r="E1170" s="38">
        <f>COUNTIF(user_list!H:H,A1170)</f>
        <v>0</v>
      </c>
      <c r="F1170" s="72">
        <f t="shared" si="36"/>
        <v>3</v>
      </c>
      <c r="G1170" s="72">
        <f t="shared" si="37"/>
        <v>2018</v>
      </c>
    </row>
    <row r="1171" spans="1:7" hidden="1" x14ac:dyDescent="0.3">
      <c r="A1171" s="79">
        <v>43174</v>
      </c>
      <c r="B1171">
        <f>SUMIFS(user_list!P:P,user_list!G:G,"&lt;="&amp;A1171,user_list!H:H,"&gt;="&amp;A1171)</f>
        <v>0.42413028695770433</v>
      </c>
      <c r="C1171">
        <f>SUMIFS(user_list!Q:Q,user_list!G:G,"&lt;="&amp;A1171,user_list!H:H,"&gt;="&amp;A1171)</f>
        <v>1.056126750985992</v>
      </c>
      <c r="D1171">
        <f>SUMIFS(user_list!P:P,user_list!G:G,"&lt;="&amp;A1171,user_list!H:H,"&gt;="&amp;A1171,user_list!J:J,days!G1171)+SUMIFS(user_list!P:P,user_list!G:G,"&lt;="&amp;A1171,user_list!H:H,"&gt;="&amp;A1171,user_list!J:J,days!G1171-1)</f>
        <v>0</v>
      </c>
      <c r="E1171" s="38">
        <f>COUNTIF(user_list!H:H,A1171)</f>
        <v>1</v>
      </c>
      <c r="F1171" s="72">
        <f t="shared" si="36"/>
        <v>3</v>
      </c>
      <c r="G1171" s="72">
        <f t="shared" si="37"/>
        <v>2018</v>
      </c>
    </row>
    <row r="1172" spans="1:7" hidden="1" x14ac:dyDescent="0.3">
      <c r="A1172" s="79">
        <v>43175</v>
      </c>
      <c r="B1172">
        <f>SUMIFS(user_list!P:P,user_list!G:G,"&lt;="&amp;A1172,user_list!H:H,"&gt;="&amp;A1172)</f>
        <v>0.30152046783625736</v>
      </c>
      <c r="C1172">
        <f>SUMIFS(user_list!Q:Q,user_list!G:G,"&lt;="&amp;A1172,user_list!H:H,"&gt;="&amp;A1172)</f>
        <v>0.75380116959064325</v>
      </c>
      <c r="D1172">
        <f>SUMIFS(user_list!P:P,user_list!G:G,"&lt;="&amp;A1172,user_list!H:H,"&gt;="&amp;A1172,user_list!J:J,days!G1172)+SUMIFS(user_list!P:P,user_list!G:G,"&lt;="&amp;A1172,user_list!H:H,"&gt;="&amp;A1172,user_list!J:J,days!G1172-1)</f>
        <v>0</v>
      </c>
      <c r="E1172" s="38">
        <f>COUNTIF(user_list!H:H,A1172)</f>
        <v>0</v>
      </c>
      <c r="F1172" s="72">
        <f t="shared" si="36"/>
        <v>3</v>
      </c>
      <c r="G1172" s="72">
        <f t="shared" si="37"/>
        <v>2018</v>
      </c>
    </row>
    <row r="1173" spans="1:7" hidden="1" x14ac:dyDescent="0.3">
      <c r="A1173" s="79">
        <v>43176</v>
      </c>
      <c r="B1173">
        <f>SUMIFS(user_list!P:P,user_list!G:G,"&lt;="&amp;A1173,user_list!H:H,"&gt;="&amp;A1173)</f>
        <v>0.30152046783625736</v>
      </c>
      <c r="C1173">
        <f>SUMIFS(user_list!Q:Q,user_list!G:G,"&lt;="&amp;A1173,user_list!H:H,"&gt;="&amp;A1173)</f>
        <v>0.75380116959064325</v>
      </c>
      <c r="D1173">
        <f>SUMIFS(user_list!P:P,user_list!G:G,"&lt;="&amp;A1173,user_list!H:H,"&gt;="&amp;A1173,user_list!J:J,days!G1173)+SUMIFS(user_list!P:P,user_list!G:G,"&lt;="&amp;A1173,user_list!H:H,"&gt;="&amp;A1173,user_list!J:J,days!G1173-1)</f>
        <v>0</v>
      </c>
      <c r="E1173" s="38">
        <f>COUNTIF(user_list!H:H,A1173)</f>
        <v>0</v>
      </c>
      <c r="F1173" s="72">
        <f t="shared" si="36"/>
        <v>3</v>
      </c>
      <c r="G1173" s="72">
        <f t="shared" si="37"/>
        <v>2018</v>
      </c>
    </row>
    <row r="1174" spans="1:7" hidden="1" x14ac:dyDescent="0.3">
      <c r="A1174" s="79">
        <v>43177</v>
      </c>
      <c r="B1174">
        <f>SUMIFS(user_list!P:P,user_list!G:G,"&lt;="&amp;A1174,user_list!H:H,"&gt;="&amp;A1174)</f>
        <v>0.30152046783625736</v>
      </c>
      <c r="C1174">
        <f>SUMIFS(user_list!Q:Q,user_list!G:G,"&lt;="&amp;A1174,user_list!H:H,"&gt;="&amp;A1174)</f>
        <v>0.75380116959064325</v>
      </c>
      <c r="D1174">
        <f>SUMIFS(user_list!P:P,user_list!G:G,"&lt;="&amp;A1174,user_list!H:H,"&gt;="&amp;A1174,user_list!J:J,days!G1174)+SUMIFS(user_list!P:P,user_list!G:G,"&lt;="&amp;A1174,user_list!H:H,"&gt;="&amp;A1174,user_list!J:J,days!G1174-1)</f>
        <v>0</v>
      </c>
      <c r="E1174" s="38">
        <f>COUNTIF(user_list!H:H,A1174)</f>
        <v>1</v>
      </c>
      <c r="F1174" s="72">
        <f t="shared" si="36"/>
        <v>3</v>
      </c>
      <c r="G1174" s="72">
        <f t="shared" si="37"/>
        <v>2018</v>
      </c>
    </row>
    <row r="1175" spans="1:7" hidden="1" x14ac:dyDescent="0.3">
      <c r="A1175" s="79">
        <v>43178</v>
      </c>
      <c r="B1175">
        <f>SUMIFS(user_list!P:P,user_list!G:G,"&lt;="&amp;A1175,user_list!H:H,"&gt;="&amp;A1175)</f>
        <v>1.0126315789473683</v>
      </c>
      <c r="C1175">
        <f>SUMIFS(user_list!Q:Q,user_list!G:G,"&lt;="&amp;A1175,user_list!H:H,"&gt;="&amp;A1175)</f>
        <v>2.0315789473684212</v>
      </c>
      <c r="D1175">
        <f>SUMIFS(user_list!P:P,user_list!G:G,"&lt;="&amp;A1175,user_list!H:H,"&gt;="&amp;A1175,user_list!J:J,days!G1175)+SUMIFS(user_list!P:P,user_list!G:G,"&lt;="&amp;A1175,user_list!H:H,"&gt;="&amp;A1175,user_list!J:J,days!G1175-1)</f>
        <v>0</v>
      </c>
      <c r="E1175" s="38">
        <f>COUNTIF(user_list!H:H,A1175)</f>
        <v>1</v>
      </c>
      <c r="F1175" s="72">
        <f t="shared" si="36"/>
        <v>3</v>
      </c>
      <c r="G1175" s="72">
        <f t="shared" si="37"/>
        <v>2018</v>
      </c>
    </row>
    <row r="1176" spans="1:7" hidden="1" x14ac:dyDescent="0.3">
      <c r="A1176" s="79">
        <v>43179</v>
      </c>
      <c r="B1176">
        <f>SUMIFS(user_list!P:P,user_list!G:G,"&lt;="&amp;A1176,user_list!H:H,"&gt;="&amp;A1176)</f>
        <v>1.2631578947368421E-2</v>
      </c>
      <c r="C1176">
        <f>SUMIFS(user_list!Q:Q,user_list!G:G,"&lt;="&amp;A1176,user_list!H:H,"&gt;="&amp;A1176)</f>
        <v>3.1578947368421047E-2</v>
      </c>
      <c r="D1176">
        <f>SUMIFS(user_list!P:P,user_list!G:G,"&lt;="&amp;A1176,user_list!H:H,"&gt;="&amp;A1176,user_list!J:J,days!G1176)+SUMIFS(user_list!P:P,user_list!G:G,"&lt;="&amp;A1176,user_list!H:H,"&gt;="&amp;A1176,user_list!J:J,days!G1176-1)</f>
        <v>0</v>
      </c>
      <c r="E1176" s="38">
        <f>COUNTIF(user_list!H:H,A1176)</f>
        <v>0</v>
      </c>
      <c r="F1176" s="72">
        <f t="shared" si="36"/>
        <v>3</v>
      </c>
      <c r="G1176" s="72">
        <f t="shared" si="37"/>
        <v>2018</v>
      </c>
    </row>
    <row r="1177" spans="1:7" hidden="1" x14ac:dyDescent="0.3">
      <c r="A1177" s="79">
        <v>43180</v>
      </c>
      <c r="B1177">
        <f>SUMIFS(user_list!P:P,user_list!G:G,"&lt;="&amp;A1177,user_list!H:H,"&gt;="&amp;A1177)</f>
        <v>1.2631578947368421E-2</v>
      </c>
      <c r="C1177">
        <f>SUMIFS(user_list!Q:Q,user_list!G:G,"&lt;="&amp;A1177,user_list!H:H,"&gt;="&amp;A1177)</f>
        <v>3.1578947368421047E-2</v>
      </c>
      <c r="D1177">
        <f>SUMIFS(user_list!P:P,user_list!G:G,"&lt;="&amp;A1177,user_list!H:H,"&gt;="&amp;A1177,user_list!J:J,days!G1177)+SUMIFS(user_list!P:P,user_list!G:G,"&lt;="&amp;A1177,user_list!H:H,"&gt;="&amp;A1177,user_list!J:J,days!G1177-1)</f>
        <v>0</v>
      </c>
      <c r="E1177" s="38">
        <f>COUNTIF(user_list!H:H,A1177)</f>
        <v>0</v>
      </c>
      <c r="F1177" s="72">
        <f t="shared" si="36"/>
        <v>3</v>
      </c>
      <c r="G1177" s="72">
        <f t="shared" si="37"/>
        <v>2018</v>
      </c>
    </row>
    <row r="1178" spans="1:7" hidden="1" x14ac:dyDescent="0.3">
      <c r="A1178" s="79">
        <v>43181</v>
      </c>
      <c r="B1178">
        <f>SUMIFS(user_list!P:P,user_list!G:G,"&lt;="&amp;A1178,user_list!H:H,"&gt;="&amp;A1178)</f>
        <v>1.2631578947368421E-2</v>
      </c>
      <c r="C1178">
        <f>SUMIFS(user_list!Q:Q,user_list!G:G,"&lt;="&amp;A1178,user_list!H:H,"&gt;="&amp;A1178)</f>
        <v>3.1578947368421047E-2</v>
      </c>
      <c r="D1178">
        <f>SUMIFS(user_list!P:P,user_list!G:G,"&lt;="&amp;A1178,user_list!H:H,"&gt;="&amp;A1178,user_list!J:J,days!G1178)+SUMIFS(user_list!P:P,user_list!G:G,"&lt;="&amp;A1178,user_list!H:H,"&gt;="&amp;A1178,user_list!J:J,days!G1178-1)</f>
        <v>0</v>
      </c>
      <c r="E1178" s="38">
        <f>COUNTIF(user_list!H:H,A1178)</f>
        <v>0</v>
      </c>
      <c r="F1178" s="72">
        <f t="shared" si="36"/>
        <v>3</v>
      </c>
      <c r="G1178" s="72">
        <f t="shared" si="37"/>
        <v>2018</v>
      </c>
    </row>
    <row r="1179" spans="1:7" hidden="1" x14ac:dyDescent="0.3">
      <c r="A1179" s="79">
        <v>43182</v>
      </c>
      <c r="B1179">
        <f>SUMIFS(user_list!P:P,user_list!G:G,"&lt;="&amp;A1179,user_list!H:H,"&gt;="&amp;A1179)</f>
        <v>1.2631578947368421E-2</v>
      </c>
      <c r="C1179">
        <f>SUMIFS(user_list!Q:Q,user_list!G:G,"&lt;="&amp;A1179,user_list!H:H,"&gt;="&amp;A1179)</f>
        <v>3.1578947368421047E-2</v>
      </c>
      <c r="D1179">
        <f>SUMIFS(user_list!P:P,user_list!G:G,"&lt;="&amp;A1179,user_list!H:H,"&gt;="&amp;A1179,user_list!J:J,days!G1179)+SUMIFS(user_list!P:P,user_list!G:G,"&lt;="&amp;A1179,user_list!H:H,"&gt;="&amp;A1179,user_list!J:J,days!G1179-1)</f>
        <v>0</v>
      </c>
      <c r="E1179" s="38">
        <f>COUNTIF(user_list!H:H,A1179)</f>
        <v>0</v>
      </c>
      <c r="F1179" s="72">
        <f t="shared" si="36"/>
        <v>3</v>
      </c>
      <c r="G1179" s="72">
        <f t="shared" si="37"/>
        <v>2018</v>
      </c>
    </row>
    <row r="1180" spans="1:7" hidden="1" x14ac:dyDescent="0.3">
      <c r="A1180" s="79">
        <v>43183</v>
      </c>
      <c r="B1180">
        <f>SUMIFS(user_list!P:P,user_list!G:G,"&lt;="&amp;A1180,user_list!H:H,"&gt;="&amp;A1180)</f>
        <v>1.2631578947368421E-2</v>
      </c>
      <c r="C1180">
        <f>SUMIFS(user_list!Q:Q,user_list!G:G,"&lt;="&amp;A1180,user_list!H:H,"&gt;="&amp;A1180)</f>
        <v>3.1578947368421047E-2</v>
      </c>
      <c r="D1180">
        <f>SUMIFS(user_list!P:P,user_list!G:G,"&lt;="&amp;A1180,user_list!H:H,"&gt;="&amp;A1180,user_list!J:J,days!G1180)+SUMIFS(user_list!P:P,user_list!G:G,"&lt;="&amp;A1180,user_list!H:H,"&gt;="&amp;A1180,user_list!J:J,days!G1180-1)</f>
        <v>0</v>
      </c>
      <c r="E1180" s="38">
        <f>COUNTIF(user_list!H:H,A1180)</f>
        <v>0</v>
      </c>
      <c r="F1180" s="72">
        <f t="shared" si="36"/>
        <v>3</v>
      </c>
      <c r="G1180" s="72">
        <f t="shared" si="37"/>
        <v>2018</v>
      </c>
    </row>
    <row r="1181" spans="1:7" hidden="1" x14ac:dyDescent="0.3">
      <c r="A1181" s="79">
        <v>43184</v>
      </c>
      <c r="B1181">
        <f>SUMIFS(user_list!P:P,user_list!G:G,"&lt;="&amp;A1181,user_list!H:H,"&gt;="&amp;A1181)</f>
        <v>1.2631578947368421E-2</v>
      </c>
      <c r="C1181">
        <f>SUMIFS(user_list!Q:Q,user_list!G:G,"&lt;="&amp;A1181,user_list!H:H,"&gt;="&amp;A1181)</f>
        <v>3.1578947368421047E-2</v>
      </c>
      <c r="D1181">
        <f>SUMIFS(user_list!P:P,user_list!G:G,"&lt;="&amp;A1181,user_list!H:H,"&gt;="&amp;A1181,user_list!J:J,days!G1181)+SUMIFS(user_list!P:P,user_list!G:G,"&lt;="&amp;A1181,user_list!H:H,"&gt;="&amp;A1181,user_list!J:J,days!G1181-1)</f>
        <v>0</v>
      </c>
      <c r="E1181" s="38">
        <f>COUNTIF(user_list!H:H,A1181)</f>
        <v>0</v>
      </c>
      <c r="F1181" s="72">
        <f t="shared" si="36"/>
        <v>3</v>
      </c>
      <c r="G1181" s="72">
        <f t="shared" si="37"/>
        <v>2018</v>
      </c>
    </row>
    <row r="1182" spans="1:7" hidden="1" x14ac:dyDescent="0.3">
      <c r="A1182" s="79">
        <v>43185</v>
      </c>
      <c r="B1182">
        <f>SUMIFS(user_list!P:P,user_list!G:G,"&lt;="&amp;A1182,user_list!H:H,"&gt;="&amp;A1182)</f>
        <v>1.2631578947368421E-2</v>
      </c>
      <c r="C1182">
        <f>SUMIFS(user_list!Q:Q,user_list!G:G,"&lt;="&amp;A1182,user_list!H:H,"&gt;="&amp;A1182)</f>
        <v>3.1578947368421047E-2</v>
      </c>
      <c r="D1182">
        <f>SUMIFS(user_list!P:P,user_list!G:G,"&lt;="&amp;A1182,user_list!H:H,"&gt;="&amp;A1182,user_list!J:J,days!G1182)+SUMIFS(user_list!P:P,user_list!G:G,"&lt;="&amp;A1182,user_list!H:H,"&gt;="&amp;A1182,user_list!J:J,days!G1182-1)</f>
        <v>0</v>
      </c>
      <c r="E1182" s="38">
        <f>COUNTIF(user_list!H:H,A1182)</f>
        <v>0</v>
      </c>
      <c r="F1182" s="72">
        <f t="shared" si="36"/>
        <v>3</v>
      </c>
      <c r="G1182" s="72">
        <f t="shared" si="37"/>
        <v>2018</v>
      </c>
    </row>
    <row r="1183" spans="1:7" hidden="1" x14ac:dyDescent="0.3">
      <c r="A1183" s="79">
        <v>43186</v>
      </c>
      <c r="B1183">
        <f>SUMIFS(user_list!P:P,user_list!G:G,"&lt;="&amp;A1183,user_list!H:H,"&gt;="&amp;A1183)</f>
        <v>1.2631578947368421E-2</v>
      </c>
      <c r="C1183">
        <f>SUMIFS(user_list!Q:Q,user_list!G:G,"&lt;="&amp;A1183,user_list!H:H,"&gt;="&amp;A1183)</f>
        <v>3.1578947368421047E-2</v>
      </c>
      <c r="D1183">
        <f>SUMIFS(user_list!P:P,user_list!G:G,"&lt;="&amp;A1183,user_list!H:H,"&gt;="&amp;A1183,user_list!J:J,days!G1183)+SUMIFS(user_list!P:P,user_list!G:G,"&lt;="&amp;A1183,user_list!H:H,"&gt;="&amp;A1183,user_list!J:J,days!G1183-1)</f>
        <v>0</v>
      </c>
      <c r="E1183" s="38">
        <f>COUNTIF(user_list!H:H,A1183)</f>
        <v>0</v>
      </c>
      <c r="F1183" s="72">
        <f t="shared" si="36"/>
        <v>3</v>
      </c>
      <c r="G1183" s="72">
        <f t="shared" si="37"/>
        <v>2018</v>
      </c>
    </row>
    <row r="1184" spans="1:7" hidden="1" x14ac:dyDescent="0.3">
      <c r="A1184" s="79">
        <v>43187</v>
      </c>
      <c r="B1184">
        <f>SUMIFS(user_list!P:P,user_list!G:G,"&lt;="&amp;A1184,user_list!H:H,"&gt;="&amp;A1184)</f>
        <v>1.2631578947368421E-2</v>
      </c>
      <c r="C1184">
        <f>SUMIFS(user_list!Q:Q,user_list!G:G,"&lt;="&amp;A1184,user_list!H:H,"&gt;="&amp;A1184)</f>
        <v>3.1578947368421047E-2</v>
      </c>
      <c r="D1184">
        <f>SUMIFS(user_list!P:P,user_list!G:G,"&lt;="&amp;A1184,user_list!H:H,"&gt;="&amp;A1184,user_list!J:J,days!G1184)+SUMIFS(user_list!P:P,user_list!G:G,"&lt;="&amp;A1184,user_list!H:H,"&gt;="&amp;A1184,user_list!J:J,days!G1184-1)</f>
        <v>0</v>
      </c>
      <c r="E1184" s="38">
        <f>COUNTIF(user_list!H:H,A1184)</f>
        <v>0</v>
      </c>
      <c r="F1184" s="72">
        <f t="shared" si="36"/>
        <v>3</v>
      </c>
      <c r="G1184" s="72">
        <f t="shared" si="37"/>
        <v>2018</v>
      </c>
    </row>
    <row r="1185" spans="1:7" hidden="1" x14ac:dyDescent="0.3">
      <c r="A1185" s="79">
        <v>43188</v>
      </c>
      <c r="B1185">
        <f>SUMIFS(user_list!P:P,user_list!G:G,"&lt;="&amp;A1185,user_list!H:H,"&gt;="&amp;A1185)</f>
        <v>1.2631578947368421E-2</v>
      </c>
      <c r="C1185">
        <f>SUMIFS(user_list!Q:Q,user_list!G:G,"&lt;="&amp;A1185,user_list!H:H,"&gt;="&amp;A1185)</f>
        <v>3.1578947368421047E-2</v>
      </c>
      <c r="D1185">
        <f>SUMIFS(user_list!P:P,user_list!G:G,"&lt;="&amp;A1185,user_list!H:H,"&gt;="&amp;A1185,user_list!J:J,days!G1185)+SUMIFS(user_list!P:P,user_list!G:G,"&lt;="&amp;A1185,user_list!H:H,"&gt;="&amp;A1185,user_list!J:J,days!G1185-1)</f>
        <v>0</v>
      </c>
      <c r="E1185" s="38">
        <f>COUNTIF(user_list!H:H,A1185)</f>
        <v>0</v>
      </c>
      <c r="F1185" s="72">
        <f t="shared" si="36"/>
        <v>3</v>
      </c>
      <c r="G1185" s="72">
        <f t="shared" si="37"/>
        <v>2018</v>
      </c>
    </row>
    <row r="1186" spans="1:7" hidden="1" x14ac:dyDescent="0.3">
      <c r="A1186" s="79">
        <v>43189</v>
      </c>
      <c r="B1186">
        <f>SUMIFS(user_list!P:P,user_list!G:G,"&lt;="&amp;A1186,user_list!H:H,"&gt;="&amp;A1186)</f>
        <v>1.2631578947368421E-2</v>
      </c>
      <c r="C1186">
        <f>SUMIFS(user_list!Q:Q,user_list!G:G,"&lt;="&amp;A1186,user_list!H:H,"&gt;="&amp;A1186)</f>
        <v>3.1578947368421047E-2</v>
      </c>
      <c r="D1186">
        <f>SUMIFS(user_list!P:P,user_list!G:G,"&lt;="&amp;A1186,user_list!H:H,"&gt;="&amp;A1186,user_list!J:J,days!G1186)+SUMIFS(user_list!P:P,user_list!G:G,"&lt;="&amp;A1186,user_list!H:H,"&gt;="&amp;A1186,user_list!J:J,days!G1186-1)</f>
        <v>0</v>
      </c>
      <c r="E1186" s="38">
        <f>COUNTIF(user_list!H:H,A1186)</f>
        <v>0</v>
      </c>
      <c r="F1186" s="72">
        <f t="shared" si="36"/>
        <v>3</v>
      </c>
      <c r="G1186" s="72">
        <f t="shared" si="37"/>
        <v>2018</v>
      </c>
    </row>
    <row r="1187" spans="1:7" hidden="1" x14ac:dyDescent="0.3">
      <c r="A1187" s="79">
        <v>43190</v>
      </c>
      <c r="B1187">
        <f>SUMIFS(user_list!P:P,user_list!G:G,"&lt;="&amp;A1187,user_list!H:H,"&gt;="&amp;A1187)</f>
        <v>1.2631578947368421E-2</v>
      </c>
      <c r="C1187">
        <f>SUMIFS(user_list!Q:Q,user_list!G:G,"&lt;="&amp;A1187,user_list!H:H,"&gt;="&amp;A1187)</f>
        <v>3.1578947368421047E-2</v>
      </c>
      <c r="D1187">
        <f>SUMIFS(user_list!P:P,user_list!G:G,"&lt;="&amp;A1187,user_list!H:H,"&gt;="&amp;A1187,user_list!J:J,days!G1187)+SUMIFS(user_list!P:P,user_list!G:G,"&lt;="&amp;A1187,user_list!H:H,"&gt;="&amp;A1187,user_list!J:J,days!G1187-1)</f>
        <v>0</v>
      </c>
      <c r="E1187" s="38">
        <f>COUNTIF(user_list!H:H,A1187)</f>
        <v>0</v>
      </c>
      <c r="F1187" s="72">
        <f t="shared" si="36"/>
        <v>3</v>
      </c>
      <c r="G1187" s="72">
        <f t="shared" si="37"/>
        <v>2018</v>
      </c>
    </row>
    <row r="1188" spans="1:7" hidden="1" x14ac:dyDescent="0.3">
      <c r="A1188" s="79">
        <v>43191</v>
      </c>
      <c r="B1188">
        <f>SUMIFS(user_list!P:P,user_list!G:G,"&lt;="&amp;A1188,user_list!H:H,"&gt;="&amp;A1188)</f>
        <v>0.33763157894736845</v>
      </c>
      <c r="C1188">
        <f>SUMIFS(user_list!Q:Q,user_list!G:G,"&lt;="&amp;A1188,user_list!H:H,"&gt;="&amp;A1188)</f>
        <v>0.84407894736842104</v>
      </c>
      <c r="D1188">
        <f>SUMIFS(user_list!P:P,user_list!G:G,"&lt;="&amp;A1188,user_list!H:H,"&gt;="&amp;A1188,user_list!J:J,days!G1188)+SUMIFS(user_list!P:P,user_list!G:G,"&lt;="&amp;A1188,user_list!H:H,"&gt;="&amp;A1188,user_list!J:J,days!G1188-1)</f>
        <v>0</v>
      </c>
      <c r="E1188" s="38">
        <f>COUNTIF(user_list!H:H,A1188)</f>
        <v>0</v>
      </c>
      <c r="F1188" s="72">
        <f t="shared" si="36"/>
        <v>4</v>
      </c>
      <c r="G1188" s="72">
        <f t="shared" si="37"/>
        <v>2018</v>
      </c>
    </row>
    <row r="1189" spans="1:7" hidden="1" x14ac:dyDescent="0.3">
      <c r="A1189" s="79">
        <v>43192</v>
      </c>
      <c r="B1189">
        <f>SUMIFS(user_list!P:P,user_list!G:G,"&lt;="&amp;A1189,user_list!H:H,"&gt;="&amp;A1189)</f>
        <v>0.33763157894736845</v>
      </c>
      <c r="C1189">
        <f>SUMIFS(user_list!Q:Q,user_list!G:G,"&lt;="&amp;A1189,user_list!H:H,"&gt;="&amp;A1189)</f>
        <v>0.84407894736842104</v>
      </c>
      <c r="D1189">
        <f>SUMIFS(user_list!P:P,user_list!G:G,"&lt;="&amp;A1189,user_list!H:H,"&gt;="&amp;A1189,user_list!J:J,days!G1189)+SUMIFS(user_list!P:P,user_list!G:G,"&lt;="&amp;A1189,user_list!H:H,"&gt;="&amp;A1189,user_list!J:J,days!G1189-1)</f>
        <v>0</v>
      </c>
      <c r="E1189" s="38">
        <f>COUNTIF(user_list!H:H,A1189)</f>
        <v>0</v>
      </c>
      <c r="F1189" s="72">
        <f t="shared" si="36"/>
        <v>4</v>
      </c>
      <c r="G1189" s="72">
        <f t="shared" si="37"/>
        <v>2018</v>
      </c>
    </row>
    <row r="1190" spans="1:7" hidden="1" x14ac:dyDescent="0.3">
      <c r="A1190" s="79">
        <v>43193</v>
      </c>
      <c r="B1190">
        <f>SUMIFS(user_list!P:P,user_list!G:G,"&lt;="&amp;A1190,user_list!H:H,"&gt;="&amp;A1190)</f>
        <v>0.33763157894736845</v>
      </c>
      <c r="C1190">
        <f>SUMIFS(user_list!Q:Q,user_list!G:G,"&lt;="&amp;A1190,user_list!H:H,"&gt;="&amp;A1190)</f>
        <v>0.84407894736842104</v>
      </c>
      <c r="D1190">
        <f>SUMIFS(user_list!P:P,user_list!G:G,"&lt;="&amp;A1190,user_list!H:H,"&gt;="&amp;A1190,user_list!J:J,days!G1190)+SUMIFS(user_list!P:P,user_list!G:G,"&lt;="&amp;A1190,user_list!H:H,"&gt;="&amp;A1190,user_list!J:J,days!G1190-1)</f>
        <v>0</v>
      </c>
      <c r="E1190" s="38">
        <f>COUNTIF(user_list!H:H,A1190)</f>
        <v>0</v>
      </c>
      <c r="F1190" s="72">
        <f t="shared" si="36"/>
        <v>4</v>
      </c>
      <c r="G1190" s="72">
        <f t="shared" si="37"/>
        <v>2018</v>
      </c>
    </row>
    <row r="1191" spans="1:7" hidden="1" x14ac:dyDescent="0.3">
      <c r="A1191" s="79">
        <v>43194</v>
      </c>
      <c r="B1191">
        <f>SUMIFS(user_list!P:P,user_list!G:G,"&lt;="&amp;A1191,user_list!H:H,"&gt;="&amp;A1191)</f>
        <v>0.33763157894736845</v>
      </c>
      <c r="C1191">
        <f>SUMIFS(user_list!Q:Q,user_list!G:G,"&lt;="&amp;A1191,user_list!H:H,"&gt;="&amp;A1191)</f>
        <v>0.84407894736842104</v>
      </c>
      <c r="D1191">
        <f>SUMIFS(user_list!P:P,user_list!G:G,"&lt;="&amp;A1191,user_list!H:H,"&gt;="&amp;A1191,user_list!J:J,days!G1191)+SUMIFS(user_list!P:P,user_list!G:G,"&lt;="&amp;A1191,user_list!H:H,"&gt;="&amp;A1191,user_list!J:J,days!G1191-1)</f>
        <v>0</v>
      </c>
      <c r="E1191" s="38">
        <f>COUNTIF(user_list!H:H,A1191)</f>
        <v>0</v>
      </c>
      <c r="F1191" s="72">
        <f t="shared" si="36"/>
        <v>4</v>
      </c>
      <c r="G1191" s="72">
        <f t="shared" si="37"/>
        <v>2018</v>
      </c>
    </row>
    <row r="1192" spans="1:7" hidden="1" x14ac:dyDescent="0.3">
      <c r="A1192" s="79">
        <v>43195</v>
      </c>
      <c r="B1192">
        <f>SUMIFS(user_list!P:P,user_list!G:G,"&lt;="&amp;A1192,user_list!H:H,"&gt;="&amp;A1192)</f>
        <v>0.33763157894736845</v>
      </c>
      <c r="C1192">
        <f>SUMIFS(user_list!Q:Q,user_list!G:G,"&lt;="&amp;A1192,user_list!H:H,"&gt;="&amp;A1192)</f>
        <v>0.84407894736842104</v>
      </c>
      <c r="D1192">
        <f>SUMIFS(user_list!P:P,user_list!G:G,"&lt;="&amp;A1192,user_list!H:H,"&gt;="&amp;A1192,user_list!J:J,days!G1192)+SUMIFS(user_list!P:P,user_list!G:G,"&lt;="&amp;A1192,user_list!H:H,"&gt;="&amp;A1192,user_list!J:J,days!G1192-1)</f>
        <v>0</v>
      </c>
      <c r="E1192" s="38">
        <f>COUNTIF(user_list!H:H,A1192)</f>
        <v>0</v>
      </c>
      <c r="F1192" s="72">
        <f t="shared" si="36"/>
        <v>4</v>
      </c>
      <c r="G1192" s="72">
        <f t="shared" si="37"/>
        <v>2018</v>
      </c>
    </row>
    <row r="1193" spans="1:7" hidden="1" x14ac:dyDescent="0.3">
      <c r="A1193" s="79">
        <v>43196</v>
      </c>
      <c r="B1193">
        <f>SUMIFS(user_list!P:P,user_list!G:G,"&lt;="&amp;A1193,user_list!H:H,"&gt;="&amp;A1193)</f>
        <v>0.33763157894736845</v>
      </c>
      <c r="C1193">
        <f>SUMIFS(user_list!Q:Q,user_list!G:G,"&lt;="&amp;A1193,user_list!H:H,"&gt;="&amp;A1193)</f>
        <v>0.84407894736842104</v>
      </c>
      <c r="D1193">
        <f>SUMIFS(user_list!P:P,user_list!G:G,"&lt;="&amp;A1193,user_list!H:H,"&gt;="&amp;A1193,user_list!J:J,days!G1193)+SUMIFS(user_list!P:P,user_list!G:G,"&lt;="&amp;A1193,user_list!H:H,"&gt;="&amp;A1193,user_list!J:J,days!G1193-1)</f>
        <v>0</v>
      </c>
      <c r="E1193" s="38">
        <f>COUNTIF(user_list!H:H,A1193)</f>
        <v>0</v>
      </c>
      <c r="F1193" s="72">
        <f t="shared" si="36"/>
        <v>4</v>
      </c>
      <c r="G1193" s="72">
        <f t="shared" si="37"/>
        <v>2018</v>
      </c>
    </row>
    <row r="1194" spans="1:7" hidden="1" x14ac:dyDescent="0.3">
      <c r="A1194" s="79">
        <v>43197</v>
      </c>
      <c r="B1194">
        <f>SUMIFS(user_list!P:P,user_list!G:G,"&lt;="&amp;A1194,user_list!H:H,"&gt;="&amp;A1194)</f>
        <v>0.33763157894736845</v>
      </c>
      <c r="C1194">
        <f>SUMIFS(user_list!Q:Q,user_list!G:G,"&lt;="&amp;A1194,user_list!H:H,"&gt;="&amp;A1194)</f>
        <v>0.84407894736842104</v>
      </c>
      <c r="D1194">
        <f>SUMIFS(user_list!P:P,user_list!G:G,"&lt;="&amp;A1194,user_list!H:H,"&gt;="&amp;A1194,user_list!J:J,days!G1194)+SUMIFS(user_list!P:P,user_list!G:G,"&lt;="&amp;A1194,user_list!H:H,"&gt;="&amp;A1194,user_list!J:J,days!G1194-1)</f>
        <v>0</v>
      </c>
      <c r="E1194" s="38">
        <f>COUNTIF(user_list!H:H,A1194)</f>
        <v>0</v>
      </c>
      <c r="F1194" s="72">
        <f t="shared" si="36"/>
        <v>4</v>
      </c>
      <c r="G1194" s="72">
        <f t="shared" si="37"/>
        <v>2018</v>
      </c>
    </row>
    <row r="1195" spans="1:7" hidden="1" x14ac:dyDescent="0.3">
      <c r="A1195" s="79">
        <v>43198</v>
      </c>
      <c r="B1195">
        <f>SUMIFS(user_list!P:P,user_list!G:G,"&lt;="&amp;A1195,user_list!H:H,"&gt;="&amp;A1195)</f>
        <v>0.33763157894736845</v>
      </c>
      <c r="C1195">
        <f>SUMIFS(user_list!Q:Q,user_list!G:G,"&lt;="&amp;A1195,user_list!H:H,"&gt;="&amp;A1195)</f>
        <v>0.84407894736842104</v>
      </c>
      <c r="D1195">
        <f>SUMIFS(user_list!P:P,user_list!G:G,"&lt;="&amp;A1195,user_list!H:H,"&gt;="&amp;A1195,user_list!J:J,days!G1195)+SUMIFS(user_list!P:P,user_list!G:G,"&lt;="&amp;A1195,user_list!H:H,"&gt;="&amp;A1195,user_list!J:J,days!G1195-1)</f>
        <v>0</v>
      </c>
      <c r="E1195" s="38">
        <f>COUNTIF(user_list!H:H,A1195)</f>
        <v>0</v>
      </c>
      <c r="F1195" s="72">
        <f t="shared" si="36"/>
        <v>4</v>
      </c>
      <c r="G1195" s="72">
        <f t="shared" si="37"/>
        <v>2018</v>
      </c>
    </row>
    <row r="1196" spans="1:7" hidden="1" x14ac:dyDescent="0.3">
      <c r="A1196" s="79">
        <v>43199</v>
      </c>
      <c r="B1196">
        <f>SUMIFS(user_list!P:P,user_list!G:G,"&lt;="&amp;A1196,user_list!H:H,"&gt;="&amp;A1196)</f>
        <v>0.33763157894736845</v>
      </c>
      <c r="C1196">
        <f>SUMIFS(user_list!Q:Q,user_list!G:G,"&lt;="&amp;A1196,user_list!H:H,"&gt;="&amp;A1196)</f>
        <v>0.84407894736842104</v>
      </c>
      <c r="D1196">
        <f>SUMIFS(user_list!P:P,user_list!G:G,"&lt;="&amp;A1196,user_list!H:H,"&gt;="&amp;A1196,user_list!J:J,days!G1196)+SUMIFS(user_list!P:P,user_list!G:G,"&lt;="&amp;A1196,user_list!H:H,"&gt;="&amp;A1196,user_list!J:J,days!G1196-1)</f>
        <v>0</v>
      </c>
      <c r="E1196" s="38">
        <f>COUNTIF(user_list!H:H,A1196)</f>
        <v>0</v>
      </c>
      <c r="F1196" s="72">
        <f t="shared" si="36"/>
        <v>4</v>
      </c>
      <c r="G1196" s="72">
        <f t="shared" si="37"/>
        <v>2018</v>
      </c>
    </row>
    <row r="1197" spans="1:7" hidden="1" x14ac:dyDescent="0.3">
      <c r="A1197" s="79">
        <v>43200</v>
      </c>
      <c r="B1197">
        <f>SUMIFS(user_list!P:P,user_list!G:G,"&lt;="&amp;A1197,user_list!H:H,"&gt;="&amp;A1197)</f>
        <v>0.33763157894736845</v>
      </c>
      <c r="C1197">
        <f>SUMIFS(user_list!Q:Q,user_list!G:G,"&lt;="&amp;A1197,user_list!H:H,"&gt;="&amp;A1197)</f>
        <v>0.84407894736842104</v>
      </c>
      <c r="D1197">
        <f>SUMIFS(user_list!P:P,user_list!G:G,"&lt;="&amp;A1197,user_list!H:H,"&gt;="&amp;A1197,user_list!J:J,days!G1197)+SUMIFS(user_list!P:P,user_list!G:G,"&lt;="&amp;A1197,user_list!H:H,"&gt;="&amp;A1197,user_list!J:J,days!G1197-1)</f>
        <v>0</v>
      </c>
      <c r="E1197" s="38">
        <f>COUNTIF(user_list!H:H,A1197)</f>
        <v>0</v>
      </c>
      <c r="F1197" s="72">
        <f t="shared" si="36"/>
        <v>4</v>
      </c>
      <c r="G1197" s="72">
        <f t="shared" si="37"/>
        <v>2018</v>
      </c>
    </row>
    <row r="1198" spans="1:7" hidden="1" x14ac:dyDescent="0.3">
      <c r="A1198" s="79">
        <v>43201</v>
      </c>
      <c r="B1198">
        <f>SUMIFS(user_list!P:P,user_list!G:G,"&lt;="&amp;A1198,user_list!H:H,"&gt;="&amp;A1198)</f>
        <v>0.33763157894736845</v>
      </c>
      <c r="C1198">
        <f>SUMIFS(user_list!Q:Q,user_list!G:G,"&lt;="&amp;A1198,user_list!H:H,"&gt;="&amp;A1198)</f>
        <v>0.84407894736842104</v>
      </c>
      <c r="D1198">
        <f>SUMIFS(user_list!P:P,user_list!G:G,"&lt;="&amp;A1198,user_list!H:H,"&gt;="&amp;A1198,user_list!J:J,days!G1198)+SUMIFS(user_list!P:P,user_list!G:G,"&lt;="&amp;A1198,user_list!H:H,"&gt;="&amp;A1198,user_list!J:J,days!G1198-1)</f>
        <v>0</v>
      </c>
      <c r="E1198" s="38">
        <f>COUNTIF(user_list!H:H,A1198)</f>
        <v>0</v>
      </c>
      <c r="F1198" s="72">
        <f t="shared" si="36"/>
        <v>4</v>
      </c>
      <c r="G1198" s="72">
        <f t="shared" si="37"/>
        <v>2018</v>
      </c>
    </row>
    <row r="1199" spans="1:7" hidden="1" x14ac:dyDescent="0.3">
      <c r="A1199" s="79">
        <v>43202</v>
      </c>
      <c r="B1199">
        <f>SUMIFS(user_list!P:P,user_list!G:G,"&lt;="&amp;A1199,user_list!H:H,"&gt;="&amp;A1199)</f>
        <v>0.33763157894736845</v>
      </c>
      <c r="C1199">
        <f>SUMIFS(user_list!Q:Q,user_list!G:G,"&lt;="&amp;A1199,user_list!H:H,"&gt;="&amp;A1199)</f>
        <v>0.84407894736842104</v>
      </c>
      <c r="D1199">
        <f>SUMIFS(user_list!P:P,user_list!G:G,"&lt;="&amp;A1199,user_list!H:H,"&gt;="&amp;A1199,user_list!J:J,days!G1199)+SUMIFS(user_list!P:P,user_list!G:G,"&lt;="&amp;A1199,user_list!H:H,"&gt;="&amp;A1199,user_list!J:J,days!G1199-1)</f>
        <v>0</v>
      </c>
      <c r="E1199" s="38">
        <f>COUNTIF(user_list!H:H,A1199)</f>
        <v>0</v>
      </c>
      <c r="F1199" s="72">
        <f t="shared" si="36"/>
        <v>4</v>
      </c>
      <c r="G1199" s="72">
        <f t="shared" si="37"/>
        <v>2018</v>
      </c>
    </row>
    <row r="1200" spans="1:7" hidden="1" x14ac:dyDescent="0.3">
      <c r="A1200" s="79">
        <v>43203</v>
      </c>
      <c r="B1200">
        <f>SUMIFS(user_list!P:P,user_list!G:G,"&lt;="&amp;A1200,user_list!H:H,"&gt;="&amp;A1200)</f>
        <v>0.33763157894736845</v>
      </c>
      <c r="C1200">
        <f>SUMIFS(user_list!Q:Q,user_list!G:G,"&lt;="&amp;A1200,user_list!H:H,"&gt;="&amp;A1200)</f>
        <v>0.84407894736842104</v>
      </c>
      <c r="D1200">
        <f>SUMIFS(user_list!P:P,user_list!G:G,"&lt;="&amp;A1200,user_list!H:H,"&gt;="&amp;A1200,user_list!J:J,days!G1200)+SUMIFS(user_list!P:P,user_list!G:G,"&lt;="&amp;A1200,user_list!H:H,"&gt;="&amp;A1200,user_list!J:J,days!G1200-1)</f>
        <v>0</v>
      </c>
      <c r="E1200" s="38">
        <f>COUNTIF(user_list!H:H,A1200)</f>
        <v>0</v>
      </c>
      <c r="F1200" s="72">
        <f t="shared" si="36"/>
        <v>4</v>
      </c>
      <c r="G1200" s="72">
        <f t="shared" si="37"/>
        <v>2018</v>
      </c>
    </row>
    <row r="1201" spans="1:7" hidden="1" x14ac:dyDescent="0.3">
      <c r="A1201" s="79">
        <v>43204</v>
      </c>
      <c r="B1201">
        <f>SUMIFS(user_list!P:P,user_list!G:G,"&lt;="&amp;A1201,user_list!H:H,"&gt;="&amp;A1201)</f>
        <v>0.33763157894736845</v>
      </c>
      <c r="C1201">
        <f>SUMIFS(user_list!Q:Q,user_list!G:G,"&lt;="&amp;A1201,user_list!H:H,"&gt;="&amp;A1201)</f>
        <v>0.84407894736842104</v>
      </c>
      <c r="D1201">
        <f>SUMIFS(user_list!P:P,user_list!G:G,"&lt;="&amp;A1201,user_list!H:H,"&gt;="&amp;A1201,user_list!J:J,days!G1201)+SUMIFS(user_list!P:P,user_list!G:G,"&lt;="&amp;A1201,user_list!H:H,"&gt;="&amp;A1201,user_list!J:J,days!G1201-1)</f>
        <v>0</v>
      </c>
      <c r="E1201" s="38">
        <f>COUNTIF(user_list!H:H,A1201)</f>
        <v>0</v>
      </c>
      <c r="F1201" s="72">
        <f t="shared" si="36"/>
        <v>4</v>
      </c>
      <c r="G1201" s="72">
        <f t="shared" si="37"/>
        <v>2018</v>
      </c>
    </row>
    <row r="1202" spans="1:7" hidden="1" x14ac:dyDescent="0.3">
      <c r="A1202" s="79">
        <v>43205</v>
      </c>
      <c r="B1202">
        <f>SUMIFS(user_list!P:P,user_list!G:G,"&lt;="&amp;A1202,user_list!H:H,"&gt;="&amp;A1202)</f>
        <v>0.33763157894736845</v>
      </c>
      <c r="C1202">
        <f>SUMIFS(user_list!Q:Q,user_list!G:G,"&lt;="&amp;A1202,user_list!H:H,"&gt;="&amp;A1202)</f>
        <v>0.84407894736842104</v>
      </c>
      <c r="D1202">
        <f>SUMIFS(user_list!P:P,user_list!G:G,"&lt;="&amp;A1202,user_list!H:H,"&gt;="&amp;A1202,user_list!J:J,days!G1202)+SUMIFS(user_list!P:P,user_list!G:G,"&lt;="&amp;A1202,user_list!H:H,"&gt;="&amp;A1202,user_list!J:J,days!G1202-1)</f>
        <v>0</v>
      </c>
      <c r="E1202" s="38">
        <f>COUNTIF(user_list!H:H,A1202)</f>
        <v>0</v>
      </c>
      <c r="F1202" s="72">
        <f t="shared" si="36"/>
        <v>4</v>
      </c>
      <c r="G1202" s="72">
        <f t="shared" si="37"/>
        <v>2018</v>
      </c>
    </row>
    <row r="1203" spans="1:7" hidden="1" x14ac:dyDescent="0.3">
      <c r="A1203" s="79">
        <v>43206</v>
      </c>
      <c r="B1203">
        <f>SUMIFS(user_list!P:P,user_list!G:G,"&lt;="&amp;A1203,user_list!H:H,"&gt;="&amp;A1203)</f>
        <v>0.33763157894736845</v>
      </c>
      <c r="C1203">
        <f>SUMIFS(user_list!Q:Q,user_list!G:G,"&lt;="&amp;A1203,user_list!H:H,"&gt;="&amp;A1203)</f>
        <v>0.84407894736842104</v>
      </c>
      <c r="D1203">
        <f>SUMIFS(user_list!P:P,user_list!G:G,"&lt;="&amp;A1203,user_list!H:H,"&gt;="&amp;A1203,user_list!J:J,days!G1203)+SUMIFS(user_list!P:P,user_list!G:G,"&lt;="&amp;A1203,user_list!H:H,"&gt;="&amp;A1203,user_list!J:J,days!G1203-1)</f>
        <v>0</v>
      </c>
      <c r="E1203" s="38">
        <f>COUNTIF(user_list!H:H,A1203)</f>
        <v>1</v>
      </c>
      <c r="F1203" s="72">
        <f t="shared" si="36"/>
        <v>4</v>
      </c>
      <c r="G1203" s="72">
        <f t="shared" si="37"/>
        <v>2018</v>
      </c>
    </row>
    <row r="1204" spans="1:7" hidden="1" x14ac:dyDescent="0.3">
      <c r="A1204" s="79">
        <v>43207</v>
      </c>
      <c r="B1204">
        <f>SUMIFS(user_list!P:P,user_list!G:G,"&lt;="&amp;A1204,user_list!H:H,"&gt;="&amp;A1204)</f>
        <v>0.20429824561403512</v>
      </c>
      <c r="C1204">
        <f>SUMIFS(user_list!Q:Q,user_list!G:G,"&lt;="&amp;A1204,user_list!H:H,"&gt;="&amp;A1204)</f>
        <v>0.53157894736842104</v>
      </c>
      <c r="D1204">
        <f>SUMIFS(user_list!P:P,user_list!G:G,"&lt;="&amp;A1204,user_list!H:H,"&gt;="&amp;A1204,user_list!J:J,days!G1204)+SUMIFS(user_list!P:P,user_list!G:G,"&lt;="&amp;A1204,user_list!H:H,"&gt;="&amp;A1204,user_list!J:J,days!G1204-1)</f>
        <v>0</v>
      </c>
      <c r="E1204" s="38">
        <f>COUNTIF(user_list!H:H,A1204)</f>
        <v>0</v>
      </c>
      <c r="F1204" s="72">
        <f t="shared" si="36"/>
        <v>4</v>
      </c>
      <c r="G1204" s="72">
        <f t="shared" si="37"/>
        <v>2018</v>
      </c>
    </row>
    <row r="1205" spans="1:7" hidden="1" x14ac:dyDescent="0.3">
      <c r="A1205" s="79">
        <v>43208</v>
      </c>
      <c r="B1205">
        <f>SUMIFS(user_list!P:P,user_list!G:G,"&lt;="&amp;A1205,user_list!H:H,"&gt;="&amp;A1205)</f>
        <v>0.20429824561403512</v>
      </c>
      <c r="C1205">
        <f>SUMIFS(user_list!Q:Q,user_list!G:G,"&lt;="&amp;A1205,user_list!H:H,"&gt;="&amp;A1205)</f>
        <v>0.53157894736842104</v>
      </c>
      <c r="D1205">
        <f>SUMIFS(user_list!P:P,user_list!G:G,"&lt;="&amp;A1205,user_list!H:H,"&gt;="&amp;A1205,user_list!J:J,days!G1205)+SUMIFS(user_list!P:P,user_list!G:G,"&lt;="&amp;A1205,user_list!H:H,"&gt;="&amp;A1205,user_list!J:J,days!G1205-1)</f>
        <v>0</v>
      </c>
      <c r="E1205" s="38">
        <f>COUNTIF(user_list!H:H,A1205)</f>
        <v>0</v>
      </c>
      <c r="F1205" s="72">
        <f t="shared" si="36"/>
        <v>4</v>
      </c>
      <c r="G1205" s="72">
        <f t="shared" si="37"/>
        <v>2018</v>
      </c>
    </row>
    <row r="1206" spans="1:7" hidden="1" x14ac:dyDescent="0.3">
      <c r="A1206" s="79">
        <v>43209</v>
      </c>
      <c r="B1206">
        <f>SUMIFS(user_list!P:P,user_list!G:G,"&lt;="&amp;A1206,user_list!H:H,"&gt;="&amp;A1206)</f>
        <v>0.20429824561403512</v>
      </c>
      <c r="C1206">
        <f>SUMIFS(user_list!Q:Q,user_list!G:G,"&lt;="&amp;A1206,user_list!H:H,"&gt;="&amp;A1206)</f>
        <v>0.53157894736842104</v>
      </c>
      <c r="D1206">
        <f>SUMIFS(user_list!P:P,user_list!G:G,"&lt;="&amp;A1206,user_list!H:H,"&gt;="&amp;A1206,user_list!J:J,days!G1206)+SUMIFS(user_list!P:P,user_list!G:G,"&lt;="&amp;A1206,user_list!H:H,"&gt;="&amp;A1206,user_list!J:J,days!G1206-1)</f>
        <v>0</v>
      </c>
      <c r="E1206" s="38">
        <f>COUNTIF(user_list!H:H,A1206)</f>
        <v>0</v>
      </c>
      <c r="F1206" s="72">
        <f t="shared" si="36"/>
        <v>4</v>
      </c>
      <c r="G1206" s="72">
        <f t="shared" si="37"/>
        <v>2018</v>
      </c>
    </row>
    <row r="1207" spans="1:7" hidden="1" x14ac:dyDescent="0.3">
      <c r="A1207" s="79">
        <v>43210</v>
      </c>
      <c r="B1207">
        <f>SUMIFS(user_list!P:P,user_list!G:G,"&lt;="&amp;A1207,user_list!H:H,"&gt;="&amp;A1207)</f>
        <v>0.20429824561403512</v>
      </c>
      <c r="C1207">
        <f>SUMIFS(user_list!Q:Q,user_list!G:G,"&lt;="&amp;A1207,user_list!H:H,"&gt;="&amp;A1207)</f>
        <v>0.53157894736842104</v>
      </c>
      <c r="D1207">
        <f>SUMIFS(user_list!P:P,user_list!G:G,"&lt;="&amp;A1207,user_list!H:H,"&gt;="&amp;A1207,user_list!J:J,days!G1207)+SUMIFS(user_list!P:P,user_list!G:G,"&lt;="&amp;A1207,user_list!H:H,"&gt;="&amp;A1207,user_list!J:J,days!G1207-1)</f>
        <v>0</v>
      </c>
      <c r="E1207" s="38">
        <f>COUNTIF(user_list!H:H,A1207)</f>
        <v>0</v>
      </c>
      <c r="F1207" s="72">
        <f t="shared" si="36"/>
        <v>4</v>
      </c>
      <c r="G1207" s="72">
        <f t="shared" si="37"/>
        <v>2018</v>
      </c>
    </row>
    <row r="1208" spans="1:7" hidden="1" x14ac:dyDescent="0.3">
      <c r="A1208" s="79">
        <v>43211</v>
      </c>
      <c r="B1208">
        <f>SUMIFS(user_list!P:P,user_list!G:G,"&lt;="&amp;A1208,user_list!H:H,"&gt;="&amp;A1208)</f>
        <v>0.20429824561403512</v>
      </c>
      <c r="C1208">
        <f>SUMIFS(user_list!Q:Q,user_list!G:G,"&lt;="&amp;A1208,user_list!H:H,"&gt;="&amp;A1208)</f>
        <v>0.53157894736842104</v>
      </c>
      <c r="D1208">
        <f>SUMIFS(user_list!P:P,user_list!G:G,"&lt;="&amp;A1208,user_list!H:H,"&gt;="&amp;A1208,user_list!J:J,days!G1208)+SUMIFS(user_list!P:P,user_list!G:G,"&lt;="&amp;A1208,user_list!H:H,"&gt;="&amp;A1208,user_list!J:J,days!G1208-1)</f>
        <v>0</v>
      </c>
      <c r="E1208" s="38">
        <f>COUNTIF(user_list!H:H,A1208)</f>
        <v>0</v>
      </c>
      <c r="F1208" s="72">
        <f t="shared" si="36"/>
        <v>4</v>
      </c>
      <c r="G1208" s="72">
        <f t="shared" si="37"/>
        <v>2018</v>
      </c>
    </row>
    <row r="1209" spans="1:7" hidden="1" x14ac:dyDescent="0.3">
      <c r="A1209" s="79">
        <v>43212</v>
      </c>
      <c r="B1209">
        <f>SUMIFS(user_list!P:P,user_list!G:G,"&lt;="&amp;A1209,user_list!H:H,"&gt;="&amp;A1209)</f>
        <v>0.20429824561403512</v>
      </c>
      <c r="C1209">
        <f>SUMIFS(user_list!Q:Q,user_list!G:G,"&lt;="&amp;A1209,user_list!H:H,"&gt;="&amp;A1209)</f>
        <v>0.53157894736842104</v>
      </c>
      <c r="D1209">
        <f>SUMIFS(user_list!P:P,user_list!G:G,"&lt;="&amp;A1209,user_list!H:H,"&gt;="&amp;A1209,user_list!J:J,days!G1209)+SUMIFS(user_list!P:P,user_list!G:G,"&lt;="&amp;A1209,user_list!H:H,"&gt;="&amp;A1209,user_list!J:J,days!G1209-1)</f>
        <v>0</v>
      </c>
      <c r="E1209" s="38">
        <f>COUNTIF(user_list!H:H,A1209)</f>
        <v>0</v>
      </c>
      <c r="F1209" s="72">
        <f t="shared" si="36"/>
        <v>4</v>
      </c>
      <c r="G1209" s="72">
        <f t="shared" si="37"/>
        <v>2018</v>
      </c>
    </row>
    <row r="1210" spans="1:7" hidden="1" x14ac:dyDescent="0.3">
      <c r="A1210" s="79">
        <v>43213</v>
      </c>
      <c r="B1210">
        <f>SUMIFS(user_list!P:P,user_list!G:G,"&lt;="&amp;A1210,user_list!H:H,"&gt;="&amp;A1210)</f>
        <v>0.20429824561403512</v>
      </c>
      <c r="C1210">
        <f>SUMIFS(user_list!Q:Q,user_list!G:G,"&lt;="&amp;A1210,user_list!H:H,"&gt;="&amp;A1210)</f>
        <v>0.53157894736842104</v>
      </c>
      <c r="D1210">
        <f>SUMIFS(user_list!P:P,user_list!G:G,"&lt;="&amp;A1210,user_list!H:H,"&gt;="&amp;A1210,user_list!J:J,days!G1210)+SUMIFS(user_list!P:P,user_list!G:G,"&lt;="&amp;A1210,user_list!H:H,"&gt;="&amp;A1210,user_list!J:J,days!G1210-1)</f>
        <v>0</v>
      </c>
      <c r="E1210" s="38">
        <f>COUNTIF(user_list!H:H,A1210)</f>
        <v>0</v>
      </c>
      <c r="F1210" s="72">
        <f t="shared" si="36"/>
        <v>4</v>
      </c>
      <c r="G1210" s="72">
        <f t="shared" si="37"/>
        <v>2018</v>
      </c>
    </row>
    <row r="1211" spans="1:7" hidden="1" x14ac:dyDescent="0.3">
      <c r="A1211" s="79">
        <v>43214</v>
      </c>
      <c r="B1211">
        <f>SUMIFS(user_list!P:P,user_list!G:G,"&lt;="&amp;A1211,user_list!H:H,"&gt;="&amp;A1211)</f>
        <v>0.20429824561403512</v>
      </c>
      <c r="C1211">
        <f>SUMIFS(user_list!Q:Q,user_list!G:G,"&lt;="&amp;A1211,user_list!H:H,"&gt;="&amp;A1211)</f>
        <v>0.53157894736842104</v>
      </c>
      <c r="D1211">
        <f>SUMIFS(user_list!P:P,user_list!G:G,"&lt;="&amp;A1211,user_list!H:H,"&gt;="&amp;A1211,user_list!J:J,days!G1211)+SUMIFS(user_list!P:P,user_list!G:G,"&lt;="&amp;A1211,user_list!H:H,"&gt;="&amp;A1211,user_list!J:J,days!G1211-1)</f>
        <v>0</v>
      </c>
      <c r="E1211" s="38">
        <f>COUNTIF(user_list!H:H,A1211)</f>
        <v>1</v>
      </c>
      <c r="F1211" s="72">
        <f t="shared" si="36"/>
        <v>4</v>
      </c>
      <c r="G1211" s="72">
        <f t="shared" si="37"/>
        <v>2018</v>
      </c>
    </row>
    <row r="1212" spans="1:7" hidden="1" x14ac:dyDescent="0.3">
      <c r="A1212" s="79">
        <v>43215</v>
      </c>
      <c r="B1212">
        <f>SUMIFS(user_list!P:P,user_list!G:G,"&lt;="&amp;A1212,user_list!H:H,"&gt;="&amp;A1212)</f>
        <v>1.2631578947368421E-2</v>
      </c>
      <c r="C1212">
        <f>SUMIFS(user_list!Q:Q,user_list!G:G,"&lt;="&amp;A1212,user_list!H:H,"&gt;="&amp;A1212)</f>
        <v>3.1578947368421047E-2</v>
      </c>
      <c r="D1212">
        <f>SUMIFS(user_list!P:P,user_list!G:G,"&lt;="&amp;A1212,user_list!H:H,"&gt;="&amp;A1212,user_list!J:J,days!G1212)+SUMIFS(user_list!P:P,user_list!G:G,"&lt;="&amp;A1212,user_list!H:H,"&gt;="&amp;A1212,user_list!J:J,days!G1212-1)</f>
        <v>0</v>
      </c>
      <c r="E1212" s="38">
        <f>COUNTIF(user_list!H:H,A1212)</f>
        <v>0</v>
      </c>
      <c r="F1212" s="72">
        <f t="shared" si="36"/>
        <v>4</v>
      </c>
      <c r="G1212" s="72">
        <f t="shared" si="37"/>
        <v>2018</v>
      </c>
    </row>
    <row r="1213" spans="1:7" hidden="1" x14ac:dyDescent="0.3">
      <c r="A1213" s="79">
        <v>43216</v>
      </c>
      <c r="B1213">
        <f>SUMIFS(user_list!P:P,user_list!G:G,"&lt;="&amp;A1213,user_list!H:H,"&gt;="&amp;A1213)</f>
        <v>1.2631578947368421E-2</v>
      </c>
      <c r="C1213">
        <f>SUMIFS(user_list!Q:Q,user_list!G:G,"&lt;="&amp;A1213,user_list!H:H,"&gt;="&amp;A1213)</f>
        <v>3.1578947368421047E-2</v>
      </c>
      <c r="D1213">
        <f>SUMIFS(user_list!P:P,user_list!G:G,"&lt;="&amp;A1213,user_list!H:H,"&gt;="&amp;A1213,user_list!J:J,days!G1213)+SUMIFS(user_list!P:P,user_list!G:G,"&lt;="&amp;A1213,user_list!H:H,"&gt;="&amp;A1213,user_list!J:J,days!G1213-1)</f>
        <v>0</v>
      </c>
      <c r="E1213" s="38">
        <f>COUNTIF(user_list!H:H,A1213)</f>
        <v>0</v>
      </c>
      <c r="F1213" s="72">
        <f t="shared" si="36"/>
        <v>4</v>
      </c>
      <c r="G1213" s="72">
        <f t="shared" si="37"/>
        <v>2018</v>
      </c>
    </row>
    <row r="1214" spans="1:7" hidden="1" x14ac:dyDescent="0.3">
      <c r="A1214" s="79">
        <v>43217</v>
      </c>
      <c r="B1214">
        <f>SUMIFS(user_list!P:P,user_list!G:G,"&lt;="&amp;A1214,user_list!H:H,"&gt;="&amp;A1214)</f>
        <v>1.2631578947368421E-2</v>
      </c>
      <c r="C1214">
        <f>SUMIFS(user_list!Q:Q,user_list!G:G,"&lt;="&amp;A1214,user_list!H:H,"&gt;="&amp;A1214)</f>
        <v>3.1578947368421047E-2</v>
      </c>
      <c r="D1214">
        <f>SUMIFS(user_list!P:P,user_list!G:G,"&lt;="&amp;A1214,user_list!H:H,"&gt;="&amp;A1214,user_list!J:J,days!G1214)+SUMIFS(user_list!P:P,user_list!G:G,"&lt;="&amp;A1214,user_list!H:H,"&gt;="&amp;A1214,user_list!J:J,days!G1214-1)</f>
        <v>0</v>
      </c>
      <c r="E1214" s="38">
        <f>COUNTIF(user_list!H:H,A1214)</f>
        <v>0</v>
      </c>
      <c r="F1214" s="72">
        <f t="shared" si="36"/>
        <v>4</v>
      </c>
      <c r="G1214" s="72">
        <f t="shared" si="37"/>
        <v>2018</v>
      </c>
    </row>
    <row r="1215" spans="1:7" hidden="1" x14ac:dyDescent="0.3">
      <c r="A1215" s="79">
        <v>43218</v>
      </c>
      <c r="B1215">
        <f>SUMIFS(user_list!P:P,user_list!G:G,"&lt;="&amp;A1215,user_list!H:H,"&gt;="&amp;A1215)</f>
        <v>1.2631578947368421E-2</v>
      </c>
      <c r="C1215">
        <f>SUMIFS(user_list!Q:Q,user_list!G:G,"&lt;="&amp;A1215,user_list!H:H,"&gt;="&amp;A1215)</f>
        <v>3.1578947368421047E-2</v>
      </c>
      <c r="D1215">
        <f>SUMIFS(user_list!P:P,user_list!G:G,"&lt;="&amp;A1215,user_list!H:H,"&gt;="&amp;A1215,user_list!J:J,days!G1215)+SUMIFS(user_list!P:P,user_list!G:G,"&lt;="&amp;A1215,user_list!H:H,"&gt;="&amp;A1215,user_list!J:J,days!G1215-1)</f>
        <v>0</v>
      </c>
      <c r="E1215" s="38">
        <f>COUNTIF(user_list!H:H,A1215)</f>
        <v>0</v>
      </c>
      <c r="F1215" s="72">
        <f t="shared" si="36"/>
        <v>4</v>
      </c>
      <c r="G1215" s="72">
        <f t="shared" si="37"/>
        <v>2018</v>
      </c>
    </row>
    <row r="1216" spans="1:7" hidden="1" x14ac:dyDescent="0.3">
      <c r="A1216" s="79">
        <v>43219</v>
      </c>
      <c r="B1216">
        <f>SUMIFS(user_list!P:P,user_list!G:G,"&lt;="&amp;A1216,user_list!H:H,"&gt;="&amp;A1216)</f>
        <v>1.2631578947368421E-2</v>
      </c>
      <c r="C1216">
        <f>SUMIFS(user_list!Q:Q,user_list!G:G,"&lt;="&amp;A1216,user_list!H:H,"&gt;="&amp;A1216)</f>
        <v>3.1578947368421047E-2</v>
      </c>
      <c r="D1216">
        <f>SUMIFS(user_list!P:P,user_list!G:G,"&lt;="&amp;A1216,user_list!H:H,"&gt;="&amp;A1216,user_list!J:J,days!G1216)+SUMIFS(user_list!P:P,user_list!G:G,"&lt;="&amp;A1216,user_list!H:H,"&gt;="&amp;A1216,user_list!J:J,days!G1216-1)</f>
        <v>0</v>
      </c>
      <c r="E1216" s="38">
        <f>COUNTIF(user_list!H:H,A1216)</f>
        <v>0</v>
      </c>
      <c r="F1216" s="72">
        <f t="shared" si="36"/>
        <v>4</v>
      </c>
      <c r="G1216" s="72">
        <f t="shared" si="37"/>
        <v>2018</v>
      </c>
    </row>
    <row r="1217" spans="1:7" hidden="1" x14ac:dyDescent="0.3">
      <c r="A1217" s="79">
        <v>43220</v>
      </c>
      <c r="B1217">
        <f>SUMIFS(user_list!P:P,user_list!G:G,"&lt;="&amp;A1217,user_list!H:H,"&gt;="&amp;A1217)</f>
        <v>1.2631578947368421E-2</v>
      </c>
      <c r="C1217">
        <f>SUMIFS(user_list!Q:Q,user_list!G:G,"&lt;="&amp;A1217,user_list!H:H,"&gt;="&amp;A1217)</f>
        <v>3.1578947368421047E-2</v>
      </c>
      <c r="D1217">
        <f>SUMIFS(user_list!P:P,user_list!G:G,"&lt;="&amp;A1217,user_list!H:H,"&gt;="&amp;A1217,user_list!J:J,days!G1217)+SUMIFS(user_list!P:P,user_list!G:G,"&lt;="&amp;A1217,user_list!H:H,"&gt;="&amp;A1217,user_list!J:J,days!G1217-1)</f>
        <v>0</v>
      </c>
      <c r="E1217" s="38">
        <f>COUNTIF(user_list!H:H,A1217)</f>
        <v>0</v>
      </c>
      <c r="F1217" s="72">
        <f t="shared" si="36"/>
        <v>4</v>
      </c>
      <c r="G1217" s="72">
        <f t="shared" si="37"/>
        <v>2018</v>
      </c>
    </row>
    <row r="1218" spans="1:7" hidden="1" x14ac:dyDescent="0.3">
      <c r="A1218" s="79">
        <v>43221</v>
      </c>
      <c r="B1218">
        <f>SUMIFS(user_list!P:P,user_list!G:G,"&lt;="&amp;A1218,user_list!H:H,"&gt;="&amp;A1218)</f>
        <v>1.2631578947368421E-2</v>
      </c>
      <c r="C1218">
        <f>SUMIFS(user_list!Q:Q,user_list!G:G,"&lt;="&amp;A1218,user_list!H:H,"&gt;="&amp;A1218)</f>
        <v>3.1578947368421047E-2</v>
      </c>
      <c r="D1218">
        <f>SUMIFS(user_list!P:P,user_list!G:G,"&lt;="&amp;A1218,user_list!H:H,"&gt;="&amp;A1218,user_list!J:J,days!G1218)+SUMIFS(user_list!P:P,user_list!G:G,"&lt;="&amp;A1218,user_list!H:H,"&gt;="&amp;A1218,user_list!J:J,days!G1218-1)</f>
        <v>0</v>
      </c>
      <c r="E1218" s="38">
        <f>COUNTIF(user_list!H:H,A1218)</f>
        <v>0</v>
      </c>
      <c r="F1218" s="72">
        <f t="shared" ref="F1218:F1281" si="38">MONTH(A1218)</f>
        <v>5</v>
      </c>
      <c r="G1218" s="72">
        <f t="shared" ref="G1218:G1281" si="39">YEAR(A1218)</f>
        <v>2018</v>
      </c>
    </row>
    <row r="1219" spans="1:7" hidden="1" x14ac:dyDescent="0.3">
      <c r="A1219" s="79">
        <v>43222</v>
      </c>
      <c r="B1219">
        <f>SUMIFS(user_list!P:P,user_list!G:G,"&lt;="&amp;A1219,user_list!H:H,"&gt;="&amp;A1219)</f>
        <v>1.2631578947368421E-2</v>
      </c>
      <c r="C1219">
        <f>SUMIFS(user_list!Q:Q,user_list!G:G,"&lt;="&amp;A1219,user_list!H:H,"&gt;="&amp;A1219)</f>
        <v>3.1578947368421047E-2</v>
      </c>
      <c r="D1219">
        <f>SUMIFS(user_list!P:P,user_list!G:G,"&lt;="&amp;A1219,user_list!H:H,"&gt;="&amp;A1219,user_list!J:J,days!G1219)+SUMIFS(user_list!P:P,user_list!G:G,"&lt;="&amp;A1219,user_list!H:H,"&gt;="&amp;A1219,user_list!J:J,days!G1219-1)</f>
        <v>0</v>
      </c>
      <c r="E1219" s="38">
        <f>COUNTIF(user_list!H:H,A1219)</f>
        <v>0</v>
      </c>
      <c r="F1219" s="72">
        <f t="shared" si="38"/>
        <v>5</v>
      </c>
      <c r="G1219" s="72">
        <f t="shared" si="39"/>
        <v>2018</v>
      </c>
    </row>
    <row r="1220" spans="1:7" hidden="1" x14ac:dyDescent="0.3">
      <c r="A1220" s="79">
        <v>43223</v>
      </c>
      <c r="B1220">
        <f>SUMIFS(user_list!P:P,user_list!G:G,"&lt;="&amp;A1220,user_list!H:H,"&gt;="&amp;A1220)</f>
        <v>1.2631578947368421E-2</v>
      </c>
      <c r="C1220">
        <f>SUMIFS(user_list!Q:Q,user_list!G:G,"&lt;="&amp;A1220,user_list!H:H,"&gt;="&amp;A1220)</f>
        <v>3.1578947368421047E-2</v>
      </c>
      <c r="D1220">
        <f>SUMIFS(user_list!P:P,user_list!G:G,"&lt;="&amp;A1220,user_list!H:H,"&gt;="&amp;A1220,user_list!J:J,days!G1220)+SUMIFS(user_list!P:P,user_list!G:G,"&lt;="&amp;A1220,user_list!H:H,"&gt;="&amp;A1220,user_list!J:J,days!G1220-1)</f>
        <v>0</v>
      </c>
      <c r="E1220" s="38">
        <f>COUNTIF(user_list!H:H,A1220)</f>
        <v>0</v>
      </c>
      <c r="F1220" s="72">
        <f t="shared" si="38"/>
        <v>5</v>
      </c>
      <c r="G1220" s="72">
        <f t="shared" si="39"/>
        <v>2018</v>
      </c>
    </row>
    <row r="1221" spans="1:7" hidden="1" x14ac:dyDescent="0.3">
      <c r="A1221" s="79">
        <v>43224</v>
      </c>
      <c r="B1221">
        <f>SUMIFS(user_list!P:P,user_list!G:G,"&lt;="&amp;A1221,user_list!H:H,"&gt;="&amp;A1221)</f>
        <v>1.2631578947368421E-2</v>
      </c>
      <c r="C1221">
        <f>SUMIFS(user_list!Q:Q,user_list!G:G,"&lt;="&amp;A1221,user_list!H:H,"&gt;="&amp;A1221)</f>
        <v>3.1578947368421047E-2</v>
      </c>
      <c r="D1221">
        <f>SUMIFS(user_list!P:P,user_list!G:G,"&lt;="&amp;A1221,user_list!H:H,"&gt;="&amp;A1221,user_list!J:J,days!G1221)+SUMIFS(user_list!P:P,user_list!G:G,"&lt;="&amp;A1221,user_list!H:H,"&gt;="&amp;A1221,user_list!J:J,days!G1221-1)</f>
        <v>0</v>
      </c>
      <c r="E1221" s="38">
        <f>COUNTIF(user_list!H:H,A1221)</f>
        <v>0</v>
      </c>
      <c r="F1221" s="72">
        <f t="shared" si="38"/>
        <v>5</v>
      </c>
      <c r="G1221" s="72">
        <f t="shared" si="39"/>
        <v>2018</v>
      </c>
    </row>
    <row r="1222" spans="1:7" hidden="1" x14ac:dyDescent="0.3">
      <c r="A1222" s="79">
        <v>43225</v>
      </c>
      <c r="B1222">
        <f>SUMIFS(user_list!P:P,user_list!G:G,"&lt;="&amp;A1222,user_list!H:H,"&gt;="&amp;A1222)</f>
        <v>1.2631578947368421E-2</v>
      </c>
      <c r="C1222">
        <f>SUMIFS(user_list!Q:Q,user_list!G:G,"&lt;="&amp;A1222,user_list!H:H,"&gt;="&amp;A1222)</f>
        <v>3.1578947368421047E-2</v>
      </c>
      <c r="D1222">
        <f>SUMIFS(user_list!P:P,user_list!G:G,"&lt;="&amp;A1222,user_list!H:H,"&gt;="&amp;A1222,user_list!J:J,days!G1222)+SUMIFS(user_list!P:P,user_list!G:G,"&lt;="&amp;A1222,user_list!H:H,"&gt;="&amp;A1222,user_list!J:J,days!G1222-1)</f>
        <v>0</v>
      </c>
      <c r="E1222" s="38">
        <f>COUNTIF(user_list!H:H,A1222)</f>
        <v>0</v>
      </c>
      <c r="F1222" s="72">
        <f t="shared" si="38"/>
        <v>5</v>
      </c>
      <c r="G1222" s="72">
        <f t="shared" si="39"/>
        <v>2018</v>
      </c>
    </row>
    <row r="1223" spans="1:7" hidden="1" x14ac:dyDescent="0.3">
      <c r="A1223" s="79">
        <v>43226</v>
      </c>
      <c r="B1223">
        <f>SUMIFS(user_list!P:P,user_list!G:G,"&lt;="&amp;A1223,user_list!H:H,"&gt;="&amp;A1223)</f>
        <v>1.2631578947368421E-2</v>
      </c>
      <c r="C1223">
        <f>SUMIFS(user_list!Q:Q,user_list!G:G,"&lt;="&amp;A1223,user_list!H:H,"&gt;="&amp;A1223)</f>
        <v>3.1578947368421047E-2</v>
      </c>
      <c r="D1223">
        <f>SUMIFS(user_list!P:P,user_list!G:G,"&lt;="&amp;A1223,user_list!H:H,"&gt;="&amp;A1223,user_list!J:J,days!G1223)+SUMIFS(user_list!P:P,user_list!G:G,"&lt;="&amp;A1223,user_list!H:H,"&gt;="&amp;A1223,user_list!J:J,days!G1223-1)</f>
        <v>0</v>
      </c>
      <c r="E1223" s="38">
        <f>COUNTIF(user_list!H:H,A1223)</f>
        <v>0</v>
      </c>
      <c r="F1223" s="72">
        <f t="shared" si="38"/>
        <v>5</v>
      </c>
      <c r="G1223" s="72">
        <f t="shared" si="39"/>
        <v>2018</v>
      </c>
    </row>
    <row r="1224" spans="1:7" hidden="1" x14ac:dyDescent="0.3">
      <c r="A1224" s="79">
        <v>43227</v>
      </c>
      <c r="B1224">
        <f>SUMIFS(user_list!P:P,user_list!G:G,"&lt;="&amp;A1224,user_list!H:H,"&gt;="&amp;A1224)</f>
        <v>1.2631578947368421E-2</v>
      </c>
      <c r="C1224">
        <f>SUMIFS(user_list!Q:Q,user_list!G:G,"&lt;="&amp;A1224,user_list!H:H,"&gt;="&amp;A1224)</f>
        <v>3.1578947368421047E-2</v>
      </c>
      <c r="D1224">
        <f>SUMIFS(user_list!P:P,user_list!G:G,"&lt;="&amp;A1224,user_list!H:H,"&gt;="&amp;A1224,user_list!J:J,days!G1224)+SUMIFS(user_list!P:P,user_list!G:G,"&lt;="&amp;A1224,user_list!H:H,"&gt;="&amp;A1224,user_list!J:J,days!G1224-1)</f>
        <v>0</v>
      </c>
      <c r="E1224" s="38">
        <f>COUNTIF(user_list!H:H,A1224)</f>
        <v>0</v>
      </c>
      <c r="F1224" s="72">
        <f t="shared" si="38"/>
        <v>5</v>
      </c>
      <c r="G1224" s="72">
        <f t="shared" si="39"/>
        <v>2018</v>
      </c>
    </row>
    <row r="1225" spans="1:7" hidden="1" x14ac:dyDescent="0.3">
      <c r="A1225" s="79">
        <v>43228</v>
      </c>
      <c r="B1225">
        <f>SUMIFS(user_list!P:P,user_list!G:G,"&lt;="&amp;A1225,user_list!H:H,"&gt;="&amp;A1225)</f>
        <v>1.2631578947368421E-2</v>
      </c>
      <c r="C1225">
        <f>SUMIFS(user_list!Q:Q,user_list!G:G,"&lt;="&amp;A1225,user_list!H:H,"&gt;="&amp;A1225)</f>
        <v>3.1578947368421047E-2</v>
      </c>
      <c r="D1225">
        <f>SUMIFS(user_list!P:P,user_list!G:G,"&lt;="&amp;A1225,user_list!H:H,"&gt;="&amp;A1225,user_list!J:J,days!G1225)+SUMIFS(user_list!P:P,user_list!G:G,"&lt;="&amp;A1225,user_list!H:H,"&gt;="&amp;A1225,user_list!J:J,days!G1225-1)</f>
        <v>0</v>
      </c>
      <c r="E1225" s="38">
        <f>COUNTIF(user_list!H:H,A1225)</f>
        <v>0</v>
      </c>
      <c r="F1225" s="72">
        <f t="shared" si="38"/>
        <v>5</v>
      </c>
      <c r="G1225" s="72">
        <f t="shared" si="39"/>
        <v>2018</v>
      </c>
    </row>
    <row r="1226" spans="1:7" hidden="1" x14ac:dyDescent="0.3">
      <c r="A1226" s="79">
        <v>43229</v>
      </c>
      <c r="B1226">
        <f>SUMIFS(user_list!P:P,user_list!G:G,"&lt;="&amp;A1226,user_list!H:H,"&gt;="&amp;A1226)</f>
        <v>1.2631578947368421E-2</v>
      </c>
      <c r="C1226">
        <f>SUMIFS(user_list!Q:Q,user_list!G:G,"&lt;="&amp;A1226,user_list!H:H,"&gt;="&amp;A1226)</f>
        <v>3.1578947368421047E-2</v>
      </c>
      <c r="D1226">
        <f>SUMIFS(user_list!P:P,user_list!G:G,"&lt;="&amp;A1226,user_list!H:H,"&gt;="&amp;A1226,user_list!J:J,days!G1226)+SUMIFS(user_list!P:P,user_list!G:G,"&lt;="&amp;A1226,user_list!H:H,"&gt;="&amp;A1226,user_list!J:J,days!G1226-1)</f>
        <v>0</v>
      </c>
      <c r="E1226" s="38">
        <f>COUNTIF(user_list!H:H,A1226)</f>
        <v>0</v>
      </c>
      <c r="F1226" s="72">
        <f t="shared" si="38"/>
        <v>5</v>
      </c>
      <c r="G1226" s="72">
        <f t="shared" si="39"/>
        <v>2018</v>
      </c>
    </row>
    <row r="1227" spans="1:7" hidden="1" x14ac:dyDescent="0.3">
      <c r="A1227" s="79">
        <v>43230</v>
      </c>
      <c r="B1227">
        <f>SUMIFS(user_list!P:P,user_list!G:G,"&lt;="&amp;A1227,user_list!H:H,"&gt;="&amp;A1227)</f>
        <v>1.2631578947368421E-2</v>
      </c>
      <c r="C1227">
        <f>SUMIFS(user_list!Q:Q,user_list!G:G,"&lt;="&amp;A1227,user_list!H:H,"&gt;="&amp;A1227)</f>
        <v>3.1578947368421047E-2</v>
      </c>
      <c r="D1227">
        <f>SUMIFS(user_list!P:P,user_list!G:G,"&lt;="&amp;A1227,user_list!H:H,"&gt;="&amp;A1227,user_list!J:J,days!G1227)+SUMIFS(user_list!P:P,user_list!G:G,"&lt;="&amp;A1227,user_list!H:H,"&gt;="&amp;A1227,user_list!J:J,days!G1227-1)</f>
        <v>0</v>
      </c>
      <c r="E1227" s="38">
        <f>COUNTIF(user_list!H:H,A1227)</f>
        <v>0</v>
      </c>
      <c r="F1227" s="72">
        <f t="shared" si="38"/>
        <v>5</v>
      </c>
      <c r="G1227" s="72">
        <f t="shared" si="39"/>
        <v>2018</v>
      </c>
    </row>
    <row r="1228" spans="1:7" hidden="1" x14ac:dyDescent="0.3">
      <c r="A1228" s="79">
        <v>43231</v>
      </c>
      <c r="B1228">
        <f>SUMIFS(user_list!P:P,user_list!G:G,"&lt;="&amp;A1228,user_list!H:H,"&gt;="&amp;A1228)</f>
        <v>1.2631578947368421E-2</v>
      </c>
      <c r="C1228">
        <f>SUMIFS(user_list!Q:Q,user_list!G:G,"&lt;="&amp;A1228,user_list!H:H,"&gt;="&amp;A1228)</f>
        <v>3.1578947368421047E-2</v>
      </c>
      <c r="D1228">
        <f>SUMIFS(user_list!P:P,user_list!G:G,"&lt;="&amp;A1228,user_list!H:H,"&gt;="&amp;A1228,user_list!J:J,days!G1228)+SUMIFS(user_list!P:P,user_list!G:G,"&lt;="&amp;A1228,user_list!H:H,"&gt;="&amp;A1228,user_list!J:J,days!G1228-1)</f>
        <v>0</v>
      </c>
      <c r="E1228" s="38">
        <f>COUNTIF(user_list!H:H,A1228)</f>
        <v>0</v>
      </c>
      <c r="F1228" s="72">
        <f t="shared" si="38"/>
        <v>5</v>
      </c>
      <c r="G1228" s="72">
        <f t="shared" si="39"/>
        <v>2018</v>
      </c>
    </row>
    <row r="1229" spans="1:7" hidden="1" x14ac:dyDescent="0.3">
      <c r="A1229" s="79">
        <v>43232</v>
      </c>
      <c r="B1229">
        <f>SUMIFS(user_list!P:P,user_list!G:G,"&lt;="&amp;A1229,user_list!H:H,"&gt;="&amp;A1229)</f>
        <v>1.2631578947368421E-2</v>
      </c>
      <c r="C1229">
        <f>SUMIFS(user_list!Q:Q,user_list!G:G,"&lt;="&amp;A1229,user_list!H:H,"&gt;="&amp;A1229)</f>
        <v>3.1578947368421047E-2</v>
      </c>
      <c r="D1229">
        <f>SUMIFS(user_list!P:P,user_list!G:G,"&lt;="&amp;A1229,user_list!H:H,"&gt;="&amp;A1229,user_list!J:J,days!G1229)+SUMIFS(user_list!P:P,user_list!G:G,"&lt;="&amp;A1229,user_list!H:H,"&gt;="&amp;A1229,user_list!J:J,days!G1229-1)</f>
        <v>0</v>
      </c>
      <c r="E1229" s="38">
        <f>COUNTIF(user_list!H:H,A1229)</f>
        <v>0</v>
      </c>
      <c r="F1229" s="72">
        <f t="shared" si="38"/>
        <v>5</v>
      </c>
      <c r="G1229" s="72">
        <f t="shared" si="39"/>
        <v>2018</v>
      </c>
    </row>
    <row r="1230" spans="1:7" hidden="1" x14ac:dyDescent="0.3">
      <c r="A1230" s="79">
        <v>43233</v>
      </c>
      <c r="B1230">
        <f>SUMIFS(user_list!P:P,user_list!G:G,"&lt;="&amp;A1230,user_list!H:H,"&gt;="&amp;A1230)</f>
        <v>1.2631578947368421E-2</v>
      </c>
      <c r="C1230">
        <f>SUMIFS(user_list!Q:Q,user_list!G:G,"&lt;="&amp;A1230,user_list!H:H,"&gt;="&amp;A1230)</f>
        <v>3.1578947368421047E-2</v>
      </c>
      <c r="D1230">
        <f>SUMIFS(user_list!P:P,user_list!G:G,"&lt;="&amp;A1230,user_list!H:H,"&gt;="&amp;A1230,user_list!J:J,days!G1230)+SUMIFS(user_list!P:P,user_list!G:G,"&lt;="&amp;A1230,user_list!H:H,"&gt;="&amp;A1230,user_list!J:J,days!G1230-1)</f>
        <v>0</v>
      </c>
      <c r="E1230" s="38">
        <f>COUNTIF(user_list!H:H,A1230)</f>
        <v>0</v>
      </c>
      <c r="F1230" s="72">
        <f t="shared" si="38"/>
        <v>5</v>
      </c>
      <c r="G1230" s="72">
        <f t="shared" si="39"/>
        <v>2018</v>
      </c>
    </row>
    <row r="1231" spans="1:7" hidden="1" x14ac:dyDescent="0.3">
      <c r="A1231" s="79">
        <v>43234</v>
      </c>
      <c r="B1231">
        <f>SUMIFS(user_list!P:P,user_list!G:G,"&lt;="&amp;A1231,user_list!H:H,"&gt;="&amp;A1231)</f>
        <v>1.2631578947368421E-2</v>
      </c>
      <c r="C1231">
        <f>SUMIFS(user_list!Q:Q,user_list!G:G,"&lt;="&amp;A1231,user_list!H:H,"&gt;="&amp;A1231)</f>
        <v>3.1578947368421047E-2</v>
      </c>
      <c r="D1231">
        <f>SUMIFS(user_list!P:P,user_list!G:G,"&lt;="&amp;A1231,user_list!H:H,"&gt;="&amp;A1231,user_list!J:J,days!G1231)+SUMIFS(user_list!P:P,user_list!G:G,"&lt;="&amp;A1231,user_list!H:H,"&gt;="&amp;A1231,user_list!J:J,days!G1231-1)</f>
        <v>0</v>
      </c>
      <c r="E1231" s="38">
        <f>COUNTIF(user_list!H:H,A1231)</f>
        <v>0</v>
      </c>
      <c r="F1231" s="72">
        <f t="shared" si="38"/>
        <v>5</v>
      </c>
      <c r="G1231" s="72">
        <f t="shared" si="39"/>
        <v>2018</v>
      </c>
    </row>
    <row r="1232" spans="1:7" hidden="1" x14ac:dyDescent="0.3">
      <c r="A1232" s="79">
        <v>43235</v>
      </c>
      <c r="B1232">
        <f>SUMIFS(user_list!P:P,user_list!G:G,"&lt;="&amp;A1232,user_list!H:H,"&gt;="&amp;A1232)</f>
        <v>1.2631578947368421E-2</v>
      </c>
      <c r="C1232">
        <f>SUMIFS(user_list!Q:Q,user_list!G:G,"&lt;="&amp;A1232,user_list!H:H,"&gt;="&amp;A1232)</f>
        <v>3.1578947368421047E-2</v>
      </c>
      <c r="D1232">
        <f>SUMIFS(user_list!P:P,user_list!G:G,"&lt;="&amp;A1232,user_list!H:H,"&gt;="&amp;A1232,user_list!J:J,days!G1232)+SUMIFS(user_list!P:P,user_list!G:G,"&lt;="&amp;A1232,user_list!H:H,"&gt;="&amp;A1232,user_list!J:J,days!G1232-1)</f>
        <v>0</v>
      </c>
      <c r="E1232" s="38">
        <f>COUNTIF(user_list!H:H,A1232)</f>
        <v>0</v>
      </c>
      <c r="F1232" s="72">
        <f t="shared" si="38"/>
        <v>5</v>
      </c>
      <c r="G1232" s="72">
        <f t="shared" si="39"/>
        <v>2018</v>
      </c>
    </row>
    <row r="1233" spans="1:7" hidden="1" x14ac:dyDescent="0.3">
      <c r="A1233" s="79">
        <v>43236</v>
      </c>
      <c r="B1233">
        <f>SUMIFS(user_list!P:P,user_list!G:G,"&lt;="&amp;A1233,user_list!H:H,"&gt;="&amp;A1233)</f>
        <v>1.2631578947368421E-2</v>
      </c>
      <c r="C1233">
        <f>SUMIFS(user_list!Q:Q,user_list!G:G,"&lt;="&amp;A1233,user_list!H:H,"&gt;="&amp;A1233)</f>
        <v>3.1578947368421047E-2</v>
      </c>
      <c r="D1233">
        <f>SUMIFS(user_list!P:P,user_list!G:G,"&lt;="&amp;A1233,user_list!H:H,"&gt;="&amp;A1233,user_list!J:J,days!G1233)+SUMIFS(user_list!P:P,user_list!G:G,"&lt;="&amp;A1233,user_list!H:H,"&gt;="&amp;A1233,user_list!J:J,days!G1233-1)</f>
        <v>0</v>
      </c>
      <c r="E1233" s="38">
        <f>COUNTIF(user_list!H:H,A1233)</f>
        <v>0</v>
      </c>
      <c r="F1233" s="72">
        <f t="shared" si="38"/>
        <v>5</v>
      </c>
      <c r="G1233" s="72">
        <f t="shared" si="39"/>
        <v>2018</v>
      </c>
    </row>
    <row r="1234" spans="1:7" hidden="1" x14ac:dyDescent="0.3">
      <c r="A1234" s="79">
        <v>43237</v>
      </c>
      <c r="B1234">
        <f>SUMIFS(user_list!P:P,user_list!G:G,"&lt;="&amp;A1234,user_list!H:H,"&gt;="&amp;A1234)</f>
        <v>1.2631578947368421E-2</v>
      </c>
      <c r="C1234">
        <f>SUMIFS(user_list!Q:Q,user_list!G:G,"&lt;="&amp;A1234,user_list!H:H,"&gt;="&amp;A1234)</f>
        <v>3.1578947368421047E-2</v>
      </c>
      <c r="D1234">
        <f>SUMIFS(user_list!P:P,user_list!G:G,"&lt;="&amp;A1234,user_list!H:H,"&gt;="&amp;A1234,user_list!J:J,days!G1234)+SUMIFS(user_list!P:P,user_list!G:G,"&lt;="&amp;A1234,user_list!H:H,"&gt;="&amp;A1234,user_list!J:J,days!G1234-1)</f>
        <v>0</v>
      </c>
      <c r="E1234" s="38">
        <f>COUNTIF(user_list!H:H,A1234)</f>
        <v>0</v>
      </c>
      <c r="F1234" s="72">
        <f t="shared" si="38"/>
        <v>5</v>
      </c>
      <c r="G1234" s="72">
        <f t="shared" si="39"/>
        <v>2018</v>
      </c>
    </row>
    <row r="1235" spans="1:7" hidden="1" x14ac:dyDescent="0.3">
      <c r="A1235" s="79">
        <v>43238</v>
      </c>
      <c r="B1235">
        <f>SUMIFS(user_list!P:P,user_list!G:G,"&lt;="&amp;A1235,user_list!H:H,"&gt;="&amp;A1235)</f>
        <v>1.2631578947368421E-2</v>
      </c>
      <c r="C1235">
        <f>SUMIFS(user_list!Q:Q,user_list!G:G,"&lt;="&amp;A1235,user_list!H:H,"&gt;="&amp;A1235)</f>
        <v>3.1578947368421047E-2</v>
      </c>
      <c r="D1235">
        <f>SUMIFS(user_list!P:P,user_list!G:G,"&lt;="&amp;A1235,user_list!H:H,"&gt;="&amp;A1235,user_list!J:J,days!G1235)+SUMIFS(user_list!P:P,user_list!G:G,"&lt;="&amp;A1235,user_list!H:H,"&gt;="&amp;A1235,user_list!J:J,days!G1235-1)</f>
        <v>0</v>
      </c>
      <c r="E1235" s="38">
        <f>COUNTIF(user_list!H:H,A1235)</f>
        <v>0</v>
      </c>
      <c r="F1235" s="72">
        <f t="shared" si="38"/>
        <v>5</v>
      </c>
      <c r="G1235" s="72">
        <f t="shared" si="39"/>
        <v>2018</v>
      </c>
    </row>
    <row r="1236" spans="1:7" hidden="1" x14ac:dyDescent="0.3">
      <c r="A1236" s="79">
        <v>43239</v>
      </c>
      <c r="B1236">
        <f>SUMIFS(user_list!P:P,user_list!G:G,"&lt;="&amp;A1236,user_list!H:H,"&gt;="&amp;A1236)</f>
        <v>1.2631578947368421E-2</v>
      </c>
      <c r="C1236">
        <f>SUMIFS(user_list!Q:Q,user_list!G:G,"&lt;="&amp;A1236,user_list!H:H,"&gt;="&amp;A1236)</f>
        <v>3.1578947368421047E-2</v>
      </c>
      <c r="D1236">
        <f>SUMIFS(user_list!P:P,user_list!G:G,"&lt;="&amp;A1236,user_list!H:H,"&gt;="&amp;A1236,user_list!J:J,days!G1236)+SUMIFS(user_list!P:P,user_list!G:G,"&lt;="&amp;A1236,user_list!H:H,"&gt;="&amp;A1236,user_list!J:J,days!G1236-1)</f>
        <v>0</v>
      </c>
      <c r="E1236" s="38">
        <f>COUNTIF(user_list!H:H,A1236)</f>
        <v>0</v>
      </c>
      <c r="F1236" s="72">
        <f t="shared" si="38"/>
        <v>5</v>
      </c>
      <c r="G1236" s="72">
        <f t="shared" si="39"/>
        <v>2018</v>
      </c>
    </row>
    <row r="1237" spans="1:7" hidden="1" x14ac:dyDescent="0.3">
      <c r="A1237" s="79">
        <v>43240</v>
      </c>
      <c r="B1237">
        <f>SUMIFS(user_list!P:P,user_list!G:G,"&lt;="&amp;A1237,user_list!H:H,"&gt;="&amp;A1237)</f>
        <v>1.2631578947368421E-2</v>
      </c>
      <c r="C1237">
        <f>SUMIFS(user_list!Q:Q,user_list!G:G,"&lt;="&amp;A1237,user_list!H:H,"&gt;="&amp;A1237)</f>
        <v>3.1578947368421047E-2</v>
      </c>
      <c r="D1237">
        <f>SUMIFS(user_list!P:P,user_list!G:G,"&lt;="&amp;A1237,user_list!H:H,"&gt;="&amp;A1237,user_list!J:J,days!G1237)+SUMIFS(user_list!P:P,user_list!G:G,"&lt;="&amp;A1237,user_list!H:H,"&gt;="&amp;A1237,user_list!J:J,days!G1237-1)</f>
        <v>0</v>
      </c>
      <c r="E1237" s="38">
        <f>COUNTIF(user_list!H:H,A1237)</f>
        <v>0</v>
      </c>
      <c r="F1237" s="72">
        <f t="shared" si="38"/>
        <v>5</v>
      </c>
      <c r="G1237" s="72">
        <f t="shared" si="39"/>
        <v>2018</v>
      </c>
    </row>
    <row r="1238" spans="1:7" hidden="1" x14ac:dyDescent="0.3">
      <c r="A1238" s="79">
        <v>43241</v>
      </c>
      <c r="B1238">
        <f>SUMIFS(user_list!P:P,user_list!G:G,"&lt;="&amp;A1238,user_list!H:H,"&gt;="&amp;A1238)</f>
        <v>1.2631578947368421E-2</v>
      </c>
      <c r="C1238">
        <f>SUMIFS(user_list!Q:Q,user_list!G:G,"&lt;="&amp;A1238,user_list!H:H,"&gt;="&amp;A1238)</f>
        <v>3.1578947368421047E-2</v>
      </c>
      <c r="D1238">
        <f>SUMIFS(user_list!P:P,user_list!G:G,"&lt;="&amp;A1238,user_list!H:H,"&gt;="&amp;A1238,user_list!J:J,days!G1238)+SUMIFS(user_list!P:P,user_list!G:G,"&lt;="&amp;A1238,user_list!H:H,"&gt;="&amp;A1238,user_list!J:J,days!G1238-1)</f>
        <v>0</v>
      </c>
      <c r="E1238" s="38">
        <f>COUNTIF(user_list!H:H,A1238)</f>
        <v>0</v>
      </c>
      <c r="F1238" s="72">
        <f t="shared" si="38"/>
        <v>5</v>
      </c>
      <c r="G1238" s="72">
        <f t="shared" si="39"/>
        <v>2018</v>
      </c>
    </row>
    <row r="1239" spans="1:7" hidden="1" x14ac:dyDescent="0.3">
      <c r="A1239" s="79">
        <v>43242</v>
      </c>
      <c r="B1239">
        <f>SUMIFS(user_list!P:P,user_list!G:G,"&lt;="&amp;A1239,user_list!H:H,"&gt;="&amp;A1239)</f>
        <v>1.2631578947368421E-2</v>
      </c>
      <c r="C1239">
        <f>SUMIFS(user_list!Q:Q,user_list!G:G,"&lt;="&amp;A1239,user_list!H:H,"&gt;="&amp;A1239)</f>
        <v>3.1578947368421047E-2</v>
      </c>
      <c r="D1239">
        <f>SUMIFS(user_list!P:P,user_list!G:G,"&lt;="&amp;A1239,user_list!H:H,"&gt;="&amp;A1239,user_list!J:J,days!G1239)+SUMIFS(user_list!P:P,user_list!G:G,"&lt;="&amp;A1239,user_list!H:H,"&gt;="&amp;A1239,user_list!J:J,days!G1239-1)</f>
        <v>0</v>
      </c>
      <c r="E1239" s="38">
        <f>COUNTIF(user_list!H:H,A1239)</f>
        <v>0</v>
      </c>
      <c r="F1239" s="72">
        <f t="shared" si="38"/>
        <v>5</v>
      </c>
      <c r="G1239" s="72">
        <f t="shared" si="39"/>
        <v>2018</v>
      </c>
    </row>
    <row r="1240" spans="1:7" hidden="1" x14ac:dyDescent="0.3">
      <c r="A1240" s="79">
        <v>43243</v>
      </c>
      <c r="B1240">
        <f>SUMIFS(user_list!P:P,user_list!G:G,"&lt;="&amp;A1240,user_list!H:H,"&gt;="&amp;A1240)</f>
        <v>1.2631578947368421E-2</v>
      </c>
      <c r="C1240">
        <f>SUMIFS(user_list!Q:Q,user_list!G:G,"&lt;="&amp;A1240,user_list!H:H,"&gt;="&amp;A1240)</f>
        <v>3.1578947368421047E-2</v>
      </c>
      <c r="D1240">
        <f>SUMIFS(user_list!P:P,user_list!G:G,"&lt;="&amp;A1240,user_list!H:H,"&gt;="&amp;A1240,user_list!J:J,days!G1240)+SUMIFS(user_list!P:P,user_list!G:G,"&lt;="&amp;A1240,user_list!H:H,"&gt;="&amp;A1240,user_list!J:J,days!G1240-1)</f>
        <v>0</v>
      </c>
      <c r="E1240" s="38">
        <f>COUNTIF(user_list!H:H,A1240)</f>
        <v>0</v>
      </c>
      <c r="F1240" s="72">
        <f t="shared" si="38"/>
        <v>5</v>
      </c>
      <c r="G1240" s="72">
        <f t="shared" si="39"/>
        <v>2018</v>
      </c>
    </row>
    <row r="1241" spans="1:7" hidden="1" x14ac:dyDescent="0.3">
      <c r="A1241" s="79">
        <v>43244</v>
      </c>
      <c r="B1241">
        <f>SUMIFS(user_list!P:P,user_list!G:G,"&lt;="&amp;A1241,user_list!H:H,"&gt;="&amp;A1241)</f>
        <v>1.2631578947368421E-2</v>
      </c>
      <c r="C1241">
        <f>SUMIFS(user_list!Q:Q,user_list!G:G,"&lt;="&amp;A1241,user_list!H:H,"&gt;="&amp;A1241)</f>
        <v>3.1578947368421047E-2</v>
      </c>
      <c r="D1241">
        <f>SUMIFS(user_list!P:P,user_list!G:G,"&lt;="&amp;A1241,user_list!H:H,"&gt;="&amp;A1241,user_list!J:J,days!G1241)+SUMIFS(user_list!P:P,user_list!G:G,"&lt;="&amp;A1241,user_list!H:H,"&gt;="&amp;A1241,user_list!J:J,days!G1241-1)</f>
        <v>0</v>
      </c>
      <c r="E1241" s="38">
        <f>COUNTIF(user_list!H:H,A1241)</f>
        <v>0</v>
      </c>
      <c r="F1241" s="72">
        <f t="shared" si="38"/>
        <v>5</v>
      </c>
      <c r="G1241" s="72">
        <f t="shared" si="39"/>
        <v>2018</v>
      </c>
    </row>
    <row r="1242" spans="1:7" hidden="1" x14ac:dyDescent="0.3">
      <c r="A1242" s="79">
        <v>43245</v>
      </c>
      <c r="B1242">
        <f>SUMIFS(user_list!P:P,user_list!G:G,"&lt;="&amp;A1242,user_list!H:H,"&gt;="&amp;A1242)</f>
        <v>1.2631578947368421E-2</v>
      </c>
      <c r="C1242">
        <f>SUMIFS(user_list!Q:Q,user_list!G:G,"&lt;="&amp;A1242,user_list!H:H,"&gt;="&amp;A1242)</f>
        <v>3.1578947368421047E-2</v>
      </c>
      <c r="D1242">
        <f>SUMIFS(user_list!P:P,user_list!G:G,"&lt;="&amp;A1242,user_list!H:H,"&gt;="&amp;A1242,user_list!J:J,days!G1242)+SUMIFS(user_list!P:P,user_list!G:G,"&lt;="&amp;A1242,user_list!H:H,"&gt;="&amp;A1242,user_list!J:J,days!G1242-1)</f>
        <v>0</v>
      </c>
      <c r="E1242" s="38">
        <f>COUNTIF(user_list!H:H,A1242)</f>
        <v>0</v>
      </c>
      <c r="F1242" s="72">
        <f t="shared" si="38"/>
        <v>5</v>
      </c>
      <c r="G1242" s="72">
        <f t="shared" si="39"/>
        <v>2018</v>
      </c>
    </row>
    <row r="1243" spans="1:7" hidden="1" x14ac:dyDescent="0.3">
      <c r="A1243" s="79">
        <v>43246</v>
      </c>
      <c r="B1243">
        <f>SUMIFS(user_list!P:P,user_list!G:G,"&lt;="&amp;A1243,user_list!H:H,"&gt;="&amp;A1243)</f>
        <v>1.2631578947368421E-2</v>
      </c>
      <c r="C1243">
        <f>SUMIFS(user_list!Q:Q,user_list!G:G,"&lt;="&amp;A1243,user_list!H:H,"&gt;="&amp;A1243)</f>
        <v>3.1578947368421047E-2</v>
      </c>
      <c r="D1243">
        <f>SUMIFS(user_list!P:P,user_list!G:G,"&lt;="&amp;A1243,user_list!H:H,"&gt;="&amp;A1243,user_list!J:J,days!G1243)+SUMIFS(user_list!P:P,user_list!G:G,"&lt;="&amp;A1243,user_list!H:H,"&gt;="&amp;A1243,user_list!J:J,days!G1243-1)</f>
        <v>0</v>
      </c>
      <c r="E1243" s="38">
        <f>COUNTIF(user_list!H:H,A1243)</f>
        <v>0</v>
      </c>
      <c r="F1243" s="72">
        <f t="shared" si="38"/>
        <v>5</v>
      </c>
      <c r="G1243" s="72">
        <f t="shared" si="39"/>
        <v>2018</v>
      </c>
    </row>
    <row r="1244" spans="1:7" hidden="1" x14ac:dyDescent="0.3">
      <c r="A1244" s="79">
        <v>43247</v>
      </c>
      <c r="B1244">
        <f>SUMIFS(user_list!P:P,user_list!G:G,"&lt;="&amp;A1244,user_list!H:H,"&gt;="&amp;A1244)</f>
        <v>1.2631578947368421E-2</v>
      </c>
      <c r="C1244">
        <f>SUMIFS(user_list!Q:Q,user_list!G:G,"&lt;="&amp;A1244,user_list!H:H,"&gt;="&amp;A1244)</f>
        <v>3.1578947368421047E-2</v>
      </c>
      <c r="D1244">
        <f>SUMIFS(user_list!P:P,user_list!G:G,"&lt;="&amp;A1244,user_list!H:H,"&gt;="&amp;A1244,user_list!J:J,days!G1244)+SUMIFS(user_list!P:P,user_list!G:G,"&lt;="&amp;A1244,user_list!H:H,"&gt;="&amp;A1244,user_list!J:J,days!G1244-1)</f>
        <v>0</v>
      </c>
      <c r="E1244" s="38">
        <f>COUNTIF(user_list!H:H,A1244)</f>
        <v>0</v>
      </c>
      <c r="F1244" s="72">
        <f t="shared" si="38"/>
        <v>5</v>
      </c>
      <c r="G1244" s="72">
        <f t="shared" si="39"/>
        <v>2018</v>
      </c>
    </row>
    <row r="1245" spans="1:7" hidden="1" x14ac:dyDescent="0.3">
      <c r="A1245" s="79">
        <v>43248</v>
      </c>
      <c r="B1245">
        <f>SUMIFS(user_list!P:P,user_list!G:G,"&lt;="&amp;A1245,user_list!H:H,"&gt;="&amp;A1245)</f>
        <v>0.48535885167464116</v>
      </c>
      <c r="C1245">
        <f>SUMIFS(user_list!Q:Q,user_list!G:G,"&lt;="&amp;A1245,user_list!H:H,"&gt;="&amp;A1245)</f>
        <v>1.2133971291866033</v>
      </c>
      <c r="D1245">
        <f>SUMIFS(user_list!P:P,user_list!G:G,"&lt;="&amp;A1245,user_list!H:H,"&gt;="&amp;A1245,user_list!J:J,days!G1245)+SUMIFS(user_list!P:P,user_list!G:G,"&lt;="&amp;A1245,user_list!H:H,"&gt;="&amp;A1245,user_list!J:J,days!G1245-1)</f>
        <v>0</v>
      </c>
      <c r="E1245" s="38">
        <f>COUNTIF(user_list!H:H,A1245)</f>
        <v>0</v>
      </c>
      <c r="F1245" s="72">
        <f t="shared" si="38"/>
        <v>5</v>
      </c>
      <c r="G1245" s="72">
        <f t="shared" si="39"/>
        <v>2018</v>
      </c>
    </row>
    <row r="1246" spans="1:7" hidden="1" x14ac:dyDescent="0.3">
      <c r="A1246" s="79">
        <v>43249</v>
      </c>
      <c r="B1246">
        <f>SUMIFS(user_list!P:P,user_list!G:G,"&lt;="&amp;A1246,user_list!H:H,"&gt;="&amp;A1246)</f>
        <v>0.48535885167464116</v>
      </c>
      <c r="C1246">
        <f>SUMIFS(user_list!Q:Q,user_list!G:G,"&lt;="&amp;A1246,user_list!H:H,"&gt;="&amp;A1246)</f>
        <v>1.2133971291866033</v>
      </c>
      <c r="D1246">
        <f>SUMIFS(user_list!P:P,user_list!G:G,"&lt;="&amp;A1246,user_list!H:H,"&gt;="&amp;A1246,user_list!J:J,days!G1246)+SUMIFS(user_list!P:P,user_list!G:G,"&lt;="&amp;A1246,user_list!H:H,"&gt;="&amp;A1246,user_list!J:J,days!G1246-1)</f>
        <v>0</v>
      </c>
      <c r="E1246" s="38">
        <f>COUNTIF(user_list!H:H,A1246)</f>
        <v>0</v>
      </c>
      <c r="F1246" s="72">
        <f t="shared" si="38"/>
        <v>5</v>
      </c>
      <c r="G1246" s="72">
        <f t="shared" si="39"/>
        <v>2018</v>
      </c>
    </row>
    <row r="1247" spans="1:7" hidden="1" x14ac:dyDescent="0.3">
      <c r="A1247" s="79">
        <v>43250</v>
      </c>
      <c r="B1247">
        <f>SUMIFS(user_list!P:P,user_list!G:G,"&lt;="&amp;A1247,user_list!H:H,"&gt;="&amp;A1247)</f>
        <v>0.48535885167464116</v>
      </c>
      <c r="C1247">
        <f>SUMIFS(user_list!Q:Q,user_list!G:G,"&lt;="&amp;A1247,user_list!H:H,"&gt;="&amp;A1247)</f>
        <v>1.2133971291866033</v>
      </c>
      <c r="D1247">
        <f>SUMIFS(user_list!P:P,user_list!G:G,"&lt;="&amp;A1247,user_list!H:H,"&gt;="&amp;A1247,user_list!J:J,days!G1247)+SUMIFS(user_list!P:P,user_list!G:G,"&lt;="&amp;A1247,user_list!H:H,"&gt;="&amp;A1247,user_list!J:J,days!G1247-1)</f>
        <v>0</v>
      </c>
      <c r="E1247" s="38">
        <f>COUNTIF(user_list!H:H,A1247)</f>
        <v>0</v>
      </c>
      <c r="F1247" s="72">
        <f t="shared" si="38"/>
        <v>5</v>
      </c>
      <c r="G1247" s="72">
        <f t="shared" si="39"/>
        <v>2018</v>
      </c>
    </row>
    <row r="1248" spans="1:7" hidden="1" x14ac:dyDescent="0.3">
      <c r="A1248" s="79">
        <v>43251</v>
      </c>
      <c r="B1248">
        <f>SUMIFS(user_list!P:P,user_list!G:G,"&lt;="&amp;A1248,user_list!H:H,"&gt;="&amp;A1248)</f>
        <v>0.48535885167464116</v>
      </c>
      <c r="C1248">
        <f>SUMIFS(user_list!Q:Q,user_list!G:G,"&lt;="&amp;A1248,user_list!H:H,"&gt;="&amp;A1248)</f>
        <v>1.2133971291866033</v>
      </c>
      <c r="D1248">
        <f>SUMIFS(user_list!P:P,user_list!G:G,"&lt;="&amp;A1248,user_list!H:H,"&gt;="&amp;A1248,user_list!J:J,days!G1248)+SUMIFS(user_list!P:P,user_list!G:G,"&lt;="&amp;A1248,user_list!H:H,"&gt;="&amp;A1248,user_list!J:J,days!G1248-1)</f>
        <v>0</v>
      </c>
      <c r="E1248" s="38">
        <f>COUNTIF(user_list!H:H,A1248)</f>
        <v>0</v>
      </c>
      <c r="F1248" s="72">
        <f t="shared" si="38"/>
        <v>5</v>
      </c>
      <c r="G1248" s="72">
        <f t="shared" si="39"/>
        <v>2018</v>
      </c>
    </row>
    <row r="1249" spans="1:7" hidden="1" x14ac:dyDescent="0.3">
      <c r="A1249" s="79">
        <v>43252</v>
      </c>
      <c r="B1249">
        <f>SUMIFS(user_list!P:P,user_list!G:G,"&lt;="&amp;A1249,user_list!H:H,"&gt;="&amp;A1249)</f>
        <v>0.48535885167464116</v>
      </c>
      <c r="C1249">
        <f>SUMIFS(user_list!Q:Q,user_list!G:G,"&lt;="&amp;A1249,user_list!H:H,"&gt;="&amp;A1249)</f>
        <v>1.2133971291866033</v>
      </c>
      <c r="D1249">
        <f>SUMIFS(user_list!P:P,user_list!G:G,"&lt;="&amp;A1249,user_list!H:H,"&gt;="&amp;A1249,user_list!J:J,days!G1249)+SUMIFS(user_list!P:P,user_list!G:G,"&lt;="&amp;A1249,user_list!H:H,"&gt;="&amp;A1249,user_list!J:J,days!G1249-1)</f>
        <v>0</v>
      </c>
      <c r="E1249" s="38">
        <f>COUNTIF(user_list!H:H,A1249)</f>
        <v>0</v>
      </c>
      <c r="F1249" s="72">
        <f t="shared" si="38"/>
        <v>6</v>
      </c>
      <c r="G1249" s="72">
        <f t="shared" si="39"/>
        <v>2018</v>
      </c>
    </row>
    <row r="1250" spans="1:7" hidden="1" x14ac:dyDescent="0.3">
      <c r="A1250" s="79">
        <v>43253</v>
      </c>
      <c r="B1250">
        <f>SUMIFS(user_list!P:P,user_list!G:G,"&lt;="&amp;A1250,user_list!H:H,"&gt;="&amp;A1250)</f>
        <v>0.48535885167464116</v>
      </c>
      <c r="C1250">
        <f>SUMIFS(user_list!Q:Q,user_list!G:G,"&lt;="&amp;A1250,user_list!H:H,"&gt;="&amp;A1250)</f>
        <v>1.2133971291866033</v>
      </c>
      <c r="D1250">
        <f>SUMIFS(user_list!P:P,user_list!G:G,"&lt;="&amp;A1250,user_list!H:H,"&gt;="&amp;A1250,user_list!J:J,days!G1250)+SUMIFS(user_list!P:P,user_list!G:G,"&lt;="&amp;A1250,user_list!H:H,"&gt;="&amp;A1250,user_list!J:J,days!G1250-1)</f>
        <v>0</v>
      </c>
      <c r="E1250" s="38">
        <f>COUNTIF(user_list!H:H,A1250)</f>
        <v>0</v>
      </c>
      <c r="F1250" s="72">
        <f t="shared" si="38"/>
        <v>6</v>
      </c>
      <c r="G1250" s="72">
        <f t="shared" si="39"/>
        <v>2018</v>
      </c>
    </row>
    <row r="1251" spans="1:7" hidden="1" x14ac:dyDescent="0.3">
      <c r="A1251" s="79">
        <v>43254</v>
      </c>
      <c r="B1251">
        <f>SUMIFS(user_list!P:P,user_list!G:G,"&lt;="&amp;A1251,user_list!H:H,"&gt;="&amp;A1251)</f>
        <v>0.48535885167464116</v>
      </c>
      <c r="C1251">
        <f>SUMIFS(user_list!Q:Q,user_list!G:G,"&lt;="&amp;A1251,user_list!H:H,"&gt;="&amp;A1251)</f>
        <v>1.2133971291866033</v>
      </c>
      <c r="D1251">
        <f>SUMIFS(user_list!P:P,user_list!G:G,"&lt;="&amp;A1251,user_list!H:H,"&gt;="&amp;A1251,user_list!J:J,days!G1251)+SUMIFS(user_list!P:P,user_list!G:G,"&lt;="&amp;A1251,user_list!H:H,"&gt;="&amp;A1251,user_list!J:J,days!G1251-1)</f>
        <v>0</v>
      </c>
      <c r="E1251" s="38">
        <f>COUNTIF(user_list!H:H,A1251)</f>
        <v>0</v>
      </c>
      <c r="F1251" s="72">
        <f t="shared" si="38"/>
        <v>6</v>
      </c>
      <c r="G1251" s="72">
        <f t="shared" si="39"/>
        <v>2018</v>
      </c>
    </row>
    <row r="1252" spans="1:7" hidden="1" x14ac:dyDescent="0.3">
      <c r="A1252" s="79">
        <v>43255</v>
      </c>
      <c r="B1252">
        <f>SUMIFS(user_list!P:P,user_list!G:G,"&lt;="&amp;A1252,user_list!H:H,"&gt;="&amp;A1252)</f>
        <v>0.48535885167464116</v>
      </c>
      <c r="C1252">
        <f>SUMIFS(user_list!Q:Q,user_list!G:G,"&lt;="&amp;A1252,user_list!H:H,"&gt;="&amp;A1252)</f>
        <v>1.2133971291866033</v>
      </c>
      <c r="D1252">
        <f>SUMIFS(user_list!P:P,user_list!G:G,"&lt;="&amp;A1252,user_list!H:H,"&gt;="&amp;A1252,user_list!J:J,days!G1252)+SUMIFS(user_list!P:P,user_list!G:G,"&lt;="&amp;A1252,user_list!H:H,"&gt;="&amp;A1252,user_list!J:J,days!G1252-1)</f>
        <v>0</v>
      </c>
      <c r="E1252" s="38">
        <f>COUNTIF(user_list!H:H,A1252)</f>
        <v>0</v>
      </c>
      <c r="F1252" s="72">
        <f t="shared" si="38"/>
        <v>6</v>
      </c>
      <c r="G1252" s="72">
        <f t="shared" si="39"/>
        <v>2018</v>
      </c>
    </row>
    <row r="1253" spans="1:7" hidden="1" x14ac:dyDescent="0.3">
      <c r="A1253" s="79">
        <v>43256</v>
      </c>
      <c r="B1253">
        <f>SUMIFS(user_list!P:P,user_list!G:G,"&lt;="&amp;A1253,user_list!H:H,"&gt;="&amp;A1253)</f>
        <v>0.48535885167464116</v>
      </c>
      <c r="C1253">
        <f>SUMIFS(user_list!Q:Q,user_list!G:G,"&lt;="&amp;A1253,user_list!H:H,"&gt;="&amp;A1253)</f>
        <v>1.2133971291866033</v>
      </c>
      <c r="D1253">
        <f>SUMIFS(user_list!P:P,user_list!G:G,"&lt;="&amp;A1253,user_list!H:H,"&gt;="&amp;A1253,user_list!J:J,days!G1253)+SUMIFS(user_list!P:P,user_list!G:G,"&lt;="&amp;A1253,user_list!H:H,"&gt;="&amp;A1253,user_list!J:J,days!G1253-1)</f>
        <v>0</v>
      </c>
      <c r="E1253" s="38">
        <f>COUNTIF(user_list!H:H,A1253)</f>
        <v>0</v>
      </c>
      <c r="F1253" s="72">
        <f t="shared" si="38"/>
        <v>6</v>
      </c>
      <c r="G1253" s="72">
        <f t="shared" si="39"/>
        <v>2018</v>
      </c>
    </row>
    <row r="1254" spans="1:7" hidden="1" x14ac:dyDescent="0.3">
      <c r="A1254" s="79">
        <v>43257</v>
      </c>
      <c r="B1254">
        <f>SUMIFS(user_list!P:P,user_list!G:G,"&lt;="&amp;A1254,user_list!H:H,"&gt;="&amp;A1254)</f>
        <v>0.48535885167464116</v>
      </c>
      <c r="C1254">
        <f>SUMIFS(user_list!Q:Q,user_list!G:G,"&lt;="&amp;A1254,user_list!H:H,"&gt;="&amp;A1254)</f>
        <v>1.2133971291866033</v>
      </c>
      <c r="D1254">
        <f>SUMIFS(user_list!P:P,user_list!G:G,"&lt;="&amp;A1254,user_list!H:H,"&gt;="&amp;A1254,user_list!J:J,days!G1254)+SUMIFS(user_list!P:P,user_list!G:G,"&lt;="&amp;A1254,user_list!H:H,"&gt;="&amp;A1254,user_list!J:J,days!G1254-1)</f>
        <v>0</v>
      </c>
      <c r="E1254" s="38">
        <f>COUNTIF(user_list!H:H,A1254)</f>
        <v>0</v>
      </c>
      <c r="F1254" s="72">
        <f t="shared" si="38"/>
        <v>6</v>
      </c>
      <c r="G1254" s="72">
        <f t="shared" si="39"/>
        <v>2018</v>
      </c>
    </row>
    <row r="1255" spans="1:7" hidden="1" x14ac:dyDescent="0.3">
      <c r="A1255" s="79">
        <v>43258</v>
      </c>
      <c r="B1255">
        <f>SUMIFS(user_list!P:P,user_list!G:G,"&lt;="&amp;A1255,user_list!H:H,"&gt;="&amp;A1255)</f>
        <v>0.48535885167464116</v>
      </c>
      <c r="C1255">
        <f>SUMIFS(user_list!Q:Q,user_list!G:G,"&lt;="&amp;A1255,user_list!H:H,"&gt;="&amp;A1255)</f>
        <v>1.2133971291866033</v>
      </c>
      <c r="D1255">
        <f>SUMIFS(user_list!P:P,user_list!G:G,"&lt;="&amp;A1255,user_list!H:H,"&gt;="&amp;A1255,user_list!J:J,days!G1255)+SUMIFS(user_list!P:P,user_list!G:G,"&lt;="&amp;A1255,user_list!H:H,"&gt;="&amp;A1255,user_list!J:J,days!G1255-1)</f>
        <v>0</v>
      </c>
      <c r="E1255" s="38">
        <f>COUNTIF(user_list!H:H,A1255)</f>
        <v>1</v>
      </c>
      <c r="F1255" s="72">
        <f t="shared" si="38"/>
        <v>6</v>
      </c>
      <c r="G1255" s="72">
        <f t="shared" si="39"/>
        <v>2018</v>
      </c>
    </row>
    <row r="1256" spans="1:7" hidden="1" x14ac:dyDescent="0.3">
      <c r="A1256" s="79">
        <v>43259</v>
      </c>
      <c r="B1256">
        <f>SUMIFS(user_list!P:P,user_list!G:G,"&lt;="&amp;A1256,user_list!H:H,"&gt;="&amp;A1256)</f>
        <v>1.2631578947368421E-2</v>
      </c>
      <c r="C1256">
        <f>SUMIFS(user_list!Q:Q,user_list!G:G,"&lt;="&amp;A1256,user_list!H:H,"&gt;="&amp;A1256)</f>
        <v>3.1578947368421047E-2</v>
      </c>
      <c r="D1256">
        <f>SUMIFS(user_list!P:P,user_list!G:G,"&lt;="&amp;A1256,user_list!H:H,"&gt;="&amp;A1256,user_list!J:J,days!G1256)+SUMIFS(user_list!P:P,user_list!G:G,"&lt;="&amp;A1256,user_list!H:H,"&gt;="&amp;A1256,user_list!J:J,days!G1256-1)</f>
        <v>0</v>
      </c>
      <c r="E1256" s="38">
        <f>COUNTIF(user_list!H:H,A1256)</f>
        <v>0</v>
      </c>
      <c r="F1256" s="72">
        <f t="shared" si="38"/>
        <v>6</v>
      </c>
      <c r="G1256" s="72">
        <f t="shared" si="39"/>
        <v>2018</v>
      </c>
    </row>
    <row r="1257" spans="1:7" hidden="1" x14ac:dyDescent="0.3">
      <c r="A1257" s="79">
        <v>43260</v>
      </c>
      <c r="B1257">
        <f>SUMIFS(user_list!P:P,user_list!G:G,"&lt;="&amp;A1257,user_list!H:H,"&gt;="&amp;A1257)</f>
        <v>1.2631578947368421E-2</v>
      </c>
      <c r="C1257">
        <f>SUMIFS(user_list!Q:Q,user_list!G:G,"&lt;="&amp;A1257,user_list!H:H,"&gt;="&amp;A1257)</f>
        <v>3.1578947368421047E-2</v>
      </c>
      <c r="D1257">
        <f>SUMIFS(user_list!P:P,user_list!G:G,"&lt;="&amp;A1257,user_list!H:H,"&gt;="&amp;A1257,user_list!J:J,days!G1257)+SUMIFS(user_list!P:P,user_list!G:G,"&lt;="&amp;A1257,user_list!H:H,"&gt;="&amp;A1257,user_list!J:J,days!G1257-1)</f>
        <v>0</v>
      </c>
      <c r="E1257" s="38">
        <f>COUNTIF(user_list!H:H,A1257)</f>
        <v>0</v>
      </c>
      <c r="F1257" s="72">
        <f t="shared" si="38"/>
        <v>6</v>
      </c>
      <c r="G1257" s="72">
        <f t="shared" si="39"/>
        <v>2018</v>
      </c>
    </row>
    <row r="1258" spans="1:7" hidden="1" x14ac:dyDescent="0.3">
      <c r="A1258" s="79">
        <v>43261</v>
      </c>
      <c r="B1258">
        <f>SUMIFS(user_list!P:P,user_list!G:G,"&lt;="&amp;A1258,user_list!H:H,"&gt;="&amp;A1258)</f>
        <v>1.2631578947368421E-2</v>
      </c>
      <c r="C1258">
        <f>SUMIFS(user_list!Q:Q,user_list!G:G,"&lt;="&amp;A1258,user_list!H:H,"&gt;="&amp;A1258)</f>
        <v>3.1578947368421047E-2</v>
      </c>
      <c r="D1258">
        <f>SUMIFS(user_list!P:P,user_list!G:G,"&lt;="&amp;A1258,user_list!H:H,"&gt;="&amp;A1258,user_list!J:J,days!G1258)+SUMIFS(user_list!P:P,user_list!G:G,"&lt;="&amp;A1258,user_list!H:H,"&gt;="&amp;A1258,user_list!J:J,days!G1258-1)</f>
        <v>0</v>
      </c>
      <c r="E1258" s="38">
        <f>COUNTIF(user_list!H:H,A1258)</f>
        <v>0</v>
      </c>
      <c r="F1258" s="72">
        <f t="shared" si="38"/>
        <v>6</v>
      </c>
      <c r="G1258" s="72">
        <f t="shared" si="39"/>
        <v>2018</v>
      </c>
    </row>
    <row r="1259" spans="1:7" hidden="1" x14ac:dyDescent="0.3">
      <c r="A1259" s="79">
        <v>43262</v>
      </c>
      <c r="B1259">
        <f>SUMIFS(user_list!P:P,user_list!G:G,"&lt;="&amp;A1259,user_list!H:H,"&gt;="&amp;A1259)</f>
        <v>1.2631578947368421E-2</v>
      </c>
      <c r="C1259">
        <f>SUMIFS(user_list!Q:Q,user_list!G:G,"&lt;="&amp;A1259,user_list!H:H,"&gt;="&amp;A1259)</f>
        <v>3.1578947368421047E-2</v>
      </c>
      <c r="D1259">
        <f>SUMIFS(user_list!P:P,user_list!G:G,"&lt;="&amp;A1259,user_list!H:H,"&gt;="&amp;A1259,user_list!J:J,days!G1259)+SUMIFS(user_list!P:P,user_list!G:G,"&lt;="&amp;A1259,user_list!H:H,"&gt;="&amp;A1259,user_list!J:J,days!G1259-1)</f>
        <v>0</v>
      </c>
      <c r="E1259" s="38">
        <f>COUNTIF(user_list!H:H,A1259)</f>
        <v>0</v>
      </c>
      <c r="F1259" s="72">
        <f t="shared" si="38"/>
        <v>6</v>
      </c>
      <c r="G1259" s="72">
        <f t="shared" si="39"/>
        <v>2018</v>
      </c>
    </row>
    <row r="1260" spans="1:7" hidden="1" x14ac:dyDescent="0.3">
      <c r="A1260" s="79">
        <v>43263</v>
      </c>
      <c r="B1260">
        <f>SUMIFS(user_list!P:P,user_list!G:G,"&lt;="&amp;A1260,user_list!H:H,"&gt;="&amp;A1260)</f>
        <v>1.2631578947368421E-2</v>
      </c>
      <c r="C1260">
        <f>SUMIFS(user_list!Q:Q,user_list!G:G,"&lt;="&amp;A1260,user_list!H:H,"&gt;="&amp;A1260)</f>
        <v>3.1578947368421047E-2</v>
      </c>
      <c r="D1260">
        <f>SUMIFS(user_list!P:P,user_list!G:G,"&lt;="&amp;A1260,user_list!H:H,"&gt;="&amp;A1260,user_list!J:J,days!G1260)+SUMIFS(user_list!P:P,user_list!G:G,"&lt;="&amp;A1260,user_list!H:H,"&gt;="&amp;A1260,user_list!J:J,days!G1260-1)</f>
        <v>0</v>
      </c>
      <c r="E1260" s="38">
        <f>COUNTIF(user_list!H:H,A1260)</f>
        <v>0</v>
      </c>
      <c r="F1260" s="72">
        <f t="shared" si="38"/>
        <v>6</v>
      </c>
      <c r="G1260" s="72">
        <f t="shared" si="39"/>
        <v>2018</v>
      </c>
    </row>
    <row r="1261" spans="1:7" hidden="1" x14ac:dyDescent="0.3">
      <c r="A1261" s="79">
        <v>43264</v>
      </c>
      <c r="B1261">
        <f>SUMIFS(user_list!P:P,user_list!G:G,"&lt;="&amp;A1261,user_list!H:H,"&gt;="&amp;A1261)</f>
        <v>1.2631578947368421E-2</v>
      </c>
      <c r="C1261">
        <f>SUMIFS(user_list!Q:Q,user_list!G:G,"&lt;="&amp;A1261,user_list!H:H,"&gt;="&amp;A1261)</f>
        <v>3.1578947368421047E-2</v>
      </c>
      <c r="D1261">
        <f>SUMIFS(user_list!P:P,user_list!G:G,"&lt;="&amp;A1261,user_list!H:H,"&gt;="&amp;A1261,user_list!J:J,days!G1261)+SUMIFS(user_list!P:P,user_list!G:G,"&lt;="&amp;A1261,user_list!H:H,"&gt;="&amp;A1261,user_list!J:J,days!G1261-1)</f>
        <v>0</v>
      </c>
      <c r="E1261" s="38">
        <f>COUNTIF(user_list!H:H,A1261)</f>
        <v>0</v>
      </c>
      <c r="F1261" s="72">
        <f t="shared" si="38"/>
        <v>6</v>
      </c>
      <c r="G1261" s="72">
        <f t="shared" si="39"/>
        <v>2018</v>
      </c>
    </row>
    <row r="1262" spans="1:7" hidden="1" x14ac:dyDescent="0.3">
      <c r="A1262" s="79">
        <v>43265</v>
      </c>
      <c r="B1262">
        <f>SUMIFS(user_list!P:P,user_list!G:G,"&lt;="&amp;A1262,user_list!H:H,"&gt;="&amp;A1262)</f>
        <v>1.2631578947368421E-2</v>
      </c>
      <c r="C1262">
        <f>SUMIFS(user_list!Q:Q,user_list!G:G,"&lt;="&amp;A1262,user_list!H:H,"&gt;="&amp;A1262)</f>
        <v>3.1578947368421047E-2</v>
      </c>
      <c r="D1262">
        <f>SUMIFS(user_list!P:P,user_list!G:G,"&lt;="&amp;A1262,user_list!H:H,"&gt;="&amp;A1262,user_list!J:J,days!G1262)+SUMIFS(user_list!P:P,user_list!G:G,"&lt;="&amp;A1262,user_list!H:H,"&gt;="&amp;A1262,user_list!J:J,days!G1262-1)</f>
        <v>0</v>
      </c>
      <c r="E1262" s="38">
        <f>COUNTIF(user_list!H:H,A1262)</f>
        <v>0</v>
      </c>
      <c r="F1262" s="72">
        <f t="shared" si="38"/>
        <v>6</v>
      </c>
      <c r="G1262" s="72">
        <f t="shared" si="39"/>
        <v>2018</v>
      </c>
    </row>
    <row r="1263" spans="1:7" hidden="1" x14ac:dyDescent="0.3">
      <c r="A1263" s="79">
        <v>43266</v>
      </c>
      <c r="B1263">
        <f>SUMIFS(user_list!P:P,user_list!G:G,"&lt;="&amp;A1263,user_list!H:H,"&gt;="&amp;A1263)</f>
        <v>1.2631578947368421E-2</v>
      </c>
      <c r="C1263">
        <f>SUMIFS(user_list!Q:Q,user_list!G:G,"&lt;="&amp;A1263,user_list!H:H,"&gt;="&amp;A1263)</f>
        <v>3.1578947368421047E-2</v>
      </c>
      <c r="D1263">
        <f>SUMIFS(user_list!P:P,user_list!G:G,"&lt;="&amp;A1263,user_list!H:H,"&gt;="&amp;A1263,user_list!J:J,days!G1263)+SUMIFS(user_list!P:P,user_list!G:G,"&lt;="&amp;A1263,user_list!H:H,"&gt;="&amp;A1263,user_list!J:J,days!G1263-1)</f>
        <v>0</v>
      </c>
      <c r="E1263" s="38">
        <f>COUNTIF(user_list!H:H,A1263)</f>
        <v>0</v>
      </c>
      <c r="F1263" s="72">
        <f t="shared" si="38"/>
        <v>6</v>
      </c>
      <c r="G1263" s="72">
        <f t="shared" si="39"/>
        <v>2018</v>
      </c>
    </row>
    <row r="1264" spans="1:7" hidden="1" x14ac:dyDescent="0.3">
      <c r="A1264" s="79">
        <v>43267</v>
      </c>
      <c r="B1264">
        <f>SUMIFS(user_list!P:P,user_list!G:G,"&lt;="&amp;A1264,user_list!H:H,"&gt;="&amp;A1264)</f>
        <v>1.2631578947368421E-2</v>
      </c>
      <c r="C1264">
        <f>SUMIFS(user_list!Q:Q,user_list!G:G,"&lt;="&amp;A1264,user_list!H:H,"&gt;="&amp;A1264)</f>
        <v>3.1578947368421047E-2</v>
      </c>
      <c r="D1264">
        <f>SUMIFS(user_list!P:P,user_list!G:G,"&lt;="&amp;A1264,user_list!H:H,"&gt;="&amp;A1264,user_list!J:J,days!G1264)+SUMIFS(user_list!P:P,user_list!G:G,"&lt;="&amp;A1264,user_list!H:H,"&gt;="&amp;A1264,user_list!J:J,days!G1264-1)</f>
        <v>0</v>
      </c>
      <c r="E1264" s="38">
        <f>COUNTIF(user_list!H:H,A1264)</f>
        <v>0</v>
      </c>
      <c r="F1264" s="72">
        <f t="shared" si="38"/>
        <v>6</v>
      </c>
      <c r="G1264" s="72">
        <f t="shared" si="39"/>
        <v>2018</v>
      </c>
    </row>
    <row r="1265" spans="1:7" hidden="1" x14ac:dyDescent="0.3">
      <c r="A1265" s="79">
        <v>43268</v>
      </c>
      <c r="B1265">
        <f>SUMIFS(user_list!P:P,user_list!G:G,"&lt;="&amp;A1265,user_list!H:H,"&gt;="&amp;A1265)</f>
        <v>1.2631578947368421E-2</v>
      </c>
      <c r="C1265">
        <f>SUMIFS(user_list!Q:Q,user_list!G:G,"&lt;="&amp;A1265,user_list!H:H,"&gt;="&amp;A1265)</f>
        <v>3.1578947368421047E-2</v>
      </c>
      <c r="D1265">
        <f>SUMIFS(user_list!P:P,user_list!G:G,"&lt;="&amp;A1265,user_list!H:H,"&gt;="&amp;A1265,user_list!J:J,days!G1265)+SUMIFS(user_list!P:P,user_list!G:G,"&lt;="&amp;A1265,user_list!H:H,"&gt;="&amp;A1265,user_list!J:J,days!G1265-1)</f>
        <v>0</v>
      </c>
      <c r="E1265" s="38">
        <f>COUNTIF(user_list!H:H,A1265)</f>
        <v>0</v>
      </c>
      <c r="F1265" s="72">
        <f t="shared" si="38"/>
        <v>6</v>
      </c>
      <c r="G1265" s="72">
        <f t="shared" si="39"/>
        <v>2018</v>
      </c>
    </row>
    <row r="1266" spans="1:7" hidden="1" x14ac:dyDescent="0.3">
      <c r="A1266" s="79">
        <v>43269</v>
      </c>
      <c r="B1266">
        <f>SUMIFS(user_list!P:P,user_list!G:G,"&lt;="&amp;A1266,user_list!H:H,"&gt;="&amp;A1266)</f>
        <v>1.2631578947368421E-2</v>
      </c>
      <c r="C1266">
        <f>SUMIFS(user_list!Q:Q,user_list!G:G,"&lt;="&amp;A1266,user_list!H:H,"&gt;="&amp;A1266)</f>
        <v>3.1578947368421047E-2</v>
      </c>
      <c r="D1266">
        <f>SUMIFS(user_list!P:P,user_list!G:G,"&lt;="&amp;A1266,user_list!H:H,"&gt;="&amp;A1266,user_list!J:J,days!G1266)+SUMIFS(user_list!P:P,user_list!G:G,"&lt;="&amp;A1266,user_list!H:H,"&gt;="&amp;A1266,user_list!J:J,days!G1266-1)</f>
        <v>0</v>
      </c>
      <c r="E1266" s="38">
        <f>COUNTIF(user_list!H:H,A1266)</f>
        <v>0</v>
      </c>
      <c r="F1266" s="72">
        <f t="shared" si="38"/>
        <v>6</v>
      </c>
      <c r="G1266" s="72">
        <f t="shared" si="39"/>
        <v>2018</v>
      </c>
    </row>
    <row r="1267" spans="1:7" hidden="1" x14ac:dyDescent="0.3">
      <c r="A1267" s="79">
        <v>43270</v>
      </c>
      <c r="B1267">
        <f>SUMIFS(user_list!P:P,user_list!G:G,"&lt;="&amp;A1267,user_list!H:H,"&gt;="&amp;A1267)</f>
        <v>1.2631578947368421E-2</v>
      </c>
      <c r="C1267">
        <f>SUMIFS(user_list!Q:Q,user_list!G:G,"&lt;="&amp;A1267,user_list!H:H,"&gt;="&amp;A1267)</f>
        <v>3.1578947368421047E-2</v>
      </c>
      <c r="D1267">
        <f>SUMIFS(user_list!P:P,user_list!G:G,"&lt;="&amp;A1267,user_list!H:H,"&gt;="&amp;A1267,user_list!J:J,days!G1267)+SUMIFS(user_list!P:P,user_list!G:G,"&lt;="&amp;A1267,user_list!H:H,"&gt;="&amp;A1267,user_list!J:J,days!G1267-1)</f>
        <v>0</v>
      </c>
      <c r="E1267" s="38">
        <f>COUNTIF(user_list!H:H,A1267)</f>
        <v>0</v>
      </c>
      <c r="F1267" s="72">
        <f t="shared" si="38"/>
        <v>6</v>
      </c>
      <c r="G1267" s="72">
        <f t="shared" si="39"/>
        <v>2018</v>
      </c>
    </row>
    <row r="1268" spans="1:7" hidden="1" x14ac:dyDescent="0.3">
      <c r="A1268" s="79">
        <v>43271</v>
      </c>
      <c r="B1268">
        <f>SUMIFS(user_list!P:P,user_list!G:G,"&lt;="&amp;A1268,user_list!H:H,"&gt;="&amp;A1268)</f>
        <v>1.2631578947368421E-2</v>
      </c>
      <c r="C1268">
        <f>SUMIFS(user_list!Q:Q,user_list!G:G,"&lt;="&amp;A1268,user_list!H:H,"&gt;="&amp;A1268)</f>
        <v>3.1578947368421047E-2</v>
      </c>
      <c r="D1268">
        <f>SUMIFS(user_list!P:P,user_list!G:G,"&lt;="&amp;A1268,user_list!H:H,"&gt;="&amp;A1268,user_list!J:J,days!G1268)+SUMIFS(user_list!P:P,user_list!G:G,"&lt;="&amp;A1268,user_list!H:H,"&gt;="&amp;A1268,user_list!J:J,days!G1268-1)</f>
        <v>0</v>
      </c>
      <c r="E1268" s="38">
        <f>COUNTIF(user_list!H:H,A1268)</f>
        <v>0</v>
      </c>
      <c r="F1268" s="72">
        <f t="shared" si="38"/>
        <v>6</v>
      </c>
      <c r="G1268" s="72">
        <f t="shared" si="39"/>
        <v>2018</v>
      </c>
    </row>
    <row r="1269" spans="1:7" hidden="1" x14ac:dyDescent="0.3">
      <c r="A1269" s="79">
        <v>43272</v>
      </c>
      <c r="B1269">
        <f>SUMIFS(user_list!P:P,user_list!G:G,"&lt;="&amp;A1269,user_list!H:H,"&gt;="&amp;A1269)</f>
        <v>1.2631578947368421E-2</v>
      </c>
      <c r="C1269">
        <f>SUMIFS(user_list!Q:Q,user_list!G:G,"&lt;="&amp;A1269,user_list!H:H,"&gt;="&amp;A1269)</f>
        <v>3.1578947368421047E-2</v>
      </c>
      <c r="D1269">
        <f>SUMIFS(user_list!P:P,user_list!G:G,"&lt;="&amp;A1269,user_list!H:H,"&gt;="&amp;A1269,user_list!J:J,days!G1269)+SUMIFS(user_list!P:P,user_list!G:G,"&lt;="&amp;A1269,user_list!H:H,"&gt;="&amp;A1269,user_list!J:J,days!G1269-1)</f>
        <v>0</v>
      </c>
      <c r="E1269" s="38">
        <f>COUNTIF(user_list!H:H,A1269)</f>
        <v>0</v>
      </c>
      <c r="F1269" s="72">
        <f t="shared" si="38"/>
        <v>6</v>
      </c>
      <c r="G1269" s="72">
        <f t="shared" si="39"/>
        <v>2018</v>
      </c>
    </row>
    <row r="1270" spans="1:7" hidden="1" x14ac:dyDescent="0.3">
      <c r="A1270" s="79">
        <v>43273</v>
      </c>
      <c r="B1270">
        <f>SUMIFS(user_list!P:P,user_list!G:G,"&lt;="&amp;A1270,user_list!H:H,"&gt;="&amp;A1270)</f>
        <v>1.2631578947368421E-2</v>
      </c>
      <c r="C1270">
        <f>SUMIFS(user_list!Q:Q,user_list!G:G,"&lt;="&amp;A1270,user_list!H:H,"&gt;="&amp;A1270)</f>
        <v>3.1578947368421047E-2</v>
      </c>
      <c r="D1270">
        <f>SUMIFS(user_list!P:P,user_list!G:G,"&lt;="&amp;A1270,user_list!H:H,"&gt;="&amp;A1270,user_list!J:J,days!G1270)+SUMIFS(user_list!P:P,user_list!G:G,"&lt;="&amp;A1270,user_list!H:H,"&gt;="&amp;A1270,user_list!J:J,days!G1270-1)</f>
        <v>0</v>
      </c>
      <c r="E1270" s="38">
        <f>COUNTIF(user_list!H:H,A1270)</f>
        <v>0</v>
      </c>
      <c r="F1270" s="72">
        <f t="shared" si="38"/>
        <v>6</v>
      </c>
      <c r="G1270" s="72">
        <f t="shared" si="39"/>
        <v>2018</v>
      </c>
    </row>
    <row r="1271" spans="1:7" hidden="1" x14ac:dyDescent="0.3">
      <c r="A1271" s="79">
        <v>43274</v>
      </c>
      <c r="B1271">
        <f>SUMIFS(user_list!P:P,user_list!G:G,"&lt;="&amp;A1271,user_list!H:H,"&gt;="&amp;A1271)</f>
        <v>1.2631578947368421E-2</v>
      </c>
      <c r="C1271">
        <f>SUMIFS(user_list!Q:Q,user_list!G:G,"&lt;="&amp;A1271,user_list!H:H,"&gt;="&amp;A1271)</f>
        <v>3.1578947368421047E-2</v>
      </c>
      <c r="D1271">
        <f>SUMIFS(user_list!P:P,user_list!G:G,"&lt;="&amp;A1271,user_list!H:H,"&gt;="&amp;A1271,user_list!J:J,days!G1271)+SUMIFS(user_list!P:P,user_list!G:G,"&lt;="&amp;A1271,user_list!H:H,"&gt;="&amp;A1271,user_list!J:J,days!G1271-1)</f>
        <v>0</v>
      </c>
      <c r="E1271" s="38">
        <f>COUNTIF(user_list!H:H,A1271)</f>
        <v>0</v>
      </c>
      <c r="F1271" s="72">
        <f t="shared" si="38"/>
        <v>6</v>
      </c>
      <c r="G1271" s="72">
        <f t="shared" si="39"/>
        <v>2018</v>
      </c>
    </row>
    <row r="1272" spans="1:7" hidden="1" x14ac:dyDescent="0.3">
      <c r="A1272" s="79">
        <v>43275</v>
      </c>
      <c r="B1272">
        <f>SUMIFS(user_list!P:P,user_list!G:G,"&lt;="&amp;A1272,user_list!H:H,"&gt;="&amp;A1272)</f>
        <v>1.2631578947368421E-2</v>
      </c>
      <c r="C1272">
        <f>SUMIFS(user_list!Q:Q,user_list!G:G,"&lt;="&amp;A1272,user_list!H:H,"&gt;="&amp;A1272)</f>
        <v>3.1578947368421047E-2</v>
      </c>
      <c r="D1272">
        <f>SUMIFS(user_list!P:P,user_list!G:G,"&lt;="&amp;A1272,user_list!H:H,"&gt;="&amp;A1272,user_list!J:J,days!G1272)+SUMIFS(user_list!P:P,user_list!G:G,"&lt;="&amp;A1272,user_list!H:H,"&gt;="&amp;A1272,user_list!J:J,days!G1272-1)</f>
        <v>0</v>
      </c>
      <c r="E1272" s="38">
        <f>COUNTIF(user_list!H:H,A1272)</f>
        <v>0</v>
      </c>
      <c r="F1272" s="72">
        <f t="shared" si="38"/>
        <v>6</v>
      </c>
      <c r="G1272" s="72">
        <f t="shared" si="39"/>
        <v>2018</v>
      </c>
    </row>
    <row r="1273" spans="1:7" hidden="1" x14ac:dyDescent="0.3">
      <c r="A1273" s="79">
        <v>43276</v>
      </c>
      <c r="B1273">
        <f>SUMIFS(user_list!P:P,user_list!G:G,"&lt;="&amp;A1273,user_list!H:H,"&gt;="&amp;A1273)</f>
        <v>1.2631578947368421E-2</v>
      </c>
      <c r="C1273">
        <f>SUMIFS(user_list!Q:Q,user_list!G:G,"&lt;="&amp;A1273,user_list!H:H,"&gt;="&amp;A1273)</f>
        <v>3.1578947368421047E-2</v>
      </c>
      <c r="D1273">
        <f>SUMIFS(user_list!P:P,user_list!G:G,"&lt;="&amp;A1273,user_list!H:H,"&gt;="&amp;A1273,user_list!J:J,days!G1273)+SUMIFS(user_list!P:P,user_list!G:G,"&lt;="&amp;A1273,user_list!H:H,"&gt;="&amp;A1273,user_list!J:J,days!G1273-1)</f>
        <v>0</v>
      </c>
      <c r="E1273" s="38">
        <f>COUNTIF(user_list!H:H,A1273)</f>
        <v>0</v>
      </c>
      <c r="F1273" s="72">
        <f t="shared" si="38"/>
        <v>6</v>
      </c>
      <c r="G1273" s="72">
        <f t="shared" si="39"/>
        <v>2018</v>
      </c>
    </row>
    <row r="1274" spans="1:7" hidden="1" x14ac:dyDescent="0.3">
      <c r="A1274" s="79">
        <v>43277</v>
      </c>
      <c r="B1274">
        <f>SUMIFS(user_list!P:P,user_list!G:G,"&lt;="&amp;A1274,user_list!H:H,"&gt;="&amp;A1274)</f>
        <v>1.2631578947368421E-2</v>
      </c>
      <c r="C1274">
        <f>SUMIFS(user_list!Q:Q,user_list!G:G,"&lt;="&amp;A1274,user_list!H:H,"&gt;="&amp;A1274)</f>
        <v>3.1578947368421047E-2</v>
      </c>
      <c r="D1274">
        <f>SUMIFS(user_list!P:P,user_list!G:G,"&lt;="&amp;A1274,user_list!H:H,"&gt;="&amp;A1274,user_list!J:J,days!G1274)+SUMIFS(user_list!P:P,user_list!G:G,"&lt;="&amp;A1274,user_list!H:H,"&gt;="&amp;A1274,user_list!J:J,days!G1274-1)</f>
        <v>0</v>
      </c>
      <c r="E1274" s="38">
        <f>COUNTIF(user_list!H:H,A1274)</f>
        <v>0</v>
      </c>
      <c r="F1274" s="72">
        <f t="shared" si="38"/>
        <v>6</v>
      </c>
      <c r="G1274" s="72">
        <f t="shared" si="39"/>
        <v>2018</v>
      </c>
    </row>
    <row r="1275" spans="1:7" hidden="1" x14ac:dyDescent="0.3">
      <c r="A1275" s="79">
        <v>43278</v>
      </c>
      <c r="B1275">
        <f>SUMIFS(user_list!P:P,user_list!G:G,"&lt;="&amp;A1275,user_list!H:H,"&gt;="&amp;A1275)</f>
        <v>1.2631578947368421E-2</v>
      </c>
      <c r="C1275">
        <f>SUMIFS(user_list!Q:Q,user_list!G:G,"&lt;="&amp;A1275,user_list!H:H,"&gt;="&amp;A1275)</f>
        <v>3.1578947368421047E-2</v>
      </c>
      <c r="D1275">
        <f>SUMIFS(user_list!P:P,user_list!G:G,"&lt;="&amp;A1275,user_list!H:H,"&gt;="&amp;A1275,user_list!J:J,days!G1275)+SUMIFS(user_list!P:P,user_list!G:G,"&lt;="&amp;A1275,user_list!H:H,"&gt;="&amp;A1275,user_list!J:J,days!G1275-1)</f>
        <v>0</v>
      </c>
      <c r="E1275" s="38">
        <f>COUNTIF(user_list!H:H,A1275)</f>
        <v>0</v>
      </c>
      <c r="F1275" s="72">
        <f t="shared" si="38"/>
        <v>6</v>
      </c>
      <c r="G1275" s="72">
        <f t="shared" si="39"/>
        <v>2018</v>
      </c>
    </row>
    <row r="1276" spans="1:7" hidden="1" x14ac:dyDescent="0.3">
      <c r="A1276" s="79">
        <v>43279</v>
      </c>
      <c r="B1276">
        <f>SUMIFS(user_list!P:P,user_list!G:G,"&lt;="&amp;A1276,user_list!H:H,"&gt;="&amp;A1276)</f>
        <v>1.2631578947368421E-2</v>
      </c>
      <c r="C1276">
        <f>SUMIFS(user_list!Q:Q,user_list!G:G,"&lt;="&amp;A1276,user_list!H:H,"&gt;="&amp;A1276)</f>
        <v>3.1578947368421047E-2</v>
      </c>
      <c r="D1276">
        <f>SUMIFS(user_list!P:P,user_list!G:G,"&lt;="&amp;A1276,user_list!H:H,"&gt;="&amp;A1276,user_list!J:J,days!G1276)+SUMIFS(user_list!P:P,user_list!G:G,"&lt;="&amp;A1276,user_list!H:H,"&gt;="&amp;A1276,user_list!J:J,days!G1276-1)</f>
        <v>0</v>
      </c>
      <c r="E1276" s="38">
        <f>COUNTIF(user_list!H:H,A1276)</f>
        <v>0</v>
      </c>
      <c r="F1276" s="72">
        <f t="shared" si="38"/>
        <v>6</v>
      </c>
      <c r="G1276" s="72">
        <f t="shared" si="39"/>
        <v>2018</v>
      </c>
    </row>
    <row r="1277" spans="1:7" hidden="1" x14ac:dyDescent="0.3">
      <c r="A1277" s="79">
        <v>43280</v>
      </c>
      <c r="B1277">
        <f>SUMIFS(user_list!P:P,user_list!G:G,"&lt;="&amp;A1277,user_list!H:H,"&gt;="&amp;A1277)</f>
        <v>1.2631578947368421E-2</v>
      </c>
      <c r="C1277">
        <f>SUMIFS(user_list!Q:Q,user_list!G:G,"&lt;="&amp;A1277,user_list!H:H,"&gt;="&amp;A1277)</f>
        <v>3.1578947368421047E-2</v>
      </c>
      <c r="D1277">
        <f>SUMIFS(user_list!P:P,user_list!G:G,"&lt;="&amp;A1277,user_list!H:H,"&gt;="&amp;A1277,user_list!J:J,days!G1277)+SUMIFS(user_list!P:P,user_list!G:G,"&lt;="&amp;A1277,user_list!H:H,"&gt;="&amp;A1277,user_list!J:J,days!G1277-1)</f>
        <v>0</v>
      </c>
      <c r="E1277" s="38">
        <f>COUNTIF(user_list!H:H,A1277)</f>
        <v>0</v>
      </c>
      <c r="F1277" s="72">
        <f t="shared" si="38"/>
        <v>6</v>
      </c>
      <c r="G1277" s="72">
        <f t="shared" si="39"/>
        <v>2018</v>
      </c>
    </row>
    <row r="1278" spans="1:7" hidden="1" x14ac:dyDescent="0.3">
      <c r="A1278" s="79">
        <v>43281</v>
      </c>
      <c r="B1278">
        <f>SUMIFS(user_list!P:P,user_list!G:G,"&lt;="&amp;A1278,user_list!H:H,"&gt;="&amp;A1278)</f>
        <v>1.2631578947368421E-2</v>
      </c>
      <c r="C1278">
        <f>SUMIFS(user_list!Q:Q,user_list!G:G,"&lt;="&amp;A1278,user_list!H:H,"&gt;="&amp;A1278)</f>
        <v>3.1578947368421047E-2</v>
      </c>
      <c r="D1278">
        <f>SUMIFS(user_list!P:P,user_list!G:G,"&lt;="&amp;A1278,user_list!H:H,"&gt;="&amp;A1278,user_list!J:J,days!G1278)+SUMIFS(user_list!P:P,user_list!G:G,"&lt;="&amp;A1278,user_list!H:H,"&gt;="&amp;A1278,user_list!J:J,days!G1278-1)</f>
        <v>0</v>
      </c>
      <c r="E1278" s="38">
        <f>COUNTIF(user_list!H:H,A1278)</f>
        <v>0</v>
      </c>
      <c r="F1278" s="72">
        <f t="shared" si="38"/>
        <v>6</v>
      </c>
      <c r="G1278" s="72">
        <f t="shared" si="39"/>
        <v>2018</v>
      </c>
    </row>
    <row r="1279" spans="1:7" hidden="1" x14ac:dyDescent="0.3">
      <c r="A1279" s="79">
        <v>43282</v>
      </c>
      <c r="B1279">
        <f>SUMIFS(user_list!P:P,user_list!G:G,"&lt;="&amp;A1279,user_list!H:H,"&gt;="&amp;A1279)</f>
        <v>1.2631578947368421E-2</v>
      </c>
      <c r="C1279">
        <f>SUMIFS(user_list!Q:Q,user_list!G:G,"&lt;="&amp;A1279,user_list!H:H,"&gt;="&amp;A1279)</f>
        <v>3.1578947368421047E-2</v>
      </c>
      <c r="D1279">
        <f>SUMIFS(user_list!P:P,user_list!G:G,"&lt;="&amp;A1279,user_list!H:H,"&gt;="&amp;A1279,user_list!J:J,days!G1279)+SUMIFS(user_list!P:P,user_list!G:G,"&lt;="&amp;A1279,user_list!H:H,"&gt;="&amp;A1279,user_list!J:J,days!G1279-1)</f>
        <v>0</v>
      </c>
      <c r="E1279" s="38">
        <f>COUNTIF(user_list!H:H,A1279)</f>
        <v>0</v>
      </c>
      <c r="F1279" s="72">
        <f t="shared" si="38"/>
        <v>7</v>
      </c>
      <c r="G1279" s="72">
        <f t="shared" si="39"/>
        <v>2018</v>
      </c>
    </row>
    <row r="1280" spans="1:7" hidden="1" x14ac:dyDescent="0.3">
      <c r="A1280" s="79">
        <v>43283</v>
      </c>
      <c r="B1280">
        <f>SUMIFS(user_list!P:P,user_list!G:G,"&lt;="&amp;A1280,user_list!H:H,"&gt;="&amp;A1280)</f>
        <v>1.2631578947368421E-2</v>
      </c>
      <c r="C1280">
        <f>SUMIFS(user_list!Q:Q,user_list!G:G,"&lt;="&amp;A1280,user_list!H:H,"&gt;="&amp;A1280)</f>
        <v>3.1578947368421047E-2</v>
      </c>
      <c r="D1280">
        <f>SUMIFS(user_list!P:P,user_list!G:G,"&lt;="&amp;A1280,user_list!H:H,"&gt;="&amp;A1280,user_list!J:J,days!G1280)+SUMIFS(user_list!P:P,user_list!G:G,"&lt;="&amp;A1280,user_list!H:H,"&gt;="&amp;A1280,user_list!J:J,days!G1280-1)</f>
        <v>0</v>
      </c>
      <c r="E1280" s="38">
        <f>COUNTIF(user_list!H:H,A1280)</f>
        <v>0</v>
      </c>
      <c r="F1280" s="72">
        <f t="shared" si="38"/>
        <v>7</v>
      </c>
      <c r="G1280" s="72">
        <f t="shared" si="39"/>
        <v>2018</v>
      </c>
    </row>
    <row r="1281" spans="1:7" hidden="1" x14ac:dyDescent="0.3">
      <c r="A1281" s="79">
        <v>43284</v>
      </c>
      <c r="B1281">
        <f>SUMIFS(user_list!P:P,user_list!G:G,"&lt;="&amp;A1281,user_list!H:H,"&gt;="&amp;A1281)</f>
        <v>1.2631578947368421E-2</v>
      </c>
      <c r="C1281">
        <f>SUMIFS(user_list!Q:Q,user_list!G:G,"&lt;="&amp;A1281,user_list!H:H,"&gt;="&amp;A1281)</f>
        <v>3.1578947368421047E-2</v>
      </c>
      <c r="D1281">
        <f>SUMIFS(user_list!P:P,user_list!G:G,"&lt;="&amp;A1281,user_list!H:H,"&gt;="&amp;A1281,user_list!J:J,days!G1281)+SUMIFS(user_list!P:P,user_list!G:G,"&lt;="&amp;A1281,user_list!H:H,"&gt;="&amp;A1281,user_list!J:J,days!G1281-1)</f>
        <v>0</v>
      </c>
      <c r="E1281" s="38">
        <f>COUNTIF(user_list!H:H,A1281)</f>
        <v>0</v>
      </c>
      <c r="F1281" s="72">
        <f t="shared" si="38"/>
        <v>7</v>
      </c>
      <c r="G1281" s="72">
        <f t="shared" si="39"/>
        <v>2018</v>
      </c>
    </row>
    <row r="1282" spans="1:7" hidden="1" x14ac:dyDescent="0.3">
      <c r="A1282" s="79">
        <v>43285</v>
      </c>
      <c r="B1282">
        <f>SUMIFS(user_list!P:P,user_list!G:G,"&lt;="&amp;A1282,user_list!H:H,"&gt;="&amp;A1282)</f>
        <v>1.2631578947368421E-2</v>
      </c>
      <c r="C1282">
        <f>SUMIFS(user_list!Q:Q,user_list!G:G,"&lt;="&amp;A1282,user_list!H:H,"&gt;="&amp;A1282)</f>
        <v>3.1578947368421047E-2</v>
      </c>
      <c r="D1282">
        <f>SUMIFS(user_list!P:P,user_list!G:G,"&lt;="&amp;A1282,user_list!H:H,"&gt;="&amp;A1282,user_list!J:J,days!G1282)+SUMIFS(user_list!P:P,user_list!G:G,"&lt;="&amp;A1282,user_list!H:H,"&gt;="&amp;A1282,user_list!J:J,days!G1282-1)</f>
        <v>0</v>
      </c>
      <c r="E1282" s="38">
        <f>COUNTIF(user_list!H:H,A1282)</f>
        <v>0</v>
      </c>
      <c r="F1282" s="72">
        <f t="shared" ref="F1282:F1345" si="40">MONTH(A1282)</f>
        <v>7</v>
      </c>
      <c r="G1282" s="72">
        <f t="shared" ref="G1282:G1345" si="41">YEAR(A1282)</f>
        <v>2018</v>
      </c>
    </row>
    <row r="1283" spans="1:7" hidden="1" x14ac:dyDescent="0.3">
      <c r="A1283" s="79">
        <v>43286</v>
      </c>
      <c r="B1283">
        <f>SUMIFS(user_list!P:P,user_list!G:G,"&lt;="&amp;A1283,user_list!H:H,"&gt;="&amp;A1283)</f>
        <v>1.2631578947368421E-2</v>
      </c>
      <c r="C1283">
        <f>SUMIFS(user_list!Q:Q,user_list!G:G,"&lt;="&amp;A1283,user_list!H:H,"&gt;="&amp;A1283)</f>
        <v>3.1578947368421047E-2</v>
      </c>
      <c r="D1283">
        <f>SUMIFS(user_list!P:P,user_list!G:G,"&lt;="&amp;A1283,user_list!H:H,"&gt;="&amp;A1283,user_list!J:J,days!G1283)+SUMIFS(user_list!P:P,user_list!G:G,"&lt;="&amp;A1283,user_list!H:H,"&gt;="&amp;A1283,user_list!J:J,days!G1283-1)</f>
        <v>0</v>
      </c>
      <c r="E1283" s="38">
        <f>COUNTIF(user_list!H:H,A1283)</f>
        <v>0</v>
      </c>
      <c r="F1283" s="72">
        <f t="shared" si="40"/>
        <v>7</v>
      </c>
      <c r="G1283" s="72">
        <f t="shared" si="41"/>
        <v>2018</v>
      </c>
    </row>
    <row r="1284" spans="1:7" hidden="1" x14ac:dyDescent="0.3">
      <c r="A1284" s="79">
        <v>43287</v>
      </c>
      <c r="B1284">
        <f>SUMIFS(user_list!P:P,user_list!G:G,"&lt;="&amp;A1284,user_list!H:H,"&gt;="&amp;A1284)</f>
        <v>1.2631578947368421E-2</v>
      </c>
      <c r="C1284">
        <f>SUMIFS(user_list!Q:Q,user_list!G:G,"&lt;="&amp;A1284,user_list!H:H,"&gt;="&amp;A1284)</f>
        <v>3.1578947368421047E-2</v>
      </c>
      <c r="D1284">
        <f>SUMIFS(user_list!P:P,user_list!G:G,"&lt;="&amp;A1284,user_list!H:H,"&gt;="&amp;A1284,user_list!J:J,days!G1284)+SUMIFS(user_list!P:P,user_list!G:G,"&lt;="&amp;A1284,user_list!H:H,"&gt;="&amp;A1284,user_list!J:J,days!G1284-1)</f>
        <v>0</v>
      </c>
      <c r="E1284" s="38">
        <f>COUNTIF(user_list!H:H,A1284)</f>
        <v>0</v>
      </c>
      <c r="F1284" s="72">
        <f t="shared" si="40"/>
        <v>7</v>
      </c>
      <c r="G1284" s="72">
        <f t="shared" si="41"/>
        <v>2018</v>
      </c>
    </row>
    <row r="1285" spans="1:7" hidden="1" x14ac:dyDescent="0.3">
      <c r="A1285" s="79">
        <v>43288</v>
      </c>
      <c r="B1285">
        <f>SUMIFS(user_list!P:P,user_list!G:G,"&lt;="&amp;A1285,user_list!H:H,"&gt;="&amp;A1285)</f>
        <v>1.2631578947368421E-2</v>
      </c>
      <c r="C1285">
        <f>SUMIFS(user_list!Q:Q,user_list!G:G,"&lt;="&amp;A1285,user_list!H:H,"&gt;="&amp;A1285)</f>
        <v>3.1578947368421047E-2</v>
      </c>
      <c r="D1285">
        <f>SUMIFS(user_list!P:P,user_list!G:G,"&lt;="&amp;A1285,user_list!H:H,"&gt;="&amp;A1285,user_list!J:J,days!G1285)+SUMIFS(user_list!P:P,user_list!G:G,"&lt;="&amp;A1285,user_list!H:H,"&gt;="&amp;A1285,user_list!J:J,days!G1285-1)</f>
        <v>0</v>
      </c>
      <c r="E1285" s="38">
        <f>COUNTIF(user_list!H:H,A1285)</f>
        <v>0</v>
      </c>
      <c r="F1285" s="72">
        <f t="shared" si="40"/>
        <v>7</v>
      </c>
      <c r="G1285" s="72">
        <f t="shared" si="41"/>
        <v>2018</v>
      </c>
    </row>
    <row r="1286" spans="1:7" hidden="1" x14ac:dyDescent="0.3">
      <c r="A1286" s="79">
        <v>43289</v>
      </c>
      <c r="B1286">
        <f>SUMIFS(user_list!P:P,user_list!G:G,"&lt;="&amp;A1286,user_list!H:H,"&gt;="&amp;A1286)</f>
        <v>1.2631578947368421E-2</v>
      </c>
      <c r="C1286">
        <f>SUMIFS(user_list!Q:Q,user_list!G:G,"&lt;="&amp;A1286,user_list!H:H,"&gt;="&amp;A1286)</f>
        <v>3.1578947368421047E-2</v>
      </c>
      <c r="D1286">
        <f>SUMIFS(user_list!P:P,user_list!G:G,"&lt;="&amp;A1286,user_list!H:H,"&gt;="&amp;A1286,user_list!J:J,days!G1286)+SUMIFS(user_list!P:P,user_list!G:G,"&lt;="&amp;A1286,user_list!H:H,"&gt;="&amp;A1286,user_list!J:J,days!G1286-1)</f>
        <v>0</v>
      </c>
      <c r="E1286" s="38">
        <f>COUNTIF(user_list!H:H,A1286)</f>
        <v>0</v>
      </c>
      <c r="F1286" s="72">
        <f t="shared" si="40"/>
        <v>7</v>
      </c>
      <c r="G1286" s="72">
        <f t="shared" si="41"/>
        <v>2018</v>
      </c>
    </row>
    <row r="1287" spans="1:7" hidden="1" x14ac:dyDescent="0.3">
      <c r="A1287" s="79">
        <v>43290</v>
      </c>
      <c r="B1287">
        <f>SUMIFS(user_list!P:P,user_list!G:G,"&lt;="&amp;A1287,user_list!H:H,"&gt;="&amp;A1287)</f>
        <v>1.2631578947368421E-2</v>
      </c>
      <c r="C1287">
        <f>SUMIFS(user_list!Q:Q,user_list!G:G,"&lt;="&amp;A1287,user_list!H:H,"&gt;="&amp;A1287)</f>
        <v>3.1578947368421047E-2</v>
      </c>
      <c r="D1287">
        <f>SUMIFS(user_list!P:P,user_list!G:G,"&lt;="&amp;A1287,user_list!H:H,"&gt;="&amp;A1287,user_list!J:J,days!G1287)+SUMIFS(user_list!P:P,user_list!G:G,"&lt;="&amp;A1287,user_list!H:H,"&gt;="&amp;A1287,user_list!J:J,days!G1287-1)</f>
        <v>0</v>
      </c>
      <c r="E1287" s="38">
        <f>COUNTIF(user_list!H:H,A1287)</f>
        <v>0</v>
      </c>
      <c r="F1287" s="72">
        <f t="shared" si="40"/>
        <v>7</v>
      </c>
      <c r="G1287" s="72">
        <f t="shared" si="41"/>
        <v>2018</v>
      </c>
    </row>
    <row r="1288" spans="1:7" hidden="1" x14ac:dyDescent="0.3">
      <c r="A1288" s="79">
        <v>43291</v>
      </c>
      <c r="B1288">
        <f>SUMIFS(user_list!P:P,user_list!G:G,"&lt;="&amp;A1288,user_list!H:H,"&gt;="&amp;A1288)</f>
        <v>1.2631578947368421E-2</v>
      </c>
      <c r="C1288">
        <f>SUMIFS(user_list!Q:Q,user_list!G:G,"&lt;="&amp;A1288,user_list!H:H,"&gt;="&amp;A1288)</f>
        <v>3.1578947368421047E-2</v>
      </c>
      <c r="D1288">
        <f>SUMIFS(user_list!P:P,user_list!G:G,"&lt;="&amp;A1288,user_list!H:H,"&gt;="&amp;A1288,user_list!J:J,days!G1288)+SUMIFS(user_list!P:P,user_list!G:G,"&lt;="&amp;A1288,user_list!H:H,"&gt;="&amp;A1288,user_list!J:J,days!G1288-1)</f>
        <v>0</v>
      </c>
      <c r="E1288" s="38">
        <f>COUNTIF(user_list!H:H,A1288)</f>
        <v>0</v>
      </c>
      <c r="F1288" s="72">
        <f t="shared" si="40"/>
        <v>7</v>
      </c>
      <c r="G1288" s="72">
        <f t="shared" si="41"/>
        <v>2018</v>
      </c>
    </row>
    <row r="1289" spans="1:7" hidden="1" x14ac:dyDescent="0.3">
      <c r="A1289" s="79">
        <v>43292</v>
      </c>
      <c r="B1289">
        <f>SUMIFS(user_list!P:P,user_list!G:G,"&lt;="&amp;A1289,user_list!H:H,"&gt;="&amp;A1289)</f>
        <v>1.2631578947368421E-2</v>
      </c>
      <c r="C1289">
        <f>SUMIFS(user_list!Q:Q,user_list!G:G,"&lt;="&amp;A1289,user_list!H:H,"&gt;="&amp;A1289)</f>
        <v>3.1578947368421047E-2</v>
      </c>
      <c r="D1289">
        <f>SUMIFS(user_list!P:P,user_list!G:G,"&lt;="&amp;A1289,user_list!H:H,"&gt;="&amp;A1289,user_list!J:J,days!G1289)+SUMIFS(user_list!P:P,user_list!G:G,"&lt;="&amp;A1289,user_list!H:H,"&gt;="&amp;A1289,user_list!J:J,days!G1289-1)</f>
        <v>0</v>
      </c>
      <c r="E1289" s="38">
        <f>COUNTIF(user_list!H:H,A1289)</f>
        <v>0</v>
      </c>
      <c r="F1289" s="72">
        <f t="shared" si="40"/>
        <v>7</v>
      </c>
      <c r="G1289" s="72">
        <f t="shared" si="41"/>
        <v>2018</v>
      </c>
    </row>
    <row r="1290" spans="1:7" hidden="1" x14ac:dyDescent="0.3">
      <c r="A1290" s="79">
        <v>43293</v>
      </c>
      <c r="B1290">
        <f>SUMIFS(user_list!P:P,user_list!G:G,"&lt;="&amp;A1290,user_list!H:H,"&gt;="&amp;A1290)</f>
        <v>1.2631578947368421E-2</v>
      </c>
      <c r="C1290">
        <f>SUMIFS(user_list!Q:Q,user_list!G:G,"&lt;="&amp;A1290,user_list!H:H,"&gt;="&amp;A1290)</f>
        <v>3.1578947368421047E-2</v>
      </c>
      <c r="D1290">
        <f>SUMIFS(user_list!P:P,user_list!G:G,"&lt;="&amp;A1290,user_list!H:H,"&gt;="&amp;A1290,user_list!J:J,days!G1290)+SUMIFS(user_list!P:P,user_list!G:G,"&lt;="&amp;A1290,user_list!H:H,"&gt;="&amp;A1290,user_list!J:J,days!G1290-1)</f>
        <v>0</v>
      </c>
      <c r="E1290" s="38">
        <f>COUNTIF(user_list!H:H,A1290)</f>
        <v>0</v>
      </c>
      <c r="F1290" s="72">
        <f t="shared" si="40"/>
        <v>7</v>
      </c>
      <c r="G1290" s="72">
        <f t="shared" si="41"/>
        <v>2018</v>
      </c>
    </row>
    <row r="1291" spans="1:7" hidden="1" x14ac:dyDescent="0.3">
      <c r="A1291" s="79">
        <v>43294</v>
      </c>
      <c r="B1291">
        <f>SUMIFS(user_list!P:P,user_list!G:G,"&lt;="&amp;A1291,user_list!H:H,"&gt;="&amp;A1291)</f>
        <v>1.2631578947368421E-2</v>
      </c>
      <c r="C1291">
        <f>SUMIFS(user_list!Q:Q,user_list!G:G,"&lt;="&amp;A1291,user_list!H:H,"&gt;="&amp;A1291)</f>
        <v>3.1578947368421047E-2</v>
      </c>
      <c r="D1291">
        <f>SUMIFS(user_list!P:P,user_list!G:G,"&lt;="&amp;A1291,user_list!H:H,"&gt;="&amp;A1291,user_list!J:J,days!G1291)+SUMIFS(user_list!P:P,user_list!G:G,"&lt;="&amp;A1291,user_list!H:H,"&gt;="&amp;A1291,user_list!J:J,days!G1291-1)</f>
        <v>0</v>
      </c>
      <c r="E1291" s="38">
        <f>COUNTIF(user_list!H:H,A1291)</f>
        <v>0</v>
      </c>
      <c r="F1291" s="72">
        <f t="shared" si="40"/>
        <v>7</v>
      </c>
      <c r="G1291" s="72">
        <f t="shared" si="41"/>
        <v>2018</v>
      </c>
    </row>
    <row r="1292" spans="1:7" hidden="1" x14ac:dyDescent="0.3">
      <c r="A1292" s="79">
        <v>43295</v>
      </c>
      <c r="B1292">
        <f>SUMIFS(user_list!P:P,user_list!G:G,"&lt;="&amp;A1292,user_list!H:H,"&gt;="&amp;A1292)</f>
        <v>1.2631578947368421E-2</v>
      </c>
      <c r="C1292">
        <f>SUMIFS(user_list!Q:Q,user_list!G:G,"&lt;="&amp;A1292,user_list!H:H,"&gt;="&amp;A1292)</f>
        <v>3.1578947368421047E-2</v>
      </c>
      <c r="D1292">
        <f>SUMIFS(user_list!P:P,user_list!G:G,"&lt;="&amp;A1292,user_list!H:H,"&gt;="&amp;A1292,user_list!J:J,days!G1292)+SUMIFS(user_list!P:P,user_list!G:G,"&lt;="&amp;A1292,user_list!H:H,"&gt;="&amp;A1292,user_list!J:J,days!G1292-1)</f>
        <v>0</v>
      </c>
      <c r="E1292" s="38">
        <f>COUNTIF(user_list!H:H,A1292)</f>
        <v>0</v>
      </c>
      <c r="F1292" s="72">
        <f t="shared" si="40"/>
        <v>7</v>
      </c>
      <c r="G1292" s="72">
        <f t="shared" si="41"/>
        <v>2018</v>
      </c>
    </row>
    <row r="1293" spans="1:7" hidden="1" x14ac:dyDescent="0.3">
      <c r="A1293" s="79">
        <v>43296</v>
      </c>
      <c r="B1293">
        <f>SUMIFS(user_list!P:P,user_list!G:G,"&lt;="&amp;A1293,user_list!H:H,"&gt;="&amp;A1293)</f>
        <v>1.2631578947368421E-2</v>
      </c>
      <c r="C1293">
        <f>SUMIFS(user_list!Q:Q,user_list!G:G,"&lt;="&amp;A1293,user_list!H:H,"&gt;="&amp;A1293)</f>
        <v>3.1578947368421047E-2</v>
      </c>
      <c r="D1293">
        <f>SUMIFS(user_list!P:P,user_list!G:G,"&lt;="&amp;A1293,user_list!H:H,"&gt;="&amp;A1293,user_list!J:J,days!G1293)+SUMIFS(user_list!P:P,user_list!G:G,"&lt;="&amp;A1293,user_list!H:H,"&gt;="&amp;A1293,user_list!J:J,days!G1293-1)</f>
        <v>0</v>
      </c>
      <c r="E1293" s="38">
        <f>COUNTIF(user_list!H:H,A1293)</f>
        <v>0</v>
      </c>
      <c r="F1293" s="72">
        <f t="shared" si="40"/>
        <v>7</v>
      </c>
      <c r="G1293" s="72">
        <f t="shared" si="41"/>
        <v>2018</v>
      </c>
    </row>
    <row r="1294" spans="1:7" hidden="1" x14ac:dyDescent="0.3">
      <c r="A1294" s="79">
        <v>43297</v>
      </c>
      <c r="B1294">
        <f>SUMIFS(user_list!P:P,user_list!G:G,"&lt;="&amp;A1294,user_list!H:H,"&gt;="&amp;A1294)</f>
        <v>1.2631578947368421E-2</v>
      </c>
      <c r="C1294">
        <f>SUMIFS(user_list!Q:Q,user_list!G:G,"&lt;="&amp;A1294,user_list!H:H,"&gt;="&amp;A1294)</f>
        <v>3.1578947368421047E-2</v>
      </c>
      <c r="D1294">
        <f>SUMIFS(user_list!P:P,user_list!G:G,"&lt;="&amp;A1294,user_list!H:H,"&gt;="&amp;A1294,user_list!J:J,days!G1294)+SUMIFS(user_list!P:P,user_list!G:G,"&lt;="&amp;A1294,user_list!H:H,"&gt;="&amp;A1294,user_list!J:J,days!G1294-1)</f>
        <v>0</v>
      </c>
      <c r="E1294" s="38">
        <f>COUNTIF(user_list!H:H,A1294)</f>
        <v>0</v>
      </c>
      <c r="F1294" s="72">
        <f t="shared" si="40"/>
        <v>7</v>
      </c>
      <c r="G1294" s="72">
        <f t="shared" si="41"/>
        <v>2018</v>
      </c>
    </row>
    <row r="1295" spans="1:7" hidden="1" x14ac:dyDescent="0.3">
      <c r="A1295" s="79">
        <v>43298</v>
      </c>
      <c r="B1295">
        <f>SUMIFS(user_list!P:P,user_list!G:G,"&lt;="&amp;A1295,user_list!H:H,"&gt;="&amp;A1295)</f>
        <v>1.2631578947368421E-2</v>
      </c>
      <c r="C1295">
        <f>SUMIFS(user_list!Q:Q,user_list!G:G,"&lt;="&amp;A1295,user_list!H:H,"&gt;="&amp;A1295)</f>
        <v>3.1578947368421047E-2</v>
      </c>
      <c r="D1295">
        <f>SUMIFS(user_list!P:P,user_list!G:G,"&lt;="&amp;A1295,user_list!H:H,"&gt;="&amp;A1295,user_list!J:J,days!G1295)+SUMIFS(user_list!P:P,user_list!G:G,"&lt;="&amp;A1295,user_list!H:H,"&gt;="&amp;A1295,user_list!J:J,days!G1295-1)</f>
        <v>0</v>
      </c>
      <c r="E1295" s="38">
        <f>COUNTIF(user_list!H:H,A1295)</f>
        <v>0</v>
      </c>
      <c r="F1295" s="72">
        <f t="shared" si="40"/>
        <v>7</v>
      </c>
      <c r="G1295" s="72">
        <f t="shared" si="41"/>
        <v>2018</v>
      </c>
    </row>
    <row r="1296" spans="1:7" hidden="1" x14ac:dyDescent="0.3">
      <c r="A1296" s="79">
        <v>43299</v>
      </c>
      <c r="B1296">
        <f>SUMIFS(user_list!P:P,user_list!G:G,"&lt;="&amp;A1296,user_list!H:H,"&gt;="&amp;A1296)</f>
        <v>1.2631578947368421E-2</v>
      </c>
      <c r="C1296">
        <f>SUMIFS(user_list!Q:Q,user_list!G:G,"&lt;="&amp;A1296,user_list!H:H,"&gt;="&amp;A1296)</f>
        <v>3.1578947368421047E-2</v>
      </c>
      <c r="D1296">
        <f>SUMIFS(user_list!P:P,user_list!G:G,"&lt;="&amp;A1296,user_list!H:H,"&gt;="&amp;A1296,user_list!J:J,days!G1296)+SUMIFS(user_list!P:P,user_list!G:G,"&lt;="&amp;A1296,user_list!H:H,"&gt;="&amp;A1296,user_list!J:J,days!G1296-1)</f>
        <v>0</v>
      </c>
      <c r="E1296" s="38">
        <f>COUNTIF(user_list!H:H,A1296)</f>
        <v>0</v>
      </c>
      <c r="F1296" s="72">
        <f t="shared" si="40"/>
        <v>7</v>
      </c>
      <c r="G1296" s="72">
        <f t="shared" si="41"/>
        <v>2018</v>
      </c>
    </row>
    <row r="1297" spans="1:7" hidden="1" x14ac:dyDescent="0.3">
      <c r="A1297" s="79">
        <v>43300</v>
      </c>
      <c r="B1297">
        <f>SUMIFS(user_list!P:P,user_list!G:G,"&lt;="&amp;A1297,user_list!H:H,"&gt;="&amp;A1297)</f>
        <v>1.2631578947368421E-2</v>
      </c>
      <c r="C1297">
        <f>SUMIFS(user_list!Q:Q,user_list!G:G,"&lt;="&amp;A1297,user_list!H:H,"&gt;="&amp;A1297)</f>
        <v>3.1578947368421047E-2</v>
      </c>
      <c r="D1297">
        <f>SUMIFS(user_list!P:P,user_list!G:G,"&lt;="&amp;A1297,user_list!H:H,"&gt;="&amp;A1297,user_list!J:J,days!G1297)+SUMIFS(user_list!P:P,user_list!G:G,"&lt;="&amp;A1297,user_list!H:H,"&gt;="&amp;A1297,user_list!J:J,days!G1297-1)</f>
        <v>0</v>
      </c>
      <c r="E1297" s="38">
        <f>COUNTIF(user_list!H:H,A1297)</f>
        <v>0</v>
      </c>
      <c r="F1297" s="72">
        <f t="shared" si="40"/>
        <v>7</v>
      </c>
      <c r="G1297" s="72">
        <f t="shared" si="41"/>
        <v>2018</v>
      </c>
    </row>
    <row r="1298" spans="1:7" hidden="1" x14ac:dyDescent="0.3">
      <c r="A1298" s="79">
        <v>43301</v>
      </c>
      <c r="B1298">
        <f>SUMIFS(user_list!P:P,user_list!G:G,"&lt;="&amp;A1298,user_list!H:H,"&gt;="&amp;A1298)</f>
        <v>1.2631578947368421E-2</v>
      </c>
      <c r="C1298">
        <f>SUMIFS(user_list!Q:Q,user_list!G:G,"&lt;="&amp;A1298,user_list!H:H,"&gt;="&amp;A1298)</f>
        <v>3.1578947368421047E-2</v>
      </c>
      <c r="D1298">
        <f>SUMIFS(user_list!P:P,user_list!G:G,"&lt;="&amp;A1298,user_list!H:H,"&gt;="&amp;A1298,user_list!J:J,days!G1298)+SUMIFS(user_list!P:P,user_list!G:G,"&lt;="&amp;A1298,user_list!H:H,"&gt;="&amp;A1298,user_list!J:J,days!G1298-1)</f>
        <v>0</v>
      </c>
      <c r="E1298" s="38">
        <f>COUNTIF(user_list!H:H,A1298)</f>
        <v>0</v>
      </c>
      <c r="F1298" s="72">
        <f t="shared" si="40"/>
        <v>7</v>
      </c>
      <c r="G1298" s="72">
        <f t="shared" si="41"/>
        <v>2018</v>
      </c>
    </row>
    <row r="1299" spans="1:7" hidden="1" x14ac:dyDescent="0.3">
      <c r="A1299" s="79">
        <v>43302</v>
      </c>
      <c r="B1299">
        <f>SUMIFS(user_list!P:P,user_list!G:G,"&lt;="&amp;A1299,user_list!H:H,"&gt;="&amp;A1299)</f>
        <v>1.2631578947368421E-2</v>
      </c>
      <c r="C1299">
        <f>SUMIFS(user_list!Q:Q,user_list!G:G,"&lt;="&amp;A1299,user_list!H:H,"&gt;="&amp;A1299)</f>
        <v>3.1578947368421047E-2</v>
      </c>
      <c r="D1299">
        <f>SUMIFS(user_list!P:P,user_list!G:G,"&lt;="&amp;A1299,user_list!H:H,"&gt;="&amp;A1299,user_list!J:J,days!G1299)+SUMIFS(user_list!P:P,user_list!G:G,"&lt;="&amp;A1299,user_list!H:H,"&gt;="&amp;A1299,user_list!J:J,days!G1299-1)</f>
        <v>0</v>
      </c>
      <c r="E1299" s="38">
        <f>COUNTIF(user_list!H:H,A1299)</f>
        <v>0</v>
      </c>
      <c r="F1299" s="72">
        <f t="shared" si="40"/>
        <v>7</v>
      </c>
      <c r="G1299" s="72">
        <f t="shared" si="41"/>
        <v>2018</v>
      </c>
    </row>
    <row r="1300" spans="1:7" hidden="1" x14ac:dyDescent="0.3">
      <c r="A1300" s="79">
        <v>43303</v>
      </c>
      <c r="B1300">
        <f>SUMIFS(user_list!P:P,user_list!G:G,"&lt;="&amp;A1300,user_list!H:H,"&gt;="&amp;A1300)</f>
        <v>1.2631578947368421E-2</v>
      </c>
      <c r="C1300">
        <f>SUMIFS(user_list!Q:Q,user_list!G:G,"&lt;="&amp;A1300,user_list!H:H,"&gt;="&amp;A1300)</f>
        <v>3.1578947368421047E-2</v>
      </c>
      <c r="D1300">
        <f>SUMIFS(user_list!P:P,user_list!G:G,"&lt;="&amp;A1300,user_list!H:H,"&gt;="&amp;A1300,user_list!J:J,days!G1300)+SUMIFS(user_list!P:P,user_list!G:G,"&lt;="&amp;A1300,user_list!H:H,"&gt;="&amp;A1300,user_list!J:J,days!G1300-1)</f>
        <v>0</v>
      </c>
      <c r="E1300" s="38">
        <f>COUNTIF(user_list!H:H,A1300)</f>
        <v>0</v>
      </c>
      <c r="F1300" s="72">
        <f t="shared" si="40"/>
        <v>7</v>
      </c>
      <c r="G1300" s="72">
        <f t="shared" si="41"/>
        <v>2018</v>
      </c>
    </row>
    <row r="1301" spans="1:7" hidden="1" x14ac:dyDescent="0.3">
      <c r="A1301" s="79">
        <v>43304</v>
      </c>
      <c r="B1301">
        <f>SUMIFS(user_list!P:P,user_list!G:G,"&lt;="&amp;A1301,user_list!H:H,"&gt;="&amp;A1301)</f>
        <v>1.2631578947368421E-2</v>
      </c>
      <c r="C1301">
        <f>SUMIFS(user_list!Q:Q,user_list!G:G,"&lt;="&amp;A1301,user_list!H:H,"&gt;="&amp;A1301)</f>
        <v>3.1578947368421047E-2</v>
      </c>
      <c r="D1301">
        <f>SUMIFS(user_list!P:P,user_list!G:G,"&lt;="&amp;A1301,user_list!H:H,"&gt;="&amp;A1301,user_list!J:J,days!G1301)+SUMIFS(user_list!P:P,user_list!G:G,"&lt;="&amp;A1301,user_list!H:H,"&gt;="&amp;A1301,user_list!J:J,days!G1301-1)</f>
        <v>0</v>
      </c>
      <c r="E1301" s="38">
        <f>COUNTIF(user_list!H:H,A1301)</f>
        <v>0</v>
      </c>
      <c r="F1301" s="72">
        <f t="shared" si="40"/>
        <v>7</v>
      </c>
      <c r="G1301" s="72">
        <f t="shared" si="41"/>
        <v>2018</v>
      </c>
    </row>
    <row r="1302" spans="1:7" hidden="1" x14ac:dyDescent="0.3">
      <c r="A1302" s="79">
        <v>43305</v>
      </c>
      <c r="B1302">
        <f>SUMIFS(user_list!P:P,user_list!G:G,"&lt;="&amp;A1302,user_list!H:H,"&gt;="&amp;A1302)</f>
        <v>1.2631578947368421E-2</v>
      </c>
      <c r="C1302">
        <f>SUMIFS(user_list!Q:Q,user_list!G:G,"&lt;="&amp;A1302,user_list!H:H,"&gt;="&amp;A1302)</f>
        <v>3.1578947368421047E-2</v>
      </c>
      <c r="D1302">
        <f>SUMIFS(user_list!P:P,user_list!G:G,"&lt;="&amp;A1302,user_list!H:H,"&gt;="&amp;A1302,user_list!J:J,days!G1302)+SUMIFS(user_list!P:P,user_list!G:G,"&lt;="&amp;A1302,user_list!H:H,"&gt;="&amp;A1302,user_list!J:J,days!G1302-1)</f>
        <v>0</v>
      </c>
      <c r="E1302" s="38">
        <f>COUNTIF(user_list!H:H,A1302)</f>
        <v>0</v>
      </c>
      <c r="F1302" s="72">
        <f t="shared" si="40"/>
        <v>7</v>
      </c>
      <c r="G1302" s="72">
        <f t="shared" si="41"/>
        <v>2018</v>
      </c>
    </row>
    <row r="1303" spans="1:7" hidden="1" x14ac:dyDescent="0.3">
      <c r="A1303" s="79">
        <v>43306</v>
      </c>
      <c r="B1303">
        <f>SUMIFS(user_list!P:P,user_list!G:G,"&lt;="&amp;A1303,user_list!H:H,"&gt;="&amp;A1303)</f>
        <v>1.2631578947368421E-2</v>
      </c>
      <c r="C1303">
        <f>SUMIFS(user_list!Q:Q,user_list!G:G,"&lt;="&amp;A1303,user_list!H:H,"&gt;="&amp;A1303)</f>
        <v>3.1578947368421047E-2</v>
      </c>
      <c r="D1303">
        <f>SUMIFS(user_list!P:P,user_list!G:G,"&lt;="&amp;A1303,user_list!H:H,"&gt;="&amp;A1303,user_list!J:J,days!G1303)+SUMIFS(user_list!P:P,user_list!G:G,"&lt;="&amp;A1303,user_list!H:H,"&gt;="&amp;A1303,user_list!J:J,days!G1303-1)</f>
        <v>0</v>
      </c>
      <c r="E1303" s="38">
        <f>COUNTIF(user_list!H:H,A1303)</f>
        <v>0</v>
      </c>
      <c r="F1303" s="72">
        <f t="shared" si="40"/>
        <v>7</v>
      </c>
      <c r="G1303" s="72">
        <f t="shared" si="41"/>
        <v>2018</v>
      </c>
    </row>
    <row r="1304" spans="1:7" hidden="1" x14ac:dyDescent="0.3">
      <c r="A1304" s="79">
        <v>43307</v>
      </c>
      <c r="B1304">
        <f>SUMIFS(user_list!P:P,user_list!G:G,"&lt;="&amp;A1304,user_list!H:H,"&gt;="&amp;A1304)</f>
        <v>1.2631578947368421E-2</v>
      </c>
      <c r="C1304">
        <f>SUMIFS(user_list!Q:Q,user_list!G:G,"&lt;="&amp;A1304,user_list!H:H,"&gt;="&amp;A1304)</f>
        <v>3.1578947368421047E-2</v>
      </c>
      <c r="D1304">
        <f>SUMIFS(user_list!P:P,user_list!G:G,"&lt;="&amp;A1304,user_list!H:H,"&gt;="&amp;A1304,user_list!J:J,days!G1304)+SUMIFS(user_list!P:P,user_list!G:G,"&lt;="&amp;A1304,user_list!H:H,"&gt;="&amp;A1304,user_list!J:J,days!G1304-1)</f>
        <v>0</v>
      </c>
      <c r="E1304" s="38">
        <f>COUNTIF(user_list!H:H,A1304)</f>
        <v>0</v>
      </c>
      <c r="F1304" s="72">
        <f t="shared" si="40"/>
        <v>7</v>
      </c>
      <c r="G1304" s="72">
        <f t="shared" si="41"/>
        <v>2018</v>
      </c>
    </row>
    <row r="1305" spans="1:7" hidden="1" x14ac:dyDescent="0.3">
      <c r="A1305" s="79">
        <v>43308</v>
      </c>
      <c r="B1305">
        <f>SUMIFS(user_list!P:P,user_list!G:G,"&lt;="&amp;A1305,user_list!H:H,"&gt;="&amp;A1305)</f>
        <v>1.2631578947368421E-2</v>
      </c>
      <c r="C1305">
        <f>SUMIFS(user_list!Q:Q,user_list!G:G,"&lt;="&amp;A1305,user_list!H:H,"&gt;="&amp;A1305)</f>
        <v>3.1578947368421047E-2</v>
      </c>
      <c r="D1305">
        <f>SUMIFS(user_list!P:P,user_list!G:G,"&lt;="&amp;A1305,user_list!H:H,"&gt;="&amp;A1305,user_list!J:J,days!G1305)+SUMIFS(user_list!P:P,user_list!G:G,"&lt;="&amp;A1305,user_list!H:H,"&gt;="&amp;A1305,user_list!J:J,days!G1305-1)</f>
        <v>0</v>
      </c>
      <c r="E1305" s="38">
        <f>COUNTIF(user_list!H:H,A1305)</f>
        <v>0</v>
      </c>
      <c r="F1305" s="72">
        <f t="shared" si="40"/>
        <v>7</v>
      </c>
      <c r="G1305" s="72">
        <f t="shared" si="41"/>
        <v>2018</v>
      </c>
    </row>
    <row r="1306" spans="1:7" hidden="1" x14ac:dyDescent="0.3">
      <c r="A1306" s="79">
        <v>43309</v>
      </c>
      <c r="B1306">
        <f>SUMIFS(user_list!P:P,user_list!G:G,"&lt;="&amp;A1306,user_list!H:H,"&gt;="&amp;A1306)</f>
        <v>1.2631578947368421E-2</v>
      </c>
      <c r="C1306">
        <f>SUMIFS(user_list!Q:Q,user_list!G:G,"&lt;="&amp;A1306,user_list!H:H,"&gt;="&amp;A1306)</f>
        <v>3.1578947368421047E-2</v>
      </c>
      <c r="D1306">
        <f>SUMIFS(user_list!P:P,user_list!G:G,"&lt;="&amp;A1306,user_list!H:H,"&gt;="&amp;A1306,user_list!J:J,days!G1306)+SUMIFS(user_list!P:P,user_list!G:G,"&lt;="&amp;A1306,user_list!H:H,"&gt;="&amp;A1306,user_list!J:J,days!G1306-1)</f>
        <v>0</v>
      </c>
      <c r="E1306" s="38">
        <f>COUNTIF(user_list!H:H,A1306)</f>
        <v>0</v>
      </c>
      <c r="F1306" s="72">
        <f t="shared" si="40"/>
        <v>7</v>
      </c>
      <c r="G1306" s="72">
        <f t="shared" si="41"/>
        <v>2018</v>
      </c>
    </row>
    <row r="1307" spans="1:7" hidden="1" x14ac:dyDescent="0.3">
      <c r="A1307" s="79">
        <v>43310</v>
      </c>
      <c r="B1307">
        <f>SUMIFS(user_list!P:P,user_list!G:G,"&lt;="&amp;A1307,user_list!H:H,"&gt;="&amp;A1307)</f>
        <v>1.2631578947368421E-2</v>
      </c>
      <c r="C1307">
        <f>SUMIFS(user_list!Q:Q,user_list!G:G,"&lt;="&amp;A1307,user_list!H:H,"&gt;="&amp;A1307)</f>
        <v>3.1578947368421047E-2</v>
      </c>
      <c r="D1307">
        <f>SUMIFS(user_list!P:P,user_list!G:G,"&lt;="&amp;A1307,user_list!H:H,"&gt;="&amp;A1307,user_list!J:J,days!G1307)+SUMIFS(user_list!P:P,user_list!G:G,"&lt;="&amp;A1307,user_list!H:H,"&gt;="&amp;A1307,user_list!J:J,days!G1307-1)</f>
        <v>0</v>
      </c>
      <c r="E1307" s="38">
        <f>COUNTIF(user_list!H:H,A1307)</f>
        <v>0</v>
      </c>
      <c r="F1307" s="72">
        <f t="shared" si="40"/>
        <v>7</v>
      </c>
      <c r="G1307" s="72">
        <f t="shared" si="41"/>
        <v>2018</v>
      </c>
    </row>
    <row r="1308" spans="1:7" hidden="1" x14ac:dyDescent="0.3">
      <c r="A1308" s="79">
        <v>43311</v>
      </c>
      <c r="B1308">
        <f>SUMIFS(user_list!P:P,user_list!G:G,"&lt;="&amp;A1308,user_list!H:H,"&gt;="&amp;A1308)</f>
        <v>1.2631578947368421E-2</v>
      </c>
      <c r="C1308">
        <f>SUMIFS(user_list!Q:Q,user_list!G:G,"&lt;="&amp;A1308,user_list!H:H,"&gt;="&amp;A1308)</f>
        <v>3.1578947368421047E-2</v>
      </c>
      <c r="D1308">
        <f>SUMIFS(user_list!P:P,user_list!G:G,"&lt;="&amp;A1308,user_list!H:H,"&gt;="&amp;A1308,user_list!J:J,days!G1308)+SUMIFS(user_list!P:P,user_list!G:G,"&lt;="&amp;A1308,user_list!H:H,"&gt;="&amp;A1308,user_list!J:J,days!G1308-1)</f>
        <v>0</v>
      </c>
      <c r="E1308" s="38">
        <f>COUNTIF(user_list!H:H,A1308)</f>
        <v>0</v>
      </c>
      <c r="F1308" s="72">
        <f t="shared" si="40"/>
        <v>7</v>
      </c>
      <c r="G1308" s="72">
        <f t="shared" si="41"/>
        <v>2018</v>
      </c>
    </row>
    <row r="1309" spans="1:7" hidden="1" x14ac:dyDescent="0.3">
      <c r="A1309" s="79">
        <v>43312</v>
      </c>
      <c r="B1309">
        <f>SUMIFS(user_list!P:P,user_list!G:G,"&lt;="&amp;A1309,user_list!H:H,"&gt;="&amp;A1309)</f>
        <v>1.2631578947368421E-2</v>
      </c>
      <c r="C1309">
        <f>SUMIFS(user_list!Q:Q,user_list!G:G,"&lt;="&amp;A1309,user_list!H:H,"&gt;="&amp;A1309)</f>
        <v>3.1578947368421047E-2</v>
      </c>
      <c r="D1309">
        <f>SUMIFS(user_list!P:P,user_list!G:G,"&lt;="&amp;A1309,user_list!H:H,"&gt;="&amp;A1309,user_list!J:J,days!G1309)+SUMIFS(user_list!P:P,user_list!G:G,"&lt;="&amp;A1309,user_list!H:H,"&gt;="&amp;A1309,user_list!J:J,days!G1309-1)</f>
        <v>0</v>
      </c>
      <c r="E1309" s="38">
        <f>COUNTIF(user_list!H:H,A1309)</f>
        <v>0</v>
      </c>
      <c r="F1309" s="72">
        <f t="shared" si="40"/>
        <v>7</v>
      </c>
      <c r="G1309" s="72">
        <f t="shared" si="41"/>
        <v>2018</v>
      </c>
    </row>
    <row r="1310" spans="1:7" hidden="1" x14ac:dyDescent="0.3">
      <c r="A1310" s="79">
        <v>43313</v>
      </c>
      <c r="B1310">
        <f>SUMIFS(user_list!P:P,user_list!G:G,"&lt;="&amp;A1310,user_list!H:H,"&gt;="&amp;A1310)</f>
        <v>1.2631578947368421E-2</v>
      </c>
      <c r="C1310">
        <f>SUMIFS(user_list!Q:Q,user_list!G:G,"&lt;="&amp;A1310,user_list!H:H,"&gt;="&amp;A1310)</f>
        <v>3.1578947368421047E-2</v>
      </c>
      <c r="D1310">
        <f>SUMIFS(user_list!P:P,user_list!G:G,"&lt;="&amp;A1310,user_list!H:H,"&gt;="&amp;A1310,user_list!J:J,days!G1310)+SUMIFS(user_list!P:P,user_list!G:G,"&lt;="&amp;A1310,user_list!H:H,"&gt;="&amp;A1310,user_list!J:J,days!G1310-1)</f>
        <v>0</v>
      </c>
      <c r="E1310" s="38">
        <f>COUNTIF(user_list!H:H,A1310)</f>
        <v>0</v>
      </c>
      <c r="F1310" s="72">
        <f t="shared" si="40"/>
        <v>8</v>
      </c>
      <c r="G1310" s="72">
        <f t="shared" si="41"/>
        <v>2018</v>
      </c>
    </row>
    <row r="1311" spans="1:7" hidden="1" x14ac:dyDescent="0.3">
      <c r="A1311" s="79">
        <v>43314</v>
      </c>
      <c r="B1311">
        <f>SUMIFS(user_list!P:P,user_list!G:G,"&lt;="&amp;A1311,user_list!H:H,"&gt;="&amp;A1311)</f>
        <v>1.2631578947368421E-2</v>
      </c>
      <c r="C1311">
        <f>SUMIFS(user_list!Q:Q,user_list!G:G,"&lt;="&amp;A1311,user_list!H:H,"&gt;="&amp;A1311)</f>
        <v>3.1578947368421047E-2</v>
      </c>
      <c r="D1311">
        <f>SUMIFS(user_list!P:P,user_list!G:G,"&lt;="&amp;A1311,user_list!H:H,"&gt;="&amp;A1311,user_list!J:J,days!G1311)+SUMIFS(user_list!P:P,user_list!G:G,"&lt;="&amp;A1311,user_list!H:H,"&gt;="&amp;A1311,user_list!J:J,days!G1311-1)</f>
        <v>0</v>
      </c>
      <c r="E1311" s="38">
        <f>COUNTIF(user_list!H:H,A1311)</f>
        <v>0</v>
      </c>
      <c r="F1311" s="72">
        <f t="shared" si="40"/>
        <v>8</v>
      </c>
      <c r="G1311" s="72">
        <f t="shared" si="41"/>
        <v>2018</v>
      </c>
    </row>
    <row r="1312" spans="1:7" hidden="1" x14ac:dyDescent="0.3">
      <c r="A1312" s="79">
        <v>43315</v>
      </c>
      <c r="B1312">
        <f>SUMIFS(user_list!P:P,user_list!G:G,"&lt;="&amp;A1312,user_list!H:H,"&gt;="&amp;A1312)</f>
        <v>1.2631578947368421E-2</v>
      </c>
      <c r="C1312">
        <f>SUMIFS(user_list!Q:Q,user_list!G:G,"&lt;="&amp;A1312,user_list!H:H,"&gt;="&amp;A1312)</f>
        <v>3.1578947368421047E-2</v>
      </c>
      <c r="D1312">
        <f>SUMIFS(user_list!P:P,user_list!G:G,"&lt;="&amp;A1312,user_list!H:H,"&gt;="&amp;A1312,user_list!J:J,days!G1312)+SUMIFS(user_list!P:P,user_list!G:G,"&lt;="&amp;A1312,user_list!H:H,"&gt;="&amp;A1312,user_list!J:J,days!G1312-1)</f>
        <v>0</v>
      </c>
      <c r="E1312" s="38">
        <f>COUNTIF(user_list!H:H,A1312)</f>
        <v>0</v>
      </c>
      <c r="F1312" s="72">
        <f t="shared" si="40"/>
        <v>8</v>
      </c>
      <c r="G1312" s="72">
        <f t="shared" si="41"/>
        <v>2018</v>
      </c>
    </row>
    <row r="1313" spans="1:7" hidden="1" x14ac:dyDescent="0.3">
      <c r="A1313" s="79">
        <v>43316</v>
      </c>
      <c r="B1313">
        <f>SUMIFS(user_list!P:P,user_list!G:G,"&lt;="&amp;A1313,user_list!H:H,"&gt;="&amp;A1313)</f>
        <v>1.2631578947368421E-2</v>
      </c>
      <c r="C1313">
        <f>SUMIFS(user_list!Q:Q,user_list!G:G,"&lt;="&amp;A1313,user_list!H:H,"&gt;="&amp;A1313)</f>
        <v>3.1578947368421047E-2</v>
      </c>
      <c r="D1313">
        <f>SUMIFS(user_list!P:P,user_list!G:G,"&lt;="&amp;A1313,user_list!H:H,"&gt;="&amp;A1313,user_list!J:J,days!G1313)+SUMIFS(user_list!P:P,user_list!G:G,"&lt;="&amp;A1313,user_list!H:H,"&gt;="&amp;A1313,user_list!J:J,days!G1313-1)</f>
        <v>0</v>
      </c>
      <c r="E1313" s="38">
        <f>COUNTIF(user_list!H:H,A1313)</f>
        <v>0</v>
      </c>
      <c r="F1313" s="72">
        <f t="shared" si="40"/>
        <v>8</v>
      </c>
      <c r="G1313" s="72">
        <f t="shared" si="41"/>
        <v>2018</v>
      </c>
    </row>
    <row r="1314" spans="1:7" hidden="1" x14ac:dyDescent="0.3">
      <c r="A1314" s="79">
        <v>43317</v>
      </c>
      <c r="B1314">
        <f>SUMIFS(user_list!P:P,user_list!G:G,"&lt;="&amp;A1314,user_list!H:H,"&gt;="&amp;A1314)</f>
        <v>1.2631578947368421E-2</v>
      </c>
      <c r="C1314">
        <f>SUMIFS(user_list!Q:Q,user_list!G:G,"&lt;="&amp;A1314,user_list!H:H,"&gt;="&amp;A1314)</f>
        <v>3.1578947368421047E-2</v>
      </c>
      <c r="D1314">
        <f>SUMIFS(user_list!P:P,user_list!G:G,"&lt;="&amp;A1314,user_list!H:H,"&gt;="&amp;A1314,user_list!J:J,days!G1314)+SUMIFS(user_list!P:P,user_list!G:G,"&lt;="&amp;A1314,user_list!H:H,"&gt;="&amp;A1314,user_list!J:J,days!G1314-1)</f>
        <v>0</v>
      </c>
      <c r="E1314" s="38">
        <f>COUNTIF(user_list!H:H,A1314)</f>
        <v>0</v>
      </c>
      <c r="F1314" s="72">
        <f t="shared" si="40"/>
        <v>8</v>
      </c>
      <c r="G1314" s="72">
        <f t="shared" si="41"/>
        <v>2018</v>
      </c>
    </row>
    <row r="1315" spans="1:7" hidden="1" x14ac:dyDescent="0.3">
      <c r="A1315" s="79">
        <v>43318</v>
      </c>
      <c r="B1315">
        <f>SUMIFS(user_list!P:P,user_list!G:G,"&lt;="&amp;A1315,user_list!H:H,"&gt;="&amp;A1315)</f>
        <v>1.2631578947368421E-2</v>
      </c>
      <c r="C1315">
        <f>SUMIFS(user_list!Q:Q,user_list!G:G,"&lt;="&amp;A1315,user_list!H:H,"&gt;="&amp;A1315)</f>
        <v>3.1578947368421047E-2</v>
      </c>
      <c r="D1315">
        <f>SUMIFS(user_list!P:P,user_list!G:G,"&lt;="&amp;A1315,user_list!H:H,"&gt;="&amp;A1315,user_list!J:J,days!G1315)+SUMIFS(user_list!P:P,user_list!G:G,"&lt;="&amp;A1315,user_list!H:H,"&gt;="&amp;A1315,user_list!J:J,days!G1315-1)</f>
        <v>0</v>
      </c>
      <c r="E1315" s="38">
        <f>COUNTIF(user_list!H:H,A1315)</f>
        <v>0</v>
      </c>
      <c r="F1315" s="72">
        <f t="shared" si="40"/>
        <v>8</v>
      </c>
      <c r="G1315" s="72">
        <f t="shared" si="41"/>
        <v>2018</v>
      </c>
    </row>
    <row r="1316" spans="1:7" hidden="1" x14ac:dyDescent="0.3">
      <c r="A1316" s="79">
        <v>43319</v>
      </c>
      <c r="B1316">
        <f>SUMIFS(user_list!P:P,user_list!G:G,"&lt;="&amp;A1316,user_list!H:H,"&gt;="&amp;A1316)</f>
        <v>1.2631578947368421E-2</v>
      </c>
      <c r="C1316">
        <f>SUMIFS(user_list!Q:Q,user_list!G:G,"&lt;="&amp;A1316,user_list!H:H,"&gt;="&amp;A1316)</f>
        <v>3.1578947368421047E-2</v>
      </c>
      <c r="D1316">
        <f>SUMIFS(user_list!P:P,user_list!G:G,"&lt;="&amp;A1316,user_list!H:H,"&gt;="&amp;A1316,user_list!J:J,days!G1316)+SUMIFS(user_list!P:P,user_list!G:G,"&lt;="&amp;A1316,user_list!H:H,"&gt;="&amp;A1316,user_list!J:J,days!G1316-1)</f>
        <v>0</v>
      </c>
      <c r="E1316" s="38">
        <f>COUNTIF(user_list!H:H,A1316)</f>
        <v>0</v>
      </c>
      <c r="F1316" s="72">
        <f t="shared" si="40"/>
        <v>8</v>
      </c>
      <c r="G1316" s="72">
        <f t="shared" si="41"/>
        <v>2018</v>
      </c>
    </row>
    <row r="1317" spans="1:7" hidden="1" x14ac:dyDescent="0.3">
      <c r="A1317" s="79">
        <v>43320</v>
      </c>
      <c r="B1317">
        <f>SUMIFS(user_list!P:P,user_list!G:G,"&lt;="&amp;A1317,user_list!H:H,"&gt;="&amp;A1317)</f>
        <v>1.2631578947368421E-2</v>
      </c>
      <c r="C1317">
        <f>SUMIFS(user_list!Q:Q,user_list!G:G,"&lt;="&amp;A1317,user_list!H:H,"&gt;="&amp;A1317)</f>
        <v>3.1578947368421047E-2</v>
      </c>
      <c r="D1317">
        <f>SUMIFS(user_list!P:P,user_list!G:G,"&lt;="&amp;A1317,user_list!H:H,"&gt;="&amp;A1317,user_list!J:J,days!G1317)+SUMIFS(user_list!P:P,user_list!G:G,"&lt;="&amp;A1317,user_list!H:H,"&gt;="&amp;A1317,user_list!J:J,days!G1317-1)</f>
        <v>0</v>
      </c>
      <c r="E1317" s="38">
        <f>COUNTIF(user_list!H:H,A1317)</f>
        <v>0</v>
      </c>
      <c r="F1317" s="72">
        <f t="shared" si="40"/>
        <v>8</v>
      </c>
      <c r="G1317" s="72">
        <f t="shared" si="41"/>
        <v>2018</v>
      </c>
    </row>
    <row r="1318" spans="1:7" hidden="1" x14ac:dyDescent="0.3">
      <c r="A1318" s="79">
        <v>43321</v>
      </c>
      <c r="B1318">
        <f>SUMIFS(user_list!P:P,user_list!G:G,"&lt;="&amp;A1318,user_list!H:H,"&gt;="&amp;A1318)</f>
        <v>1.2631578947368421E-2</v>
      </c>
      <c r="C1318">
        <f>SUMIFS(user_list!Q:Q,user_list!G:G,"&lt;="&amp;A1318,user_list!H:H,"&gt;="&amp;A1318)</f>
        <v>3.1578947368421047E-2</v>
      </c>
      <c r="D1318">
        <f>SUMIFS(user_list!P:P,user_list!G:G,"&lt;="&amp;A1318,user_list!H:H,"&gt;="&amp;A1318,user_list!J:J,days!G1318)+SUMIFS(user_list!P:P,user_list!G:G,"&lt;="&amp;A1318,user_list!H:H,"&gt;="&amp;A1318,user_list!J:J,days!G1318-1)</f>
        <v>0</v>
      </c>
      <c r="E1318" s="38">
        <f>COUNTIF(user_list!H:H,A1318)</f>
        <v>0</v>
      </c>
      <c r="F1318" s="72">
        <f t="shared" si="40"/>
        <v>8</v>
      </c>
      <c r="G1318" s="72">
        <f t="shared" si="41"/>
        <v>2018</v>
      </c>
    </row>
    <row r="1319" spans="1:7" hidden="1" x14ac:dyDescent="0.3">
      <c r="A1319" s="79">
        <v>43322</v>
      </c>
      <c r="B1319">
        <f>SUMIFS(user_list!P:P,user_list!G:G,"&lt;="&amp;A1319,user_list!H:H,"&gt;="&amp;A1319)</f>
        <v>1.2631578947368421E-2</v>
      </c>
      <c r="C1319">
        <f>SUMIFS(user_list!Q:Q,user_list!G:G,"&lt;="&amp;A1319,user_list!H:H,"&gt;="&amp;A1319)</f>
        <v>3.1578947368421047E-2</v>
      </c>
      <c r="D1319">
        <f>SUMIFS(user_list!P:P,user_list!G:G,"&lt;="&amp;A1319,user_list!H:H,"&gt;="&amp;A1319,user_list!J:J,days!G1319)+SUMIFS(user_list!P:P,user_list!G:G,"&lt;="&amp;A1319,user_list!H:H,"&gt;="&amp;A1319,user_list!J:J,days!G1319-1)</f>
        <v>0</v>
      </c>
      <c r="E1319" s="38">
        <f>COUNTIF(user_list!H:H,A1319)</f>
        <v>0</v>
      </c>
      <c r="F1319" s="72">
        <f t="shared" si="40"/>
        <v>8</v>
      </c>
      <c r="G1319" s="72">
        <f t="shared" si="41"/>
        <v>2018</v>
      </c>
    </row>
    <row r="1320" spans="1:7" hidden="1" x14ac:dyDescent="0.3">
      <c r="A1320" s="79">
        <v>43323</v>
      </c>
      <c r="B1320">
        <f>SUMIFS(user_list!P:P,user_list!G:G,"&lt;="&amp;A1320,user_list!H:H,"&gt;="&amp;A1320)</f>
        <v>1.2631578947368421E-2</v>
      </c>
      <c r="C1320">
        <f>SUMIFS(user_list!Q:Q,user_list!G:G,"&lt;="&amp;A1320,user_list!H:H,"&gt;="&amp;A1320)</f>
        <v>3.1578947368421047E-2</v>
      </c>
      <c r="D1320">
        <f>SUMIFS(user_list!P:P,user_list!G:G,"&lt;="&amp;A1320,user_list!H:H,"&gt;="&amp;A1320,user_list!J:J,days!G1320)+SUMIFS(user_list!P:P,user_list!G:G,"&lt;="&amp;A1320,user_list!H:H,"&gt;="&amp;A1320,user_list!J:J,days!G1320-1)</f>
        <v>0</v>
      </c>
      <c r="E1320" s="38">
        <f>COUNTIF(user_list!H:H,A1320)</f>
        <v>0</v>
      </c>
      <c r="F1320" s="72">
        <f t="shared" si="40"/>
        <v>8</v>
      </c>
      <c r="G1320" s="72">
        <f t="shared" si="41"/>
        <v>2018</v>
      </c>
    </row>
    <row r="1321" spans="1:7" hidden="1" x14ac:dyDescent="0.3">
      <c r="A1321" s="79">
        <v>43324</v>
      </c>
      <c r="B1321">
        <f>SUMIFS(user_list!P:P,user_list!G:G,"&lt;="&amp;A1321,user_list!H:H,"&gt;="&amp;A1321)</f>
        <v>1.2631578947368421E-2</v>
      </c>
      <c r="C1321">
        <f>SUMIFS(user_list!Q:Q,user_list!G:G,"&lt;="&amp;A1321,user_list!H:H,"&gt;="&amp;A1321)</f>
        <v>3.1578947368421047E-2</v>
      </c>
      <c r="D1321">
        <f>SUMIFS(user_list!P:P,user_list!G:G,"&lt;="&amp;A1321,user_list!H:H,"&gt;="&amp;A1321,user_list!J:J,days!G1321)+SUMIFS(user_list!P:P,user_list!G:G,"&lt;="&amp;A1321,user_list!H:H,"&gt;="&amp;A1321,user_list!J:J,days!G1321-1)</f>
        <v>0</v>
      </c>
      <c r="E1321" s="38">
        <f>COUNTIF(user_list!H:H,A1321)</f>
        <v>0</v>
      </c>
      <c r="F1321" s="72">
        <f t="shared" si="40"/>
        <v>8</v>
      </c>
      <c r="G1321" s="72">
        <f t="shared" si="41"/>
        <v>2018</v>
      </c>
    </row>
    <row r="1322" spans="1:7" hidden="1" x14ac:dyDescent="0.3">
      <c r="A1322" s="79">
        <v>43325</v>
      </c>
      <c r="B1322">
        <f>SUMIFS(user_list!P:P,user_list!G:G,"&lt;="&amp;A1322,user_list!H:H,"&gt;="&amp;A1322)</f>
        <v>1.2631578947368421E-2</v>
      </c>
      <c r="C1322">
        <f>SUMIFS(user_list!Q:Q,user_list!G:G,"&lt;="&amp;A1322,user_list!H:H,"&gt;="&amp;A1322)</f>
        <v>3.1578947368421047E-2</v>
      </c>
      <c r="D1322">
        <f>SUMIFS(user_list!P:P,user_list!G:G,"&lt;="&amp;A1322,user_list!H:H,"&gt;="&amp;A1322,user_list!J:J,days!G1322)+SUMIFS(user_list!P:P,user_list!G:G,"&lt;="&amp;A1322,user_list!H:H,"&gt;="&amp;A1322,user_list!J:J,days!G1322-1)</f>
        <v>0</v>
      </c>
      <c r="E1322" s="38">
        <f>COUNTIF(user_list!H:H,A1322)</f>
        <v>0</v>
      </c>
      <c r="F1322" s="72">
        <f t="shared" si="40"/>
        <v>8</v>
      </c>
      <c r="G1322" s="72">
        <f t="shared" si="41"/>
        <v>2018</v>
      </c>
    </row>
    <row r="1323" spans="1:7" hidden="1" x14ac:dyDescent="0.3">
      <c r="A1323" s="79">
        <v>43326</v>
      </c>
      <c r="B1323">
        <f>SUMIFS(user_list!P:P,user_list!G:G,"&lt;="&amp;A1323,user_list!H:H,"&gt;="&amp;A1323)</f>
        <v>1.2631578947368421E-2</v>
      </c>
      <c r="C1323">
        <f>SUMIFS(user_list!Q:Q,user_list!G:G,"&lt;="&amp;A1323,user_list!H:H,"&gt;="&amp;A1323)</f>
        <v>3.1578947368421047E-2</v>
      </c>
      <c r="D1323">
        <f>SUMIFS(user_list!P:P,user_list!G:G,"&lt;="&amp;A1323,user_list!H:H,"&gt;="&amp;A1323,user_list!J:J,days!G1323)+SUMIFS(user_list!P:P,user_list!G:G,"&lt;="&amp;A1323,user_list!H:H,"&gt;="&amp;A1323,user_list!J:J,days!G1323-1)</f>
        <v>0</v>
      </c>
      <c r="E1323" s="38">
        <f>COUNTIF(user_list!H:H,A1323)</f>
        <v>0</v>
      </c>
      <c r="F1323" s="72">
        <f t="shared" si="40"/>
        <v>8</v>
      </c>
      <c r="G1323" s="72">
        <f t="shared" si="41"/>
        <v>2018</v>
      </c>
    </row>
    <row r="1324" spans="1:7" hidden="1" x14ac:dyDescent="0.3">
      <c r="A1324" s="79">
        <v>43327</v>
      </c>
      <c r="B1324">
        <f>SUMIFS(user_list!P:P,user_list!G:G,"&lt;="&amp;A1324,user_list!H:H,"&gt;="&amp;A1324)</f>
        <v>1.2631578947368421E-2</v>
      </c>
      <c r="C1324">
        <f>SUMIFS(user_list!Q:Q,user_list!G:G,"&lt;="&amp;A1324,user_list!H:H,"&gt;="&amp;A1324)</f>
        <v>3.1578947368421047E-2</v>
      </c>
      <c r="D1324">
        <f>SUMIFS(user_list!P:P,user_list!G:G,"&lt;="&amp;A1324,user_list!H:H,"&gt;="&amp;A1324,user_list!J:J,days!G1324)+SUMIFS(user_list!P:P,user_list!G:G,"&lt;="&amp;A1324,user_list!H:H,"&gt;="&amp;A1324,user_list!J:J,days!G1324-1)</f>
        <v>0</v>
      </c>
      <c r="E1324" s="38">
        <f>COUNTIF(user_list!H:H,A1324)</f>
        <v>0</v>
      </c>
      <c r="F1324" s="72">
        <f t="shared" si="40"/>
        <v>8</v>
      </c>
      <c r="G1324" s="72">
        <f t="shared" si="41"/>
        <v>2018</v>
      </c>
    </row>
    <row r="1325" spans="1:7" hidden="1" x14ac:dyDescent="0.3">
      <c r="A1325" s="79">
        <v>43328</v>
      </c>
      <c r="B1325">
        <f>SUMIFS(user_list!P:P,user_list!G:G,"&lt;="&amp;A1325,user_list!H:H,"&gt;="&amp;A1325)</f>
        <v>1.2631578947368421E-2</v>
      </c>
      <c r="C1325">
        <f>SUMIFS(user_list!Q:Q,user_list!G:G,"&lt;="&amp;A1325,user_list!H:H,"&gt;="&amp;A1325)</f>
        <v>3.1578947368421047E-2</v>
      </c>
      <c r="D1325">
        <f>SUMIFS(user_list!P:P,user_list!G:G,"&lt;="&amp;A1325,user_list!H:H,"&gt;="&amp;A1325,user_list!J:J,days!G1325)+SUMIFS(user_list!P:P,user_list!G:G,"&lt;="&amp;A1325,user_list!H:H,"&gt;="&amp;A1325,user_list!J:J,days!G1325-1)</f>
        <v>0</v>
      </c>
      <c r="E1325" s="38">
        <f>COUNTIF(user_list!H:H,A1325)</f>
        <v>0</v>
      </c>
      <c r="F1325" s="72">
        <f t="shared" si="40"/>
        <v>8</v>
      </c>
      <c r="G1325" s="72">
        <f t="shared" si="41"/>
        <v>2018</v>
      </c>
    </row>
    <row r="1326" spans="1:7" hidden="1" x14ac:dyDescent="0.3">
      <c r="A1326" s="79">
        <v>43329</v>
      </c>
      <c r="B1326">
        <f>SUMIFS(user_list!P:P,user_list!G:G,"&lt;="&amp;A1326,user_list!H:H,"&gt;="&amp;A1326)</f>
        <v>1.2631578947368421E-2</v>
      </c>
      <c r="C1326">
        <f>SUMIFS(user_list!Q:Q,user_list!G:G,"&lt;="&amp;A1326,user_list!H:H,"&gt;="&amp;A1326)</f>
        <v>3.1578947368421047E-2</v>
      </c>
      <c r="D1326">
        <f>SUMIFS(user_list!P:P,user_list!G:G,"&lt;="&amp;A1326,user_list!H:H,"&gt;="&amp;A1326,user_list!J:J,days!G1326)+SUMIFS(user_list!P:P,user_list!G:G,"&lt;="&amp;A1326,user_list!H:H,"&gt;="&amp;A1326,user_list!J:J,days!G1326-1)</f>
        <v>0</v>
      </c>
      <c r="E1326" s="38">
        <f>COUNTIF(user_list!H:H,A1326)</f>
        <v>0</v>
      </c>
      <c r="F1326" s="72">
        <f t="shared" si="40"/>
        <v>8</v>
      </c>
      <c r="G1326" s="72">
        <f t="shared" si="41"/>
        <v>2018</v>
      </c>
    </row>
    <row r="1327" spans="1:7" hidden="1" x14ac:dyDescent="0.3">
      <c r="A1327" s="79">
        <v>43330</v>
      </c>
      <c r="B1327">
        <f>SUMIFS(user_list!P:P,user_list!G:G,"&lt;="&amp;A1327,user_list!H:H,"&gt;="&amp;A1327)</f>
        <v>1.2631578947368421E-2</v>
      </c>
      <c r="C1327">
        <f>SUMIFS(user_list!Q:Q,user_list!G:G,"&lt;="&amp;A1327,user_list!H:H,"&gt;="&amp;A1327)</f>
        <v>3.1578947368421047E-2</v>
      </c>
      <c r="D1327">
        <f>SUMIFS(user_list!P:P,user_list!G:G,"&lt;="&amp;A1327,user_list!H:H,"&gt;="&amp;A1327,user_list!J:J,days!G1327)+SUMIFS(user_list!P:P,user_list!G:G,"&lt;="&amp;A1327,user_list!H:H,"&gt;="&amp;A1327,user_list!J:J,days!G1327-1)</f>
        <v>0</v>
      </c>
      <c r="E1327" s="38">
        <f>COUNTIF(user_list!H:H,A1327)</f>
        <v>0</v>
      </c>
      <c r="F1327" s="72">
        <f t="shared" si="40"/>
        <v>8</v>
      </c>
      <c r="G1327" s="72">
        <f t="shared" si="41"/>
        <v>2018</v>
      </c>
    </row>
    <row r="1328" spans="1:7" hidden="1" x14ac:dyDescent="0.3">
      <c r="A1328" s="79">
        <v>43331</v>
      </c>
      <c r="B1328">
        <f>SUMIFS(user_list!P:P,user_list!G:G,"&lt;="&amp;A1328,user_list!H:H,"&gt;="&amp;A1328)</f>
        <v>1.2631578947368421E-2</v>
      </c>
      <c r="C1328">
        <f>SUMIFS(user_list!Q:Q,user_list!G:G,"&lt;="&amp;A1328,user_list!H:H,"&gt;="&amp;A1328)</f>
        <v>3.1578947368421047E-2</v>
      </c>
      <c r="D1328">
        <f>SUMIFS(user_list!P:P,user_list!G:G,"&lt;="&amp;A1328,user_list!H:H,"&gt;="&amp;A1328,user_list!J:J,days!G1328)+SUMIFS(user_list!P:P,user_list!G:G,"&lt;="&amp;A1328,user_list!H:H,"&gt;="&amp;A1328,user_list!J:J,days!G1328-1)</f>
        <v>0</v>
      </c>
      <c r="E1328" s="38">
        <f>COUNTIF(user_list!H:H,A1328)</f>
        <v>0</v>
      </c>
      <c r="F1328" s="72">
        <f t="shared" si="40"/>
        <v>8</v>
      </c>
      <c r="G1328" s="72">
        <f t="shared" si="41"/>
        <v>2018</v>
      </c>
    </row>
    <row r="1329" spans="1:7" hidden="1" x14ac:dyDescent="0.3">
      <c r="A1329" s="79">
        <v>43332</v>
      </c>
      <c r="B1329">
        <f>SUMIFS(user_list!P:P,user_list!G:G,"&lt;="&amp;A1329,user_list!H:H,"&gt;="&amp;A1329)</f>
        <v>1.2631578947368421E-2</v>
      </c>
      <c r="C1329">
        <f>SUMIFS(user_list!Q:Q,user_list!G:G,"&lt;="&amp;A1329,user_list!H:H,"&gt;="&amp;A1329)</f>
        <v>3.1578947368421047E-2</v>
      </c>
      <c r="D1329">
        <f>SUMIFS(user_list!P:P,user_list!G:G,"&lt;="&amp;A1329,user_list!H:H,"&gt;="&amp;A1329,user_list!J:J,days!G1329)+SUMIFS(user_list!P:P,user_list!G:G,"&lt;="&amp;A1329,user_list!H:H,"&gt;="&amp;A1329,user_list!J:J,days!G1329-1)</f>
        <v>0</v>
      </c>
      <c r="E1329" s="38">
        <f>COUNTIF(user_list!H:H,A1329)</f>
        <v>0</v>
      </c>
      <c r="F1329" s="72">
        <f t="shared" si="40"/>
        <v>8</v>
      </c>
      <c r="G1329" s="72">
        <f t="shared" si="41"/>
        <v>2018</v>
      </c>
    </row>
    <row r="1330" spans="1:7" hidden="1" x14ac:dyDescent="0.3">
      <c r="A1330" s="79">
        <v>43333</v>
      </c>
      <c r="B1330">
        <f>SUMIFS(user_list!P:P,user_list!G:G,"&lt;="&amp;A1330,user_list!H:H,"&gt;="&amp;A1330)</f>
        <v>1.2631578947368421E-2</v>
      </c>
      <c r="C1330">
        <f>SUMIFS(user_list!Q:Q,user_list!G:G,"&lt;="&amp;A1330,user_list!H:H,"&gt;="&amp;A1330)</f>
        <v>3.1578947368421047E-2</v>
      </c>
      <c r="D1330">
        <f>SUMIFS(user_list!P:P,user_list!G:G,"&lt;="&amp;A1330,user_list!H:H,"&gt;="&amp;A1330,user_list!J:J,days!G1330)+SUMIFS(user_list!P:P,user_list!G:G,"&lt;="&amp;A1330,user_list!H:H,"&gt;="&amp;A1330,user_list!J:J,days!G1330-1)</f>
        <v>0</v>
      </c>
      <c r="E1330" s="38">
        <f>COUNTIF(user_list!H:H,A1330)</f>
        <v>0</v>
      </c>
      <c r="F1330" s="72">
        <f t="shared" si="40"/>
        <v>8</v>
      </c>
      <c r="G1330" s="72">
        <f t="shared" si="41"/>
        <v>2018</v>
      </c>
    </row>
    <row r="1331" spans="1:7" hidden="1" x14ac:dyDescent="0.3">
      <c r="A1331" s="79">
        <v>43334</v>
      </c>
      <c r="B1331">
        <f>SUMIFS(user_list!P:P,user_list!G:G,"&lt;="&amp;A1331,user_list!H:H,"&gt;="&amp;A1331)</f>
        <v>1.2631578947368421E-2</v>
      </c>
      <c r="C1331">
        <f>SUMIFS(user_list!Q:Q,user_list!G:G,"&lt;="&amp;A1331,user_list!H:H,"&gt;="&amp;A1331)</f>
        <v>3.1578947368421047E-2</v>
      </c>
      <c r="D1331">
        <f>SUMIFS(user_list!P:P,user_list!G:G,"&lt;="&amp;A1331,user_list!H:H,"&gt;="&amp;A1331,user_list!J:J,days!G1331)+SUMIFS(user_list!P:P,user_list!G:G,"&lt;="&amp;A1331,user_list!H:H,"&gt;="&amp;A1331,user_list!J:J,days!G1331-1)</f>
        <v>0</v>
      </c>
      <c r="E1331" s="38">
        <f>COUNTIF(user_list!H:H,A1331)</f>
        <v>0</v>
      </c>
      <c r="F1331" s="72">
        <f t="shared" si="40"/>
        <v>8</v>
      </c>
      <c r="G1331" s="72">
        <f t="shared" si="41"/>
        <v>2018</v>
      </c>
    </row>
    <row r="1332" spans="1:7" hidden="1" x14ac:dyDescent="0.3">
      <c r="A1332" s="79">
        <v>43335</v>
      </c>
      <c r="B1332">
        <f>SUMIFS(user_list!P:P,user_list!G:G,"&lt;="&amp;A1332,user_list!H:H,"&gt;="&amp;A1332)</f>
        <v>1.2631578947368421E-2</v>
      </c>
      <c r="C1332">
        <f>SUMIFS(user_list!Q:Q,user_list!G:G,"&lt;="&amp;A1332,user_list!H:H,"&gt;="&amp;A1332)</f>
        <v>3.1578947368421047E-2</v>
      </c>
      <c r="D1332">
        <f>SUMIFS(user_list!P:P,user_list!G:G,"&lt;="&amp;A1332,user_list!H:H,"&gt;="&amp;A1332,user_list!J:J,days!G1332)+SUMIFS(user_list!P:P,user_list!G:G,"&lt;="&amp;A1332,user_list!H:H,"&gt;="&amp;A1332,user_list!J:J,days!G1332-1)</f>
        <v>0</v>
      </c>
      <c r="E1332" s="38">
        <f>COUNTIF(user_list!H:H,A1332)</f>
        <v>0</v>
      </c>
      <c r="F1332" s="72">
        <f t="shared" si="40"/>
        <v>8</v>
      </c>
      <c r="G1332" s="72">
        <f t="shared" si="41"/>
        <v>2018</v>
      </c>
    </row>
    <row r="1333" spans="1:7" hidden="1" x14ac:dyDescent="0.3">
      <c r="A1333" s="79">
        <v>43336</v>
      </c>
      <c r="B1333">
        <f>SUMIFS(user_list!P:P,user_list!G:G,"&lt;="&amp;A1333,user_list!H:H,"&gt;="&amp;A1333)</f>
        <v>1.2631578947368421E-2</v>
      </c>
      <c r="C1333">
        <f>SUMIFS(user_list!Q:Q,user_list!G:G,"&lt;="&amp;A1333,user_list!H:H,"&gt;="&amp;A1333)</f>
        <v>3.1578947368421047E-2</v>
      </c>
      <c r="D1333">
        <f>SUMIFS(user_list!P:P,user_list!G:G,"&lt;="&amp;A1333,user_list!H:H,"&gt;="&amp;A1333,user_list!J:J,days!G1333)+SUMIFS(user_list!P:P,user_list!G:G,"&lt;="&amp;A1333,user_list!H:H,"&gt;="&amp;A1333,user_list!J:J,days!G1333-1)</f>
        <v>0</v>
      </c>
      <c r="E1333" s="38">
        <f>COUNTIF(user_list!H:H,A1333)</f>
        <v>0</v>
      </c>
      <c r="F1333" s="72">
        <f t="shared" si="40"/>
        <v>8</v>
      </c>
      <c r="G1333" s="72">
        <f t="shared" si="41"/>
        <v>2018</v>
      </c>
    </row>
    <row r="1334" spans="1:7" hidden="1" x14ac:dyDescent="0.3">
      <c r="A1334" s="79">
        <v>43337</v>
      </c>
      <c r="B1334">
        <f>SUMIFS(user_list!P:P,user_list!G:G,"&lt;="&amp;A1334,user_list!H:H,"&gt;="&amp;A1334)</f>
        <v>1.2631578947368421E-2</v>
      </c>
      <c r="C1334">
        <f>SUMIFS(user_list!Q:Q,user_list!G:G,"&lt;="&amp;A1334,user_list!H:H,"&gt;="&amp;A1334)</f>
        <v>3.1578947368421047E-2</v>
      </c>
      <c r="D1334">
        <f>SUMIFS(user_list!P:P,user_list!G:G,"&lt;="&amp;A1334,user_list!H:H,"&gt;="&amp;A1334,user_list!J:J,days!G1334)+SUMIFS(user_list!P:P,user_list!G:G,"&lt;="&amp;A1334,user_list!H:H,"&gt;="&amp;A1334,user_list!J:J,days!G1334-1)</f>
        <v>0</v>
      </c>
      <c r="E1334" s="38">
        <f>COUNTIF(user_list!H:H,A1334)</f>
        <v>0</v>
      </c>
      <c r="F1334" s="72">
        <f t="shared" si="40"/>
        <v>8</v>
      </c>
      <c r="G1334" s="72">
        <f t="shared" si="41"/>
        <v>2018</v>
      </c>
    </row>
    <row r="1335" spans="1:7" hidden="1" x14ac:dyDescent="0.3">
      <c r="A1335" s="79">
        <v>43338</v>
      </c>
      <c r="B1335">
        <f>SUMIFS(user_list!P:P,user_list!G:G,"&lt;="&amp;A1335,user_list!H:H,"&gt;="&amp;A1335)</f>
        <v>1.2631578947368421E-2</v>
      </c>
      <c r="C1335">
        <f>SUMIFS(user_list!Q:Q,user_list!G:G,"&lt;="&amp;A1335,user_list!H:H,"&gt;="&amp;A1335)</f>
        <v>3.1578947368421047E-2</v>
      </c>
      <c r="D1335">
        <f>SUMIFS(user_list!P:P,user_list!G:G,"&lt;="&amp;A1335,user_list!H:H,"&gt;="&amp;A1335,user_list!J:J,days!G1335)+SUMIFS(user_list!P:P,user_list!G:G,"&lt;="&amp;A1335,user_list!H:H,"&gt;="&amp;A1335,user_list!J:J,days!G1335-1)</f>
        <v>0</v>
      </c>
      <c r="E1335" s="38">
        <f>COUNTIF(user_list!H:H,A1335)</f>
        <v>0</v>
      </c>
      <c r="F1335" s="72">
        <f t="shared" si="40"/>
        <v>8</v>
      </c>
      <c r="G1335" s="72">
        <f t="shared" si="41"/>
        <v>2018</v>
      </c>
    </row>
    <row r="1336" spans="1:7" hidden="1" x14ac:dyDescent="0.3">
      <c r="A1336" s="79">
        <v>43339</v>
      </c>
      <c r="B1336">
        <f>SUMIFS(user_list!P:P,user_list!G:G,"&lt;="&amp;A1336,user_list!H:H,"&gt;="&amp;A1336)</f>
        <v>1.2631578947368421E-2</v>
      </c>
      <c r="C1336">
        <f>SUMIFS(user_list!Q:Q,user_list!G:G,"&lt;="&amp;A1336,user_list!H:H,"&gt;="&amp;A1336)</f>
        <v>3.1578947368421047E-2</v>
      </c>
      <c r="D1336">
        <f>SUMIFS(user_list!P:P,user_list!G:G,"&lt;="&amp;A1336,user_list!H:H,"&gt;="&amp;A1336,user_list!J:J,days!G1336)+SUMIFS(user_list!P:P,user_list!G:G,"&lt;="&amp;A1336,user_list!H:H,"&gt;="&amp;A1336,user_list!J:J,days!G1336-1)</f>
        <v>0</v>
      </c>
      <c r="E1336" s="38">
        <f>COUNTIF(user_list!H:H,A1336)</f>
        <v>0</v>
      </c>
      <c r="F1336" s="72">
        <f t="shared" si="40"/>
        <v>8</v>
      </c>
      <c r="G1336" s="72">
        <f t="shared" si="41"/>
        <v>2018</v>
      </c>
    </row>
    <row r="1337" spans="1:7" hidden="1" x14ac:dyDescent="0.3">
      <c r="A1337" s="79">
        <v>43340</v>
      </c>
      <c r="B1337">
        <f>SUMIFS(user_list!P:P,user_list!G:G,"&lt;="&amp;A1337,user_list!H:H,"&gt;="&amp;A1337)</f>
        <v>1.2631578947368421E-2</v>
      </c>
      <c r="C1337">
        <f>SUMIFS(user_list!Q:Q,user_list!G:G,"&lt;="&amp;A1337,user_list!H:H,"&gt;="&amp;A1337)</f>
        <v>3.1578947368421047E-2</v>
      </c>
      <c r="D1337">
        <f>SUMIFS(user_list!P:P,user_list!G:G,"&lt;="&amp;A1337,user_list!H:H,"&gt;="&amp;A1337,user_list!J:J,days!G1337)+SUMIFS(user_list!P:P,user_list!G:G,"&lt;="&amp;A1337,user_list!H:H,"&gt;="&amp;A1337,user_list!J:J,days!G1337-1)</f>
        <v>0</v>
      </c>
      <c r="E1337" s="38">
        <f>COUNTIF(user_list!H:H,A1337)</f>
        <v>0</v>
      </c>
      <c r="F1337" s="72">
        <f t="shared" si="40"/>
        <v>8</v>
      </c>
      <c r="G1337" s="72">
        <f t="shared" si="41"/>
        <v>2018</v>
      </c>
    </row>
    <row r="1338" spans="1:7" hidden="1" x14ac:dyDescent="0.3">
      <c r="A1338" s="79">
        <v>43341</v>
      </c>
      <c r="B1338">
        <f>SUMIFS(user_list!P:P,user_list!G:G,"&lt;="&amp;A1338,user_list!H:H,"&gt;="&amp;A1338)</f>
        <v>1.2631578947368421E-2</v>
      </c>
      <c r="C1338">
        <f>SUMIFS(user_list!Q:Q,user_list!G:G,"&lt;="&amp;A1338,user_list!H:H,"&gt;="&amp;A1338)</f>
        <v>3.1578947368421047E-2</v>
      </c>
      <c r="D1338">
        <f>SUMIFS(user_list!P:P,user_list!G:G,"&lt;="&amp;A1338,user_list!H:H,"&gt;="&amp;A1338,user_list!J:J,days!G1338)+SUMIFS(user_list!P:P,user_list!G:G,"&lt;="&amp;A1338,user_list!H:H,"&gt;="&amp;A1338,user_list!J:J,days!G1338-1)</f>
        <v>0</v>
      </c>
      <c r="E1338" s="38">
        <f>COUNTIF(user_list!H:H,A1338)</f>
        <v>0</v>
      </c>
      <c r="F1338" s="72">
        <f t="shared" si="40"/>
        <v>8</v>
      </c>
      <c r="G1338" s="72">
        <f t="shared" si="41"/>
        <v>2018</v>
      </c>
    </row>
    <row r="1339" spans="1:7" hidden="1" x14ac:dyDescent="0.3">
      <c r="A1339" s="79">
        <v>43342</v>
      </c>
      <c r="B1339">
        <f>SUMIFS(user_list!P:P,user_list!G:G,"&lt;="&amp;A1339,user_list!H:H,"&gt;="&amp;A1339)</f>
        <v>1.2631578947368421E-2</v>
      </c>
      <c r="C1339">
        <f>SUMIFS(user_list!Q:Q,user_list!G:G,"&lt;="&amp;A1339,user_list!H:H,"&gt;="&amp;A1339)</f>
        <v>3.1578947368421047E-2</v>
      </c>
      <c r="D1339">
        <f>SUMIFS(user_list!P:P,user_list!G:G,"&lt;="&amp;A1339,user_list!H:H,"&gt;="&amp;A1339,user_list!J:J,days!G1339)+SUMIFS(user_list!P:P,user_list!G:G,"&lt;="&amp;A1339,user_list!H:H,"&gt;="&amp;A1339,user_list!J:J,days!G1339-1)</f>
        <v>0</v>
      </c>
      <c r="E1339" s="38">
        <f>COUNTIF(user_list!H:H,A1339)</f>
        <v>0</v>
      </c>
      <c r="F1339" s="72">
        <f t="shared" si="40"/>
        <v>8</v>
      </c>
      <c r="G1339" s="72">
        <f t="shared" si="41"/>
        <v>2018</v>
      </c>
    </row>
    <row r="1340" spans="1:7" hidden="1" x14ac:dyDescent="0.3">
      <c r="A1340" s="79">
        <v>43343</v>
      </c>
      <c r="B1340">
        <f>SUMIFS(user_list!P:P,user_list!G:G,"&lt;="&amp;A1340,user_list!H:H,"&gt;="&amp;A1340)</f>
        <v>1.2631578947368421E-2</v>
      </c>
      <c r="C1340">
        <f>SUMIFS(user_list!Q:Q,user_list!G:G,"&lt;="&amp;A1340,user_list!H:H,"&gt;="&amp;A1340)</f>
        <v>3.1578947368421047E-2</v>
      </c>
      <c r="D1340">
        <f>SUMIFS(user_list!P:P,user_list!G:G,"&lt;="&amp;A1340,user_list!H:H,"&gt;="&amp;A1340,user_list!J:J,days!G1340)+SUMIFS(user_list!P:P,user_list!G:G,"&lt;="&amp;A1340,user_list!H:H,"&gt;="&amp;A1340,user_list!J:J,days!G1340-1)</f>
        <v>0</v>
      </c>
      <c r="E1340" s="38">
        <f>COUNTIF(user_list!H:H,A1340)</f>
        <v>0</v>
      </c>
      <c r="F1340" s="72">
        <f t="shared" si="40"/>
        <v>8</v>
      </c>
      <c r="G1340" s="72">
        <f t="shared" si="41"/>
        <v>2018</v>
      </c>
    </row>
    <row r="1341" spans="1:7" hidden="1" x14ac:dyDescent="0.3">
      <c r="A1341" s="79">
        <v>43344</v>
      </c>
      <c r="B1341">
        <f>SUMIFS(user_list!P:P,user_list!G:G,"&lt;="&amp;A1341,user_list!H:H,"&gt;="&amp;A1341)</f>
        <v>1.2631578947368421E-2</v>
      </c>
      <c r="C1341">
        <f>SUMIFS(user_list!Q:Q,user_list!G:G,"&lt;="&amp;A1341,user_list!H:H,"&gt;="&amp;A1341)</f>
        <v>3.1578947368421047E-2</v>
      </c>
      <c r="D1341">
        <f>SUMIFS(user_list!P:P,user_list!G:G,"&lt;="&amp;A1341,user_list!H:H,"&gt;="&amp;A1341,user_list!J:J,days!G1341)+SUMIFS(user_list!P:P,user_list!G:G,"&lt;="&amp;A1341,user_list!H:H,"&gt;="&amp;A1341,user_list!J:J,days!G1341-1)</f>
        <v>0</v>
      </c>
      <c r="E1341" s="38">
        <f>COUNTIF(user_list!H:H,A1341)</f>
        <v>0</v>
      </c>
      <c r="F1341" s="72">
        <f t="shared" si="40"/>
        <v>9</v>
      </c>
      <c r="G1341" s="72">
        <f t="shared" si="41"/>
        <v>2018</v>
      </c>
    </row>
    <row r="1342" spans="1:7" hidden="1" x14ac:dyDescent="0.3">
      <c r="A1342" s="79">
        <v>43345</v>
      </c>
      <c r="B1342">
        <f>SUMIFS(user_list!P:P,user_list!G:G,"&lt;="&amp;A1342,user_list!H:H,"&gt;="&amp;A1342)</f>
        <v>1.2631578947368421E-2</v>
      </c>
      <c r="C1342">
        <f>SUMIFS(user_list!Q:Q,user_list!G:G,"&lt;="&amp;A1342,user_list!H:H,"&gt;="&amp;A1342)</f>
        <v>3.1578947368421047E-2</v>
      </c>
      <c r="D1342">
        <f>SUMIFS(user_list!P:P,user_list!G:G,"&lt;="&amp;A1342,user_list!H:H,"&gt;="&amp;A1342,user_list!J:J,days!G1342)+SUMIFS(user_list!P:P,user_list!G:G,"&lt;="&amp;A1342,user_list!H:H,"&gt;="&amp;A1342,user_list!J:J,days!G1342-1)</f>
        <v>0</v>
      </c>
      <c r="E1342" s="38">
        <f>COUNTIF(user_list!H:H,A1342)</f>
        <v>0</v>
      </c>
      <c r="F1342" s="72">
        <f t="shared" si="40"/>
        <v>9</v>
      </c>
      <c r="G1342" s="72">
        <f t="shared" si="41"/>
        <v>2018</v>
      </c>
    </row>
    <row r="1343" spans="1:7" hidden="1" x14ac:dyDescent="0.3">
      <c r="A1343" s="79">
        <v>43346</v>
      </c>
      <c r="B1343">
        <f>SUMIFS(user_list!P:P,user_list!G:G,"&lt;="&amp;A1343,user_list!H:H,"&gt;="&amp;A1343)</f>
        <v>1.2631578947368421E-2</v>
      </c>
      <c r="C1343">
        <f>SUMIFS(user_list!Q:Q,user_list!G:G,"&lt;="&amp;A1343,user_list!H:H,"&gt;="&amp;A1343)</f>
        <v>3.1578947368421047E-2</v>
      </c>
      <c r="D1343">
        <f>SUMIFS(user_list!P:P,user_list!G:G,"&lt;="&amp;A1343,user_list!H:H,"&gt;="&amp;A1343,user_list!J:J,days!G1343)+SUMIFS(user_list!P:P,user_list!G:G,"&lt;="&amp;A1343,user_list!H:H,"&gt;="&amp;A1343,user_list!J:J,days!G1343-1)</f>
        <v>0</v>
      </c>
      <c r="E1343" s="38">
        <f>COUNTIF(user_list!H:H,A1343)</f>
        <v>0</v>
      </c>
      <c r="F1343" s="72">
        <f t="shared" si="40"/>
        <v>9</v>
      </c>
      <c r="G1343" s="72">
        <f t="shared" si="41"/>
        <v>2018</v>
      </c>
    </row>
    <row r="1344" spans="1:7" hidden="1" x14ac:dyDescent="0.3">
      <c r="A1344" s="79">
        <v>43347</v>
      </c>
      <c r="B1344">
        <f>SUMIFS(user_list!P:P,user_list!G:G,"&lt;="&amp;A1344,user_list!H:H,"&gt;="&amp;A1344)</f>
        <v>1.2631578947368421E-2</v>
      </c>
      <c r="C1344">
        <f>SUMIFS(user_list!Q:Q,user_list!G:G,"&lt;="&amp;A1344,user_list!H:H,"&gt;="&amp;A1344)</f>
        <v>3.1578947368421047E-2</v>
      </c>
      <c r="D1344">
        <f>SUMIFS(user_list!P:P,user_list!G:G,"&lt;="&amp;A1344,user_list!H:H,"&gt;="&amp;A1344,user_list!J:J,days!G1344)+SUMIFS(user_list!P:P,user_list!G:G,"&lt;="&amp;A1344,user_list!H:H,"&gt;="&amp;A1344,user_list!J:J,days!G1344-1)</f>
        <v>0</v>
      </c>
      <c r="E1344" s="38">
        <f>COUNTIF(user_list!H:H,A1344)</f>
        <v>0</v>
      </c>
      <c r="F1344" s="72">
        <f t="shared" si="40"/>
        <v>9</v>
      </c>
      <c r="G1344" s="72">
        <f t="shared" si="41"/>
        <v>2018</v>
      </c>
    </row>
    <row r="1345" spans="1:7" hidden="1" x14ac:dyDescent="0.3">
      <c r="A1345" s="79">
        <v>43348</v>
      </c>
      <c r="B1345">
        <f>SUMIFS(user_list!P:P,user_list!G:G,"&lt;="&amp;A1345,user_list!H:H,"&gt;="&amp;A1345)</f>
        <v>1.2631578947368421E-2</v>
      </c>
      <c r="C1345">
        <f>SUMIFS(user_list!Q:Q,user_list!G:G,"&lt;="&amp;A1345,user_list!H:H,"&gt;="&amp;A1345)</f>
        <v>3.1578947368421047E-2</v>
      </c>
      <c r="D1345">
        <f>SUMIFS(user_list!P:P,user_list!G:G,"&lt;="&amp;A1345,user_list!H:H,"&gt;="&amp;A1345,user_list!J:J,days!G1345)+SUMIFS(user_list!P:P,user_list!G:G,"&lt;="&amp;A1345,user_list!H:H,"&gt;="&amp;A1345,user_list!J:J,days!G1345-1)</f>
        <v>0</v>
      </c>
      <c r="E1345" s="38">
        <f>COUNTIF(user_list!H:H,A1345)</f>
        <v>0</v>
      </c>
      <c r="F1345" s="72">
        <f t="shared" si="40"/>
        <v>9</v>
      </c>
      <c r="G1345" s="72">
        <f t="shared" si="41"/>
        <v>2018</v>
      </c>
    </row>
    <row r="1346" spans="1:7" hidden="1" x14ac:dyDescent="0.3">
      <c r="A1346" s="79">
        <v>43349</v>
      </c>
      <c r="B1346">
        <f>SUMIFS(user_list!P:P,user_list!G:G,"&lt;="&amp;A1346,user_list!H:H,"&gt;="&amp;A1346)</f>
        <v>1.2631578947368421E-2</v>
      </c>
      <c r="C1346">
        <f>SUMIFS(user_list!Q:Q,user_list!G:G,"&lt;="&amp;A1346,user_list!H:H,"&gt;="&amp;A1346)</f>
        <v>3.1578947368421047E-2</v>
      </c>
      <c r="D1346">
        <f>SUMIFS(user_list!P:P,user_list!G:G,"&lt;="&amp;A1346,user_list!H:H,"&gt;="&amp;A1346,user_list!J:J,days!G1346)+SUMIFS(user_list!P:P,user_list!G:G,"&lt;="&amp;A1346,user_list!H:H,"&gt;="&amp;A1346,user_list!J:J,days!G1346-1)</f>
        <v>0</v>
      </c>
      <c r="E1346" s="38">
        <f>COUNTIF(user_list!H:H,A1346)</f>
        <v>0</v>
      </c>
      <c r="F1346" s="72">
        <f t="shared" ref="F1346:F1409" si="42">MONTH(A1346)</f>
        <v>9</v>
      </c>
      <c r="G1346" s="72">
        <f t="shared" ref="G1346:G1409" si="43">YEAR(A1346)</f>
        <v>2018</v>
      </c>
    </row>
    <row r="1347" spans="1:7" hidden="1" x14ac:dyDescent="0.3">
      <c r="A1347" s="79">
        <v>43350</v>
      </c>
      <c r="B1347">
        <f>SUMIFS(user_list!P:P,user_list!G:G,"&lt;="&amp;A1347,user_list!H:H,"&gt;="&amp;A1347)</f>
        <v>1.2631578947368421E-2</v>
      </c>
      <c r="C1347">
        <f>SUMIFS(user_list!Q:Q,user_list!G:G,"&lt;="&amp;A1347,user_list!H:H,"&gt;="&amp;A1347)</f>
        <v>3.1578947368421047E-2</v>
      </c>
      <c r="D1347">
        <f>SUMIFS(user_list!P:P,user_list!G:G,"&lt;="&amp;A1347,user_list!H:H,"&gt;="&amp;A1347,user_list!J:J,days!G1347)+SUMIFS(user_list!P:P,user_list!G:G,"&lt;="&amp;A1347,user_list!H:H,"&gt;="&amp;A1347,user_list!J:J,days!G1347-1)</f>
        <v>0</v>
      </c>
      <c r="E1347" s="38">
        <f>COUNTIF(user_list!H:H,A1347)</f>
        <v>0</v>
      </c>
      <c r="F1347" s="72">
        <f t="shared" si="42"/>
        <v>9</v>
      </c>
      <c r="G1347" s="72">
        <f t="shared" si="43"/>
        <v>2018</v>
      </c>
    </row>
    <row r="1348" spans="1:7" hidden="1" x14ac:dyDescent="0.3">
      <c r="A1348" s="79">
        <v>43351</v>
      </c>
      <c r="B1348">
        <f>SUMIFS(user_list!P:P,user_list!G:G,"&lt;="&amp;A1348,user_list!H:H,"&gt;="&amp;A1348)</f>
        <v>1.2631578947368421E-2</v>
      </c>
      <c r="C1348">
        <f>SUMIFS(user_list!Q:Q,user_list!G:G,"&lt;="&amp;A1348,user_list!H:H,"&gt;="&amp;A1348)</f>
        <v>3.1578947368421047E-2</v>
      </c>
      <c r="D1348">
        <f>SUMIFS(user_list!P:P,user_list!G:G,"&lt;="&amp;A1348,user_list!H:H,"&gt;="&amp;A1348,user_list!J:J,days!G1348)+SUMIFS(user_list!P:P,user_list!G:G,"&lt;="&amp;A1348,user_list!H:H,"&gt;="&amp;A1348,user_list!J:J,days!G1348-1)</f>
        <v>0</v>
      </c>
      <c r="E1348" s="38">
        <f>COUNTIF(user_list!H:H,A1348)</f>
        <v>0</v>
      </c>
      <c r="F1348" s="72">
        <f t="shared" si="42"/>
        <v>9</v>
      </c>
      <c r="G1348" s="72">
        <f t="shared" si="43"/>
        <v>2018</v>
      </c>
    </row>
    <row r="1349" spans="1:7" hidden="1" x14ac:dyDescent="0.3">
      <c r="A1349" s="79">
        <v>43352</v>
      </c>
      <c r="B1349">
        <f>SUMIFS(user_list!P:P,user_list!G:G,"&lt;="&amp;A1349,user_list!H:H,"&gt;="&amp;A1349)</f>
        <v>1.2631578947368421E-2</v>
      </c>
      <c r="C1349">
        <f>SUMIFS(user_list!Q:Q,user_list!G:G,"&lt;="&amp;A1349,user_list!H:H,"&gt;="&amp;A1349)</f>
        <v>3.1578947368421047E-2</v>
      </c>
      <c r="D1349">
        <f>SUMIFS(user_list!P:P,user_list!G:G,"&lt;="&amp;A1349,user_list!H:H,"&gt;="&amp;A1349,user_list!J:J,days!G1349)+SUMIFS(user_list!P:P,user_list!G:G,"&lt;="&amp;A1349,user_list!H:H,"&gt;="&amp;A1349,user_list!J:J,days!G1349-1)</f>
        <v>0</v>
      </c>
      <c r="E1349" s="38">
        <f>COUNTIF(user_list!H:H,A1349)</f>
        <v>0</v>
      </c>
      <c r="F1349" s="72">
        <f t="shared" si="42"/>
        <v>9</v>
      </c>
      <c r="G1349" s="72">
        <f t="shared" si="43"/>
        <v>2018</v>
      </c>
    </row>
    <row r="1350" spans="1:7" hidden="1" x14ac:dyDescent="0.3">
      <c r="A1350" s="79">
        <v>43353</v>
      </c>
      <c r="B1350">
        <f>SUMIFS(user_list!P:P,user_list!G:G,"&lt;="&amp;A1350,user_list!H:H,"&gt;="&amp;A1350)</f>
        <v>1.2631578947368421E-2</v>
      </c>
      <c r="C1350">
        <f>SUMIFS(user_list!Q:Q,user_list!G:G,"&lt;="&amp;A1350,user_list!H:H,"&gt;="&amp;A1350)</f>
        <v>3.1578947368421047E-2</v>
      </c>
      <c r="D1350">
        <f>SUMIFS(user_list!P:P,user_list!G:G,"&lt;="&amp;A1350,user_list!H:H,"&gt;="&amp;A1350,user_list!J:J,days!G1350)+SUMIFS(user_list!P:P,user_list!G:G,"&lt;="&amp;A1350,user_list!H:H,"&gt;="&amp;A1350,user_list!J:J,days!G1350-1)</f>
        <v>0</v>
      </c>
      <c r="E1350" s="38">
        <f>COUNTIF(user_list!H:H,A1350)</f>
        <v>0</v>
      </c>
      <c r="F1350" s="72">
        <f t="shared" si="42"/>
        <v>9</v>
      </c>
      <c r="G1350" s="72">
        <f t="shared" si="43"/>
        <v>2018</v>
      </c>
    </row>
    <row r="1351" spans="1:7" hidden="1" x14ac:dyDescent="0.3">
      <c r="A1351" s="79">
        <v>43354</v>
      </c>
      <c r="B1351">
        <f>SUMIFS(user_list!P:P,user_list!G:G,"&lt;="&amp;A1351,user_list!H:H,"&gt;="&amp;A1351)</f>
        <v>0.28948343079922023</v>
      </c>
      <c r="C1351">
        <f>SUMIFS(user_list!Q:Q,user_list!G:G,"&lt;="&amp;A1351,user_list!H:H,"&gt;="&amp;A1351)</f>
        <v>0.75380116959064325</v>
      </c>
      <c r="D1351">
        <f>SUMIFS(user_list!P:P,user_list!G:G,"&lt;="&amp;A1351,user_list!H:H,"&gt;="&amp;A1351,user_list!J:J,days!G1351)+SUMIFS(user_list!P:P,user_list!G:G,"&lt;="&amp;A1351,user_list!H:H,"&gt;="&amp;A1351,user_list!J:J,days!G1351-1)</f>
        <v>0</v>
      </c>
      <c r="E1351" s="38">
        <f>COUNTIF(user_list!H:H,A1351)</f>
        <v>0</v>
      </c>
      <c r="F1351" s="72">
        <f t="shared" si="42"/>
        <v>9</v>
      </c>
      <c r="G1351" s="72">
        <f t="shared" si="43"/>
        <v>2018</v>
      </c>
    </row>
    <row r="1352" spans="1:7" hidden="1" x14ac:dyDescent="0.3">
      <c r="A1352" s="79">
        <v>43355</v>
      </c>
      <c r="B1352">
        <f>SUMIFS(user_list!P:P,user_list!G:G,"&lt;="&amp;A1352,user_list!H:H,"&gt;="&amp;A1352)</f>
        <v>0.28948343079922023</v>
      </c>
      <c r="C1352">
        <f>SUMIFS(user_list!Q:Q,user_list!G:G,"&lt;="&amp;A1352,user_list!H:H,"&gt;="&amp;A1352)</f>
        <v>0.75380116959064325</v>
      </c>
      <c r="D1352">
        <f>SUMIFS(user_list!P:P,user_list!G:G,"&lt;="&amp;A1352,user_list!H:H,"&gt;="&amp;A1352,user_list!J:J,days!G1352)+SUMIFS(user_list!P:P,user_list!G:G,"&lt;="&amp;A1352,user_list!H:H,"&gt;="&amp;A1352,user_list!J:J,days!G1352-1)</f>
        <v>0</v>
      </c>
      <c r="E1352" s="38">
        <f>COUNTIF(user_list!H:H,A1352)</f>
        <v>0</v>
      </c>
      <c r="F1352" s="72">
        <f t="shared" si="42"/>
        <v>9</v>
      </c>
      <c r="G1352" s="72">
        <f t="shared" si="43"/>
        <v>2018</v>
      </c>
    </row>
    <row r="1353" spans="1:7" hidden="1" x14ac:dyDescent="0.3">
      <c r="A1353" s="79">
        <v>43356</v>
      </c>
      <c r="B1353">
        <f>SUMIFS(user_list!P:P,user_list!G:G,"&lt;="&amp;A1353,user_list!H:H,"&gt;="&amp;A1353)</f>
        <v>0.28948343079922023</v>
      </c>
      <c r="C1353">
        <f>SUMIFS(user_list!Q:Q,user_list!G:G,"&lt;="&amp;A1353,user_list!H:H,"&gt;="&amp;A1353)</f>
        <v>0.75380116959064325</v>
      </c>
      <c r="D1353">
        <f>SUMIFS(user_list!P:P,user_list!G:G,"&lt;="&amp;A1353,user_list!H:H,"&gt;="&amp;A1353,user_list!J:J,days!G1353)+SUMIFS(user_list!P:P,user_list!G:G,"&lt;="&amp;A1353,user_list!H:H,"&gt;="&amp;A1353,user_list!J:J,days!G1353-1)</f>
        <v>0</v>
      </c>
      <c r="E1353" s="38">
        <f>COUNTIF(user_list!H:H,A1353)</f>
        <v>0</v>
      </c>
      <c r="F1353" s="72">
        <f t="shared" si="42"/>
        <v>9</v>
      </c>
      <c r="G1353" s="72">
        <f t="shared" si="43"/>
        <v>2018</v>
      </c>
    </row>
    <row r="1354" spans="1:7" hidden="1" x14ac:dyDescent="0.3">
      <c r="A1354" s="79">
        <v>43357</v>
      </c>
      <c r="B1354">
        <f>SUMIFS(user_list!P:P,user_list!G:G,"&lt;="&amp;A1354,user_list!H:H,"&gt;="&amp;A1354)</f>
        <v>0.28948343079922023</v>
      </c>
      <c r="C1354">
        <f>SUMIFS(user_list!Q:Q,user_list!G:G,"&lt;="&amp;A1354,user_list!H:H,"&gt;="&amp;A1354)</f>
        <v>0.75380116959064325</v>
      </c>
      <c r="D1354">
        <f>SUMIFS(user_list!P:P,user_list!G:G,"&lt;="&amp;A1354,user_list!H:H,"&gt;="&amp;A1354,user_list!J:J,days!G1354)+SUMIFS(user_list!P:P,user_list!G:G,"&lt;="&amp;A1354,user_list!H:H,"&gt;="&amp;A1354,user_list!J:J,days!G1354-1)</f>
        <v>0</v>
      </c>
      <c r="E1354" s="38">
        <f>COUNTIF(user_list!H:H,A1354)</f>
        <v>0</v>
      </c>
      <c r="F1354" s="72">
        <f t="shared" si="42"/>
        <v>9</v>
      </c>
      <c r="G1354" s="72">
        <f t="shared" si="43"/>
        <v>2018</v>
      </c>
    </row>
    <row r="1355" spans="1:7" hidden="1" x14ac:dyDescent="0.3">
      <c r="A1355" s="79">
        <v>43358</v>
      </c>
      <c r="B1355">
        <f>SUMIFS(user_list!P:P,user_list!G:G,"&lt;="&amp;A1355,user_list!H:H,"&gt;="&amp;A1355)</f>
        <v>0.28948343079922023</v>
      </c>
      <c r="C1355">
        <f>SUMIFS(user_list!Q:Q,user_list!G:G,"&lt;="&amp;A1355,user_list!H:H,"&gt;="&amp;A1355)</f>
        <v>0.75380116959064325</v>
      </c>
      <c r="D1355">
        <f>SUMIFS(user_list!P:P,user_list!G:G,"&lt;="&amp;A1355,user_list!H:H,"&gt;="&amp;A1355,user_list!J:J,days!G1355)+SUMIFS(user_list!P:P,user_list!G:G,"&lt;="&amp;A1355,user_list!H:H,"&gt;="&amp;A1355,user_list!J:J,days!G1355-1)</f>
        <v>0</v>
      </c>
      <c r="E1355" s="38">
        <f>COUNTIF(user_list!H:H,A1355)</f>
        <v>0</v>
      </c>
      <c r="F1355" s="72">
        <f t="shared" si="42"/>
        <v>9</v>
      </c>
      <c r="G1355" s="72">
        <f t="shared" si="43"/>
        <v>2018</v>
      </c>
    </row>
    <row r="1356" spans="1:7" hidden="1" x14ac:dyDescent="0.3">
      <c r="A1356" s="79">
        <v>43359</v>
      </c>
      <c r="B1356">
        <f>SUMIFS(user_list!P:P,user_list!G:G,"&lt;="&amp;A1356,user_list!H:H,"&gt;="&amp;A1356)</f>
        <v>0.28948343079922023</v>
      </c>
      <c r="C1356">
        <f>SUMIFS(user_list!Q:Q,user_list!G:G,"&lt;="&amp;A1356,user_list!H:H,"&gt;="&amp;A1356)</f>
        <v>0.75380116959064325</v>
      </c>
      <c r="D1356">
        <f>SUMIFS(user_list!P:P,user_list!G:G,"&lt;="&amp;A1356,user_list!H:H,"&gt;="&amp;A1356,user_list!J:J,days!G1356)+SUMIFS(user_list!P:P,user_list!G:G,"&lt;="&amp;A1356,user_list!H:H,"&gt;="&amp;A1356,user_list!J:J,days!G1356-1)</f>
        <v>0</v>
      </c>
      <c r="E1356" s="38">
        <f>COUNTIF(user_list!H:H,A1356)</f>
        <v>0</v>
      </c>
      <c r="F1356" s="72">
        <f t="shared" si="42"/>
        <v>9</v>
      </c>
      <c r="G1356" s="72">
        <f t="shared" si="43"/>
        <v>2018</v>
      </c>
    </row>
    <row r="1357" spans="1:7" hidden="1" x14ac:dyDescent="0.3">
      <c r="A1357" s="79">
        <v>43360</v>
      </c>
      <c r="B1357">
        <f>SUMIFS(user_list!P:P,user_list!G:G,"&lt;="&amp;A1357,user_list!H:H,"&gt;="&amp;A1357)</f>
        <v>0.28948343079922023</v>
      </c>
      <c r="C1357">
        <f>SUMIFS(user_list!Q:Q,user_list!G:G,"&lt;="&amp;A1357,user_list!H:H,"&gt;="&amp;A1357)</f>
        <v>0.75380116959064325</v>
      </c>
      <c r="D1357">
        <f>SUMIFS(user_list!P:P,user_list!G:G,"&lt;="&amp;A1357,user_list!H:H,"&gt;="&amp;A1357,user_list!J:J,days!G1357)+SUMIFS(user_list!P:P,user_list!G:G,"&lt;="&amp;A1357,user_list!H:H,"&gt;="&amp;A1357,user_list!J:J,days!G1357-1)</f>
        <v>0</v>
      </c>
      <c r="E1357" s="38">
        <f>COUNTIF(user_list!H:H,A1357)</f>
        <v>0</v>
      </c>
      <c r="F1357" s="72">
        <f t="shared" si="42"/>
        <v>9</v>
      </c>
      <c r="G1357" s="72">
        <f t="shared" si="43"/>
        <v>2018</v>
      </c>
    </row>
    <row r="1358" spans="1:7" hidden="1" x14ac:dyDescent="0.3">
      <c r="A1358" s="79">
        <v>43361</v>
      </c>
      <c r="B1358">
        <f>SUMIFS(user_list!P:P,user_list!G:G,"&lt;="&amp;A1358,user_list!H:H,"&gt;="&amp;A1358)</f>
        <v>0.28948343079922023</v>
      </c>
      <c r="C1358">
        <f>SUMIFS(user_list!Q:Q,user_list!G:G,"&lt;="&amp;A1358,user_list!H:H,"&gt;="&amp;A1358)</f>
        <v>0.75380116959064325</v>
      </c>
      <c r="D1358">
        <f>SUMIFS(user_list!P:P,user_list!G:G,"&lt;="&amp;A1358,user_list!H:H,"&gt;="&amp;A1358,user_list!J:J,days!G1358)+SUMIFS(user_list!P:P,user_list!G:G,"&lt;="&amp;A1358,user_list!H:H,"&gt;="&amp;A1358,user_list!J:J,days!G1358-1)</f>
        <v>0</v>
      </c>
      <c r="E1358" s="38">
        <f>COUNTIF(user_list!H:H,A1358)</f>
        <v>0</v>
      </c>
      <c r="F1358" s="72">
        <f t="shared" si="42"/>
        <v>9</v>
      </c>
      <c r="G1358" s="72">
        <f t="shared" si="43"/>
        <v>2018</v>
      </c>
    </row>
    <row r="1359" spans="1:7" hidden="1" x14ac:dyDescent="0.3">
      <c r="A1359" s="79">
        <v>43362</v>
      </c>
      <c r="B1359">
        <f>SUMIFS(user_list!P:P,user_list!G:G,"&lt;="&amp;A1359,user_list!H:H,"&gt;="&amp;A1359)</f>
        <v>0.28948343079922023</v>
      </c>
      <c r="C1359">
        <f>SUMIFS(user_list!Q:Q,user_list!G:G,"&lt;="&amp;A1359,user_list!H:H,"&gt;="&amp;A1359)</f>
        <v>0.75380116959064325</v>
      </c>
      <c r="D1359">
        <f>SUMIFS(user_list!P:P,user_list!G:G,"&lt;="&amp;A1359,user_list!H:H,"&gt;="&amp;A1359,user_list!J:J,days!G1359)+SUMIFS(user_list!P:P,user_list!G:G,"&lt;="&amp;A1359,user_list!H:H,"&gt;="&amp;A1359,user_list!J:J,days!G1359-1)</f>
        <v>0</v>
      </c>
      <c r="E1359" s="38">
        <f>COUNTIF(user_list!H:H,A1359)</f>
        <v>0</v>
      </c>
      <c r="F1359" s="72">
        <f t="shared" si="42"/>
        <v>9</v>
      </c>
      <c r="G1359" s="72">
        <f t="shared" si="43"/>
        <v>2018</v>
      </c>
    </row>
    <row r="1360" spans="1:7" hidden="1" x14ac:dyDescent="0.3">
      <c r="A1360" s="79">
        <v>43363</v>
      </c>
      <c r="B1360">
        <f>SUMIFS(user_list!P:P,user_list!G:G,"&lt;="&amp;A1360,user_list!H:H,"&gt;="&amp;A1360)</f>
        <v>0.28948343079922023</v>
      </c>
      <c r="C1360">
        <f>SUMIFS(user_list!Q:Q,user_list!G:G,"&lt;="&amp;A1360,user_list!H:H,"&gt;="&amp;A1360)</f>
        <v>0.75380116959064325</v>
      </c>
      <c r="D1360">
        <f>SUMIFS(user_list!P:P,user_list!G:G,"&lt;="&amp;A1360,user_list!H:H,"&gt;="&amp;A1360,user_list!J:J,days!G1360)+SUMIFS(user_list!P:P,user_list!G:G,"&lt;="&amp;A1360,user_list!H:H,"&gt;="&amp;A1360,user_list!J:J,days!G1360-1)</f>
        <v>0</v>
      </c>
      <c r="E1360" s="38">
        <f>COUNTIF(user_list!H:H,A1360)</f>
        <v>0</v>
      </c>
      <c r="F1360" s="72">
        <f t="shared" si="42"/>
        <v>9</v>
      </c>
      <c r="G1360" s="72">
        <f t="shared" si="43"/>
        <v>2018</v>
      </c>
    </row>
    <row r="1361" spans="1:7" hidden="1" x14ac:dyDescent="0.3">
      <c r="A1361" s="79">
        <v>43364</v>
      </c>
      <c r="B1361">
        <f>SUMIFS(user_list!P:P,user_list!G:G,"&lt;="&amp;A1361,user_list!H:H,"&gt;="&amp;A1361)</f>
        <v>0.28948343079922023</v>
      </c>
      <c r="C1361">
        <f>SUMIFS(user_list!Q:Q,user_list!G:G,"&lt;="&amp;A1361,user_list!H:H,"&gt;="&amp;A1361)</f>
        <v>0.75380116959064325</v>
      </c>
      <c r="D1361">
        <f>SUMIFS(user_list!P:P,user_list!G:G,"&lt;="&amp;A1361,user_list!H:H,"&gt;="&amp;A1361,user_list!J:J,days!G1361)+SUMIFS(user_list!P:P,user_list!G:G,"&lt;="&amp;A1361,user_list!H:H,"&gt;="&amp;A1361,user_list!J:J,days!G1361-1)</f>
        <v>0</v>
      </c>
      <c r="E1361" s="38">
        <f>COUNTIF(user_list!H:H,A1361)</f>
        <v>0</v>
      </c>
      <c r="F1361" s="72">
        <f t="shared" si="42"/>
        <v>9</v>
      </c>
      <c r="G1361" s="72">
        <f t="shared" si="43"/>
        <v>2018</v>
      </c>
    </row>
    <row r="1362" spans="1:7" hidden="1" x14ac:dyDescent="0.3">
      <c r="A1362" s="79">
        <v>43365</v>
      </c>
      <c r="B1362">
        <f>SUMIFS(user_list!P:P,user_list!G:G,"&lt;="&amp;A1362,user_list!H:H,"&gt;="&amp;A1362)</f>
        <v>0.28948343079922023</v>
      </c>
      <c r="C1362">
        <f>SUMIFS(user_list!Q:Q,user_list!G:G,"&lt;="&amp;A1362,user_list!H:H,"&gt;="&amp;A1362)</f>
        <v>0.75380116959064325</v>
      </c>
      <c r="D1362">
        <f>SUMIFS(user_list!P:P,user_list!G:G,"&lt;="&amp;A1362,user_list!H:H,"&gt;="&amp;A1362,user_list!J:J,days!G1362)+SUMIFS(user_list!P:P,user_list!G:G,"&lt;="&amp;A1362,user_list!H:H,"&gt;="&amp;A1362,user_list!J:J,days!G1362-1)</f>
        <v>0</v>
      </c>
      <c r="E1362" s="38">
        <f>COUNTIF(user_list!H:H,A1362)</f>
        <v>0</v>
      </c>
      <c r="F1362" s="72">
        <f t="shared" si="42"/>
        <v>9</v>
      </c>
      <c r="G1362" s="72">
        <f t="shared" si="43"/>
        <v>2018</v>
      </c>
    </row>
    <row r="1363" spans="1:7" hidden="1" x14ac:dyDescent="0.3">
      <c r="A1363" s="79">
        <v>43366</v>
      </c>
      <c r="B1363">
        <f>SUMIFS(user_list!P:P,user_list!G:G,"&lt;="&amp;A1363,user_list!H:H,"&gt;="&amp;A1363)</f>
        <v>0.28948343079922023</v>
      </c>
      <c r="C1363">
        <f>SUMIFS(user_list!Q:Q,user_list!G:G,"&lt;="&amp;A1363,user_list!H:H,"&gt;="&amp;A1363)</f>
        <v>0.75380116959064325</v>
      </c>
      <c r="D1363">
        <f>SUMIFS(user_list!P:P,user_list!G:G,"&lt;="&amp;A1363,user_list!H:H,"&gt;="&amp;A1363,user_list!J:J,days!G1363)+SUMIFS(user_list!P:P,user_list!G:G,"&lt;="&amp;A1363,user_list!H:H,"&gt;="&amp;A1363,user_list!J:J,days!G1363-1)</f>
        <v>0</v>
      </c>
      <c r="E1363" s="38">
        <f>COUNTIF(user_list!H:H,A1363)</f>
        <v>0</v>
      </c>
      <c r="F1363" s="72">
        <f t="shared" si="42"/>
        <v>9</v>
      </c>
      <c r="G1363" s="72">
        <f t="shared" si="43"/>
        <v>2018</v>
      </c>
    </row>
    <row r="1364" spans="1:7" hidden="1" x14ac:dyDescent="0.3">
      <c r="A1364" s="79">
        <v>43367</v>
      </c>
      <c r="B1364">
        <f>SUMIFS(user_list!P:P,user_list!G:G,"&lt;="&amp;A1364,user_list!H:H,"&gt;="&amp;A1364)</f>
        <v>0.28948343079922023</v>
      </c>
      <c r="C1364">
        <f>SUMIFS(user_list!Q:Q,user_list!G:G,"&lt;="&amp;A1364,user_list!H:H,"&gt;="&amp;A1364)</f>
        <v>0.75380116959064325</v>
      </c>
      <c r="D1364">
        <f>SUMIFS(user_list!P:P,user_list!G:G,"&lt;="&amp;A1364,user_list!H:H,"&gt;="&amp;A1364,user_list!J:J,days!G1364)+SUMIFS(user_list!P:P,user_list!G:G,"&lt;="&amp;A1364,user_list!H:H,"&gt;="&amp;A1364,user_list!J:J,days!G1364-1)</f>
        <v>0</v>
      </c>
      <c r="E1364" s="38">
        <f>COUNTIF(user_list!H:H,A1364)</f>
        <v>0</v>
      </c>
      <c r="F1364" s="72">
        <f t="shared" si="42"/>
        <v>9</v>
      </c>
      <c r="G1364" s="72">
        <f t="shared" si="43"/>
        <v>2018</v>
      </c>
    </row>
    <row r="1365" spans="1:7" hidden="1" x14ac:dyDescent="0.3">
      <c r="A1365" s="79">
        <v>43368</v>
      </c>
      <c r="B1365">
        <f>SUMIFS(user_list!P:P,user_list!G:G,"&lt;="&amp;A1365,user_list!H:H,"&gt;="&amp;A1365)</f>
        <v>0.28948343079922023</v>
      </c>
      <c r="C1365">
        <f>SUMIFS(user_list!Q:Q,user_list!G:G,"&lt;="&amp;A1365,user_list!H:H,"&gt;="&amp;A1365)</f>
        <v>0.75380116959064325</v>
      </c>
      <c r="D1365">
        <f>SUMIFS(user_list!P:P,user_list!G:G,"&lt;="&amp;A1365,user_list!H:H,"&gt;="&amp;A1365,user_list!J:J,days!G1365)+SUMIFS(user_list!P:P,user_list!G:G,"&lt;="&amp;A1365,user_list!H:H,"&gt;="&amp;A1365,user_list!J:J,days!G1365-1)</f>
        <v>0</v>
      </c>
      <c r="E1365" s="38">
        <f>COUNTIF(user_list!H:H,A1365)</f>
        <v>0</v>
      </c>
      <c r="F1365" s="72">
        <f t="shared" si="42"/>
        <v>9</v>
      </c>
      <c r="G1365" s="72">
        <f t="shared" si="43"/>
        <v>2018</v>
      </c>
    </row>
    <row r="1366" spans="1:7" hidden="1" x14ac:dyDescent="0.3">
      <c r="A1366" s="79">
        <v>43369</v>
      </c>
      <c r="B1366">
        <f>SUMIFS(user_list!P:P,user_list!G:G,"&lt;="&amp;A1366,user_list!H:H,"&gt;="&amp;A1366)</f>
        <v>0.28948343079922023</v>
      </c>
      <c r="C1366">
        <f>SUMIFS(user_list!Q:Q,user_list!G:G,"&lt;="&amp;A1366,user_list!H:H,"&gt;="&amp;A1366)</f>
        <v>0.75380116959064325</v>
      </c>
      <c r="D1366">
        <f>SUMIFS(user_list!P:P,user_list!G:G,"&lt;="&amp;A1366,user_list!H:H,"&gt;="&amp;A1366,user_list!J:J,days!G1366)+SUMIFS(user_list!P:P,user_list!G:G,"&lt;="&amp;A1366,user_list!H:H,"&gt;="&amp;A1366,user_list!J:J,days!G1366-1)</f>
        <v>0</v>
      </c>
      <c r="E1366" s="38">
        <f>COUNTIF(user_list!H:H,A1366)</f>
        <v>0</v>
      </c>
      <c r="F1366" s="72">
        <f t="shared" si="42"/>
        <v>9</v>
      </c>
      <c r="G1366" s="72">
        <f t="shared" si="43"/>
        <v>2018</v>
      </c>
    </row>
    <row r="1367" spans="1:7" hidden="1" x14ac:dyDescent="0.3">
      <c r="A1367" s="79">
        <v>43370</v>
      </c>
      <c r="B1367">
        <f>SUMIFS(user_list!P:P,user_list!G:G,"&lt;="&amp;A1367,user_list!H:H,"&gt;="&amp;A1367)</f>
        <v>0.28948343079922023</v>
      </c>
      <c r="C1367">
        <f>SUMIFS(user_list!Q:Q,user_list!G:G,"&lt;="&amp;A1367,user_list!H:H,"&gt;="&amp;A1367)</f>
        <v>0.75380116959064325</v>
      </c>
      <c r="D1367">
        <f>SUMIFS(user_list!P:P,user_list!G:G,"&lt;="&amp;A1367,user_list!H:H,"&gt;="&amp;A1367,user_list!J:J,days!G1367)+SUMIFS(user_list!P:P,user_list!G:G,"&lt;="&amp;A1367,user_list!H:H,"&gt;="&amp;A1367,user_list!J:J,days!G1367-1)</f>
        <v>0</v>
      </c>
      <c r="E1367" s="38">
        <f>COUNTIF(user_list!H:H,A1367)</f>
        <v>0</v>
      </c>
      <c r="F1367" s="72">
        <f t="shared" si="42"/>
        <v>9</v>
      </c>
      <c r="G1367" s="72">
        <f t="shared" si="43"/>
        <v>2018</v>
      </c>
    </row>
    <row r="1368" spans="1:7" hidden="1" x14ac:dyDescent="0.3">
      <c r="A1368" s="79">
        <v>43371</v>
      </c>
      <c r="B1368">
        <f>SUMIFS(user_list!P:P,user_list!G:G,"&lt;="&amp;A1368,user_list!H:H,"&gt;="&amp;A1368)</f>
        <v>0.28948343079922023</v>
      </c>
      <c r="C1368">
        <f>SUMIFS(user_list!Q:Q,user_list!G:G,"&lt;="&amp;A1368,user_list!H:H,"&gt;="&amp;A1368)</f>
        <v>0.75380116959064325</v>
      </c>
      <c r="D1368">
        <f>SUMIFS(user_list!P:P,user_list!G:G,"&lt;="&amp;A1368,user_list!H:H,"&gt;="&amp;A1368,user_list!J:J,days!G1368)+SUMIFS(user_list!P:P,user_list!G:G,"&lt;="&amp;A1368,user_list!H:H,"&gt;="&amp;A1368,user_list!J:J,days!G1368-1)</f>
        <v>0</v>
      </c>
      <c r="E1368" s="38">
        <f>COUNTIF(user_list!H:H,A1368)</f>
        <v>1</v>
      </c>
      <c r="F1368" s="72">
        <f t="shared" si="42"/>
        <v>9</v>
      </c>
      <c r="G1368" s="72">
        <f t="shared" si="43"/>
        <v>2018</v>
      </c>
    </row>
    <row r="1369" spans="1:7" hidden="1" x14ac:dyDescent="0.3">
      <c r="A1369" s="79">
        <v>43372</v>
      </c>
      <c r="B1369">
        <f>SUMIFS(user_list!P:P,user_list!G:G,"&lt;="&amp;A1369,user_list!H:H,"&gt;="&amp;A1369)</f>
        <v>1.2631578947368421E-2</v>
      </c>
      <c r="C1369">
        <f>SUMIFS(user_list!Q:Q,user_list!G:G,"&lt;="&amp;A1369,user_list!H:H,"&gt;="&amp;A1369)</f>
        <v>3.1578947368421047E-2</v>
      </c>
      <c r="D1369">
        <f>SUMIFS(user_list!P:P,user_list!G:G,"&lt;="&amp;A1369,user_list!H:H,"&gt;="&amp;A1369,user_list!J:J,days!G1369)+SUMIFS(user_list!P:P,user_list!G:G,"&lt;="&amp;A1369,user_list!H:H,"&gt;="&amp;A1369,user_list!J:J,days!G1369-1)</f>
        <v>0</v>
      </c>
      <c r="E1369" s="38">
        <f>COUNTIF(user_list!H:H,A1369)</f>
        <v>0</v>
      </c>
      <c r="F1369" s="72">
        <f t="shared" si="42"/>
        <v>9</v>
      </c>
      <c r="G1369" s="72">
        <f t="shared" si="43"/>
        <v>2018</v>
      </c>
    </row>
    <row r="1370" spans="1:7" hidden="1" x14ac:dyDescent="0.3">
      <c r="A1370" s="79">
        <v>43373</v>
      </c>
      <c r="B1370">
        <f>SUMIFS(user_list!P:P,user_list!G:G,"&lt;="&amp;A1370,user_list!H:H,"&gt;="&amp;A1370)</f>
        <v>1.2631578947368421E-2</v>
      </c>
      <c r="C1370">
        <f>SUMIFS(user_list!Q:Q,user_list!G:G,"&lt;="&amp;A1370,user_list!H:H,"&gt;="&amp;A1370)</f>
        <v>3.1578947368421047E-2</v>
      </c>
      <c r="D1370">
        <f>SUMIFS(user_list!P:P,user_list!G:G,"&lt;="&amp;A1370,user_list!H:H,"&gt;="&amp;A1370,user_list!J:J,days!G1370)+SUMIFS(user_list!P:P,user_list!G:G,"&lt;="&amp;A1370,user_list!H:H,"&gt;="&amp;A1370,user_list!J:J,days!G1370-1)</f>
        <v>0</v>
      </c>
      <c r="E1370" s="38">
        <f>COUNTIF(user_list!H:H,A1370)</f>
        <v>0</v>
      </c>
      <c r="F1370" s="72">
        <f t="shared" si="42"/>
        <v>9</v>
      </c>
      <c r="G1370" s="72">
        <f t="shared" si="43"/>
        <v>2018</v>
      </c>
    </row>
    <row r="1371" spans="1:7" hidden="1" x14ac:dyDescent="0.3">
      <c r="A1371" s="79">
        <v>43374</v>
      </c>
      <c r="B1371">
        <f>SUMIFS(user_list!P:P,user_list!G:G,"&lt;="&amp;A1371,user_list!H:H,"&gt;="&amp;A1371)</f>
        <v>0.67929824561403507</v>
      </c>
      <c r="C1371">
        <f>SUMIFS(user_list!Q:Q,user_list!G:G,"&lt;="&amp;A1371,user_list!H:H,"&gt;="&amp;A1371)</f>
        <v>1.6315789473684212</v>
      </c>
      <c r="D1371">
        <f>SUMIFS(user_list!P:P,user_list!G:G,"&lt;="&amp;A1371,user_list!H:H,"&gt;="&amp;A1371,user_list!J:J,days!G1371)+SUMIFS(user_list!P:P,user_list!G:G,"&lt;="&amp;A1371,user_list!H:H,"&gt;="&amp;A1371,user_list!J:J,days!G1371-1)</f>
        <v>0</v>
      </c>
      <c r="E1371" s="38">
        <f>COUNTIF(user_list!H:H,A1371)</f>
        <v>0</v>
      </c>
      <c r="F1371" s="72">
        <f t="shared" si="42"/>
        <v>10</v>
      </c>
      <c r="G1371" s="72">
        <f t="shared" si="43"/>
        <v>2018</v>
      </c>
    </row>
    <row r="1372" spans="1:7" hidden="1" x14ac:dyDescent="0.3">
      <c r="A1372" s="79">
        <v>43375</v>
      </c>
      <c r="B1372">
        <f>SUMIFS(user_list!P:P,user_list!G:G,"&lt;="&amp;A1372,user_list!H:H,"&gt;="&amp;A1372)</f>
        <v>0.67929824561403507</v>
      </c>
      <c r="C1372">
        <f>SUMIFS(user_list!Q:Q,user_list!G:G,"&lt;="&amp;A1372,user_list!H:H,"&gt;="&amp;A1372)</f>
        <v>1.6315789473684212</v>
      </c>
      <c r="D1372">
        <f>SUMIFS(user_list!P:P,user_list!G:G,"&lt;="&amp;A1372,user_list!H:H,"&gt;="&amp;A1372,user_list!J:J,days!G1372)+SUMIFS(user_list!P:P,user_list!G:G,"&lt;="&amp;A1372,user_list!H:H,"&gt;="&amp;A1372,user_list!J:J,days!G1372-1)</f>
        <v>0</v>
      </c>
      <c r="E1372" s="38">
        <f>COUNTIF(user_list!H:H,A1372)</f>
        <v>0</v>
      </c>
      <c r="F1372" s="72">
        <f t="shared" si="42"/>
        <v>10</v>
      </c>
      <c r="G1372" s="72">
        <f t="shared" si="43"/>
        <v>2018</v>
      </c>
    </row>
    <row r="1373" spans="1:7" hidden="1" x14ac:dyDescent="0.3">
      <c r="A1373" s="79">
        <v>43376</v>
      </c>
      <c r="B1373">
        <f>SUMIFS(user_list!P:P,user_list!G:G,"&lt;="&amp;A1373,user_list!H:H,"&gt;="&amp;A1373)</f>
        <v>0.67929824561403507</v>
      </c>
      <c r="C1373">
        <f>SUMIFS(user_list!Q:Q,user_list!G:G,"&lt;="&amp;A1373,user_list!H:H,"&gt;="&amp;A1373)</f>
        <v>1.6315789473684212</v>
      </c>
      <c r="D1373">
        <f>SUMIFS(user_list!P:P,user_list!G:G,"&lt;="&amp;A1373,user_list!H:H,"&gt;="&amp;A1373,user_list!J:J,days!G1373)+SUMIFS(user_list!P:P,user_list!G:G,"&lt;="&amp;A1373,user_list!H:H,"&gt;="&amp;A1373,user_list!J:J,days!G1373-1)</f>
        <v>0</v>
      </c>
      <c r="E1373" s="38">
        <f>COUNTIF(user_list!H:H,A1373)</f>
        <v>0</v>
      </c>
      <c r="F1373" s="72">
        <f t="shared" si="42"/>
        <v>10</v>
      </c>
      <c r="G1373" s="72">
        <f t="shared" si="43"/>
        <v>2018</v>
      </c>
    </row>
    <row r="1374" spans="1:7" hidden="1" x14ac:dyDescent="0.3">
      <c r="A1374" s="79">
        <v>43377</v>
      </c>
      <c r="B1374">
        <f>SUMIFS(user_list!P:P,user_list!G:G,"&lt;="&amp;A1374,user_list!H:H,"&gt;="&amp;A1374)</f>
        <v>0.67929824561403507</v>
      </c>
      <c r="C1374">
        <f>SUMIFS(user_list!Q:Q,user_list!G:G,"&lt;="&amp;A1374,user_list!H:H,"&gt;="&amp;A1374)</f>
        <v>1.6315789473684212</v>
      </c>
      <c r="D1374">
        <f>SUMIFS(user_list!P:P,user_list!G:G,"&lt;="&amp;A1374,user_list!H:H,"&gt;="&amp;A1374,user_list!J:J,days!G1374)+SUMIFS(user_list!P:P,user_list!G:G,"&lt;="&amp;A1374,user_list!H:H,"&gt;="&amp;A1374,user_list!J:J,days!G1374-1)</f>
        <v>0</v>
      </c>
      <c r="E1374" s="38">
        <f>COUNTIF(user_list!H:H,A1374)</f>
        <v>0</v>
      </c>
      <c r="F1374" s="72">
        <f t="shared" si="42"/>
        <v>10</v>
      </c>
      <c r="G1374" s="72">
        <f t="shared" si="43"/>
        <v>2018</v>
      </c>
    </row>
    <row r="1375" spans="1:7" hidden="1" x14ac:dyDescent="0.3">
      <c r="A1375" s="79">
        <v>43378</v>
      </c>
      <c r="B1375">
        <f>SUMIFS(user_list!P:P,user_list!G:G,"&lt;="&amp;A1375,user_list!H:H,"&gt;="&amp;A1375)</f>
        <v>0.67929824561403507</v>
      </c>
      <c r="C1375">
        <f>SUMIFS(user_list!Q:Q,user_list!G:G,"&lt;="&amp;A1375,user_list!H:H,"&gt;="&amp;A1375)</f>
        <v>1.6315789473684212</v>
      </c>
      <c r="D1375">
        <f>SUMIFS(user_list!P:P,user_list!G:G,"&lt;="&amp;A1375,user_list!H:H,"&gt;="&amp;A1375,user_list!J:J,days!G1375)+SUMIFS(user_list!P:P,user_list!G:G,"&lt;="&amp;A1375,user_list!H:H,"&gt;="&amp;A1375,user_list!J:J,days!G1375-1)</f>
        <v>0</v>
      </c>
      <c r="E1375" s="38">
        <f>COUNTIF(user_list!H:H,A1375)</f>
        <v>0</v>
      </c>
      <c r="F1375" s="72">
        <f t="shared" si="42"/>
        <v>10</v>
      </c>
      <c r="G1375" s="72">
        <f t="shared" si="43"/>
        <v>2018</v>
      </c>
    </row>
    <row r="1376" spans="1:7" hidden="1" x14ac:dyDescent="0.3">
      <c r="A1376" s="79">
        <v>43379</v>
      </c>
      <c r="B1376">
        <f>SUMIFS(user_list!P:P,user_list!G:G,"&lt;="&amp;A1376,user_list!H:H,"&gt;="&amp;A1376)</f>
        <v>0.67929824561403507</v>
      </c>
      <c r="C1376">
        <f>SUMIFS(user_list!Q:Q,user_list!G:G,"&lt;="&amp;A1376,user_list!H:H,"&gt;="&amp;A1376)</f>
        <v>1.6315789473684212</v>
      </c>
      <c r="D1376">
        <f>SUMIFS(user_list!P:P,user_list!G:G,"&lt;="&amp;A1376,user_list!H:H,"&gt;="&amp;A1376,user_list!J:J,days!G1376)+SUMIFS(user_list!P:P,user_list!G:G,"&lt;="&amp;A1376,user_list!H:H,"&gt;="&amp;A1376,user_list!J:J,days!G1376-1)</f>
        <v>0</v>
      </c>
      <c r="E1376" s="38">
        <f>COUNTIF(user_list!H:H,A1376)</f>
        <v>0</v>
      </c>
      <c r="F1376" s="72">
        <f t="shared" si="42"/>
        <v>10</v>
      </c>
      <c r="G1376" s="72">
        <f t="shared" si="43"/>
        <v>2018</v>
      </c>
    </row>
    <row r="1377" spans="1:7" hidden="1" x14ac:dyDescent="0.3">
      <c r="A1377" s="79">
        <v>43380</v>
      </c>
      <c r="B1377">
        <f>SUMIFS(user_list!P:P,user_list!G:G,"&lt;="&amp;A1377,user_list!H:H,"&gt;="&amp;A1377)</f>
        <v>0.67929824561403507</v>
      </c>
      <c r="C1377">
        <f>SUMIFS(user_list!Q:Q,user_list!G:G,"&lt;="&amp;A1377,user_list!H:H,"&gt;="&amp;A1377)</f>
        <v>1.6315789473684212</v>
      </c>
      <c r="D1377">
        <f>SUMIFS(user_list!P:P,user_list!G:G,"&lt;="&amp;A1377,user_list!H:H,"&gt;="&amp;A1377,user_list!J:J,days!G1377)+SUMIFS(user_list!P:P,user_list!G:G,"&lt;="&amp;A1377,user_list!H:H,"&gt;="&amp;A1377,user_list!J:J,days!G1377-1)</f>
        <v>0</v>
      </c>
      <c r="E1377" s="38">
        <f>COUNTIF(user_list!H:H,A1377)</f>
        <v>0</v>
      </c>
      <c r="F1377" s="72">
        <f t="shared" si="42"/>
        <v>10</v>
      </c>
      <c r="G1377" s="72">
        <f t="shared" si="43"/>
        <v>2018</v>
      </c>
    </row>
    <row r="1378" spans="1:7" hidden="1" x14ac:dyDescent="0.3">
      <c r="A1378" s="79">
        <v>43381</v>
      </c>
      <c r="B1378">
        <f>SUMIFS(user_list!P:P,user_list!G:G,"&lt;="&amp;A1378,user_list!H:H,"&gt;="&amp;A1378)</f>
        <v>0.67929824561403507</v>
      </c>
      <c r="C1378">
        <f>SUMIFS(user_list!Q:Q,user_list!G:G,"&lt;="&amp;A1378,user_list!H:H,"&gt;="&amp;A1378)</f>
        <v>1.6315789473684212</v>
      </c>
      <c r="D1378">
        <f>SUMIFS(user_list!P:P,user_list!G:G,"&lt;="&amp;A1378,user_list!H:H,"&gt;="&amp;A1378,user_list!J:J,days!G1378)+SUMIFS(user_list!P:P,user_list!G:G,"&lt;="&amp;A1378,user_list!H:H,"&gt;="&amp;A1378,user_list!J:J,days!G1378-1)</f>
        <v>0</v>
      </c>
      <c r="E1378" s="38">
        <f>COUNTIF(user_list!H:H,A1378)</f>
        <v>0</v>
      </c>
      <c r="F1378" s="72">
        <f t="shared" si="42"/>
        <v>10</v>
      </c>
      <c r="G1378" s="72">
        <f t="shared" si="43"/>
        <v>2018</v>
      </c>
    </row>
    <row r="1379" spans="1:7" hidden="1" x14ac:dyDescent="0.3">
      <c r="A1379" s="79">
        <v>43382</v>
      </c>
      <c r="B1379">
        <f>SUMIFS(user_list!P:P,user_list!G:G,"&lt;="&amp;A1379,user_list!H:H,"&gt;="&amp;A1379)</f>
        <v>0.67929824561403507</v>
      </c>
      <c r="C1379">
        <f>SUMIFS(user_list!Q:Q,user_list!G:G,"&lt;="&amp;A1379,user_list!H:H,"&gt;="&amp;A1379)</f>
        <v>1.6315789473684212</v>
      </c>
      <c r="D1379">
        <f>SUMIFS(user_list!P:P,user_list!G:G,"&lt;="&amp;A1379,user_list!H:H,"&gt;="&amp;A1379,user_list!J:J,days!G1379)+SUMIFS(user_list!P:P,user_list!G:G,"&lt;="&amp;A1379,user_list!H:H,"&gt;="&amp;A1379,user_list!J:J,days!G1379-1)</f>
        <v>0</v>
      </c>
      <c r="E1379" s="38">
        <f>COUNTIF(user_list!H:H,A1379)</f>
        <v>0</v>
      </c>
      <c r="F1379" s="72">
        <f t="shared" si="42"/>
        <v>10</v>
      </c>
      <c r="G1379" s="72">
        <f t="shared" si="43"/>
        <v>2018</v>
      </c>
    </row>
    <row r="1380" spans="1:7" hidden="1" x14ac:dyDescent="0.3">
      <c r="A1380" s="79">
        <v>43383</v>
      </c>
      <c r="B1380">
        <f>SUMIFS(user_list!P:P,user_list!G:G,"&lt;="&amp;A1380,user_list!H:H,"&gt;="&amp;A1380)</f>
        <v>0.67929824561403507</v>
      </c>
      <c r="C1380">
        <f>SUMIFS(user_list!Q:Q,user_list!G:G,"&lt;="&amp;A1380,user_list!H:H,"&gt;="&amp;A1380)</f>
        <v>1.6315789473684212</v>
      </c>
      <c r="D1380">
        <f>SUMIFS(user_list!P:P,user_list!G:G,"&lt;="&amp;A1380,user_list!H:H,"&gt;="&amp;A1380,user_list!J:J,days!G1380)+SUMIFS(user_list!P:P,user_list!G:G,"&lt;="&amp;A1380,user_list!H:H,"&gt;="&amp;A1380,user_list!J:J,days!G1380-1)</f>
        <v>0</v>
      </c>
      <c r="E1380" s="38">
        <f>COUNTIF(user_list!H:H,A1380)</f>
        <v>0</v>
      </c>
      <c r="F1380" s="72">
        <f t="shared" si="42"/>
        <v>10</v>
      </c>
      <c r="G1380" s="72">
        <f t="shared" si="43"/>
        <v>2018</v>
      </c>
    </row>
    <row r="1381" spans="1:7" hidden="1" x14ac:dyDescent="0.3">
      <c r="A1381" s="79">
        <v>43384</v>
      </c>
      <c r="B1381">
        <f>SUMIFS(user_list!P:P,user_list!G:G,"&lt;="&amp;A1381,user_list!H:H,"&gt;="&amp;A1381)</f>
        <v>0.67929824561403507</v>
      </c>
      <c r="C1381">
        <f>SUMIFS(user_list!Q:Q,user_list!G:G,"&lt;="&amp;A1381,user_list!H:H,"&gt;="&amp;A1381)</f>
        <v>1.6315789473684212</v>
      </c>
      <c r="D1381">
        <f>SUMIFS(user_list!P:P,user_list!G:G,"&lt;="&amp;A1381,user_list!H:H,"&gt;="&amp;A1381,user_list!J:J,days!G1381)+SUMIFS(user_list!P:P,user_list!G:G,"&lt;="&amp;A1381,user_list!H:H,"&gt;="&amp;A1381,user_list!J:J,days!G1381-1)</f>
        <v>0</v>
      </c>
      <c r="E1381" s="38">
        <f>COUNTIF(user_list!H:H,A1381)</f>
        <v>0</v>
      </c>
      <c r="F1381" s="72">
        <f t="shared" si="42"/>
        <v>10</v>
      </c>
      <c r="G1381" s="72">
        <f t="shared" si="43"/>
        <v>2018</v>
      </c>
    </row>
    <row r="1382" spans="1:7" hidden="1" x14ac:dyDescent="0.3">
      <c r="A1382" s="79">
        <v>43385</v>
      </c>
      <c r="B1382">
        <f>SUMIFS(user_list!P:P,user_list!G:G,"&lt;="&amp;A1382,user_list!H:H,"&gt;="&amp;A1382)</f>
        <v>0.67929824561403507</v>
      </c>
      <c r="C1382">
        <f>SUMIFS(user_list!Q:Q,user_list!G:G,"&lt;="&amp;A1382,user_list!H:H,"&gt;="&amp;A1382)</f>
        <v>1.6315789473684212</v>
      </c>
      <c r="D1382">
        <f>SUMIFS(user_list!P:P,user_list!G:G,"&lt;="&amp;A1382,user_list!H:H,"&gt;="&amp;A1382,user_list!J:J,days!G1382)+SUMIFS(user_list!P:P,user_list!G:G,"&lt;="&amp;A1382,user_list!H:H,"&gt;="&amp;A1382,user_list!J:J,days!G1382-1)</f>
        <v>0</v>
      </c>
      <c r="E1382" s="38">
        <f>COUNTIF(user_list!H:H,A1382)</f>
        <v>0</v>
      </c>
      <c r="F1382" s="72">
        <f t="shared" si="42"/>
        <v>10</v>
      </c>
      <c r="G1382" s="72">
        <f t="shared" si="43"/>
        <v>2018</v>
      </c>
    </row>
    <row r="1383" spans="1:7" hidden="1" x14ac:dyDescent="0.3">
      <c r="A1383" s="79">
        <v>43386</v>
      </c>
      <c r="B1383">
        <f>SUMIFS(user_list!P:P,user_list!G:G,"&lt;="&amp;A1383,user_list!H:H,"&gt;="&amp;A1383)</f>
        <v>0.67929824561403507</v>
      </c>
      <c r="C1383">
        <f>SUMIFS(user_list!Q:Q,user_list!G:G,"&lt;="&amp;A1383,user_list!H:H,"&gt;="&amp;A1383)</f>
        <v>1.6315789473684212</v>
      </c>
      <c r="D1383">
        <f>SUMIFS(user_list!P:P,user_list!G:G,"&lt;="&amp;A1383,user_list!H:H,"&gt;="&amp;A1383,user_list!J:J,days!G1383)+SUMIFS(user_list!P:P,user_list!G:G,"&lt;="&amp;A1383,user_list!H:H,"&gt;="&amp;A1383,user_list!J:J,days!G1383-1)</f>
        <v>0</v>
      </c>
      <c r="E1383" s="38">
        <f>COUNTIF(user_list!H:H,A1383)</f>
        <v>0</v>
      </c>
      <c r="F1383" s="72">
        <f t="shared" si="42"/>
        <v>10</v>
      </c>
      <c r="G1383" s="72">
        <f t="shared" si="43"/>
        <v>2018</v>
      </c>
    </row>
    <row r="1384" spans="1:7" hidden="1" x14ac:dyDescent="0.3">
      <c r="A1384" s="79">
        <v>43387</v>
      </c>
      <c r="B1384">
        <f>SUMIFS(user_list!P:P,user_list!G:G,"&lt;="&amp;A1384,user_list!H:H,"&gt;="&amp;A1384)</f>
        <v>0.67929824561403507</v>
      </c>
      <c r="C1384">
        <f>SUMIFS(user_list!Q:Q,user_list!G:G,"&lt;="&amp;A1384,user_list!H:H,"&gt;="&amp;A1384)</f>
        <v>1.6315789473684212</v>
      </c>
      <c r="D1384">
        <f>SUMIFS(user_list!P:P,user_list!G:G,"&lt;="&amp;A1384,user_list!H:H,"&gt;="&amp;A1384,user_list!J:J,days!G1384)+SUMIFS(user_list!P:P,user_list!G:G,"&lt;="&amp;A1384,user_list!H:H,"&gt;="&amp;A1384,user_list!J:J,days!G1384-1)</f>
        <v>0</v>
      </c>
      <c r="E1384" s="38">
        <f>COUNTIF(user_list!H:H,A1384)</f>
        <v>0</v>
      </c>
      <c r="F1384" s="72">
        <f t="shared" si="42"/>
        <v>10</v>
      </c>
      <c r="G1384" s="72">
        <f t="shared" si="43"/>
        <v>2018</v>
      </c>
    </row>
    <row r="1385" spans="1:7" hidden="1" x14ac:dyDescent="0.3">
      <c r="A1385" s="79">
        <v>43388</v>
      </c>
      <c r="B1385">
        <f>SUMIFS(user_list!P:P,user_list!G:G,"&lt;="&amp;A1385,user_list!H:H,"&gt;="&amp;A1385)</f>
        <v>1.2518472652218784</v>
      </c>
      <c r="C1385">
        <f>SUMIFS(user_list!Q:Q,user_list!G:G,"&lt;="&amp;A1385,user_list!H:H,"&gt;="&amp;A1385)</f>
        <v>3.0433436532507745</v>
      </c>
      <c r="D1385">
        <f>SUMIFS(user_list!P:P,user_list!G:G,"&lt;="&amp;A1385,user_list!H:H,"&gt;="&amp;A1385,user_list!J:J,days!G1385)+SUMIFS(user_list!P:P,user_list!G:G,"&lt;="&amp;A1385,user_list!H:H,"&gt;="&amp;A1385,user_list!J:J,days!G1385-1)</f>
        <v>0</v>
      </c>
      <c r="E1385" s="38">
        <f>COUNTIF(user_list!H:H,A1385)</f>
        <v>1</v>
      </c>
      <c r="F1385" s="72">
        <f t="shared" si="42"/>
        <v>10</v>
      </c>
      <c r="G1385" s="72">
        <f t="shared" si="43"/>
        <v>2018</v>
      </c>
    </row>
    <row r="1386" spans="1:7" hidden="1" x14ac:dyDescent="0.3">
      <c r="A1386" s="79">
        <v>43389</v>
      </c>
      <c r="B1386">
        <f>SUMIFS(user_list!P:P,user_list!G:G,"&lt;="&amp;A1386,user_list!H:H,"&gt;="&amp;A1386)</f>
        <v>0.58518059855521165</v>
      </c>
      <c r="C1386">
        <f>SUMIFS(user_list!Q:Q,user_list!G:G,"&lt;="&amp;A1386,user_list!H:H,"&gt;="&amp;A1386)</f>
        <v>1.4433436532507742</v>
      </c>
      <c r="D1386">
        <f>SUMIFS(user_list!P:P,user_list!G:G,"&lt;="&amp;A1386,user_list!H:H,"&gt;="&amp;A1386,user_list!J:J,days!G1386)+SUMIFS(user_list!P:P,user_list!G:G,"&lt;="&amp;A1386,user_list!H:H,"&gt;="&amp;A1386,user_list!J:J,days!G1386-1)</f>
        <v>0</v>
      </c>
      <c r="E1386" s="38">
        <f>COUNTIF(user_list!H:H,A1386)</f>
        <v>0</v>
      </c>
      <c r="F1386" s="72">
        <f t="shared" si="42"/>
        <v>10</v>
      </c>
      <c r="G1386" s="72">
        <f t="shared" si="43"/>
        <v>2018</v>
      </c>
    </row>
    <row r="1387" spans="1:7" hidden="1" x14ac:dyDescent="0.3">
      <c r="A1387" s="79">
        <v>43390</v>
      </c>
      <c r="B1387">
        <f>SUMIFS(user_list!P:P,user_list!G:G,"&lt;="&amp;A1387,user_list!H:H,"&gt;="&amp;A1387)</f>
        <v>0.58518059855521165</v>
      </c>
      <c r="C1387">
        <f>SUMIFS(user_list!Q:Q,user_list!G:G,"&lt;="&amp;A1387,user_list!H:H,"&gt;="&amp;A1387)</f>
        <v>1.4433436532507742</v>
      </c>
      <c r="D1387">
        <f>SUMIFS(user_list!P:P,user_list!G:G,"&lt;="&amp;A1387,user_list!H:H,"&gt;="&amp;A1387,user_list!J:J,days!G1387)+SUMIFS(user_list!P:P,user_list!G:G,"&lt;="&amp;A1387,user_list!H:H,"&gt;="&amp;A1387,user_list!J:J,days!G1387-1)</f>
        <v>0</v>
      </c>
      <c r="E1387" s="38">
        <f>COUNTIF(user_list!H:H,A1387)</f>
        <v>0</v>
      </c>
      <c r="F1387" s="72">
        <f t="shared" si="42"/>
        <v>10</v>
      </c>
      <c r="G1387" s="72">
        <f t="shared" si="43"/>
        <v>2018</v>
      </c>
    </row>
    <row r="1388" spans="1:7" hidden="1" x14ac:dyDescent="0.3">
      <c r="A1388" s="79">
        <v>43391</v>
      </c>
      <c r="B1388">
        <f>SUMIFS(user_list!P:P,user_list!G:G,"&lt;="&amp;A1388,user_list!H:H,"&gt;="&amp;A1388)</f>
        <v>0.58518059855521165</v>
      </c>
      <c r="C1388">
        <f>SUMIFS(user_list!Q:Q,user_list!G:G,"&lt;="&amp;A1388,user_list!H:H,"&gt;="&amp;A1388)</f>
        <v>1.4433436532507742</v>
      </c>
      <c r="D1388">
        <f>SUMIFS(user_list!P:P,user_list!G:G,"&lt;="&amp;A1388,user_list!H:H,"&gt;="&amp;A1388,user_list!J:J,days!G1388)+SUMIFS(user_list!P:P,user_list!G:G,"&lt;="&amp;A1388,user_list!H:H,"&gt;="&amp;A1388,user_list!J:J,days!G1388-1)</f>
        <v>0</v>
      </c>
      <c r="E1388" s="38">
        <f>COUNTIF(user_list!H:H,A1388)</f>
        <v>0</v>
      </c>
      <c r="F1388" s="72">
        <f t="shared" si="42"/>
        <v>10</v>
      </c>
      <c r="G1388" s="72">
        <f t="shared" si="43"/>
        <v>2018</v>
      </c>
    </row>
    <row r="1389" spans="1:7" hidden="1" x14ac:dyDescent="0.3">
      <c r="A1389" s="79">
        <v>43392</v>
      </c>
      <c r="B1389">
        <f>SUMIFS(user_list!P:P,user_list!G:G,"&lt;="&amp;A1389,user_list!H:H,"&gt;="&amp;A1389)</f>
        <v>0.58518059855521165</v>
      </c>
      <c r="C1389">
        <f>SUMIFS(user_list!Q:Q,user_list!G:G,"&lt;="&amp;A1389,user_list!H:H,"&gt;="&amp;A1389)</f>
        <v>1.4433436532507742</v>
      </c>
      <c r="D1389">
        <f>SUMIFS(user_list!P:P,user_list!G:G,"&lt;="&amp;A1389,user_list!H:H,"&gt;="&amp;A1389,user_list!J:J,days!G1389)+SUMIFS(user_list!P:P,user_list!G:G,"&lt;="&amp;A1389,user_list!H:H,"&gt;="&amp;A1389,user_list!J:J,days!G1389-1)</f>
        <v>0</v>
      </c>
      <c r="E1389" s="38">
        <f>COUNTIF(user_list!H:H,A1389)</f>
        <v>0</v>
      </c>
      <c r="F1389" s="72">
        <f t="shared" si="42"/>
        <v>10</v>
      </c>
      <c r="G1389" s="72">
        <f t="shared" si="43"/>
        <v>2018</v>
      </c>
    </row>
    <row r="1390" spans="1:7" hidden="1" x14ac:dyDescent="0.3">
      <c r="A1390" s="79">
        <v>43393</v>
      </c>
      <c r="B1390">
        <f>SUMIFS(user_list!P:P,user_list!G:G,"&lt;="&amp;A1390,user_list!H:H,"&gt;="&amp;A1390)</f>
        <v>0.58518059855521165</v>
      </c>
      <c r="C1390">
        <f>SUMIFS(user_list!Q:Q,user_list!G:G,"&lt;="&amp;A1390,user_list!H:H,"&gt;="&amp;A1390)</f>
        <v>1.4433436532507742</v>
      </c>
      <c r="D1390">
        <f>SUMIFS(user_list!P:P,user_list!G:G,"&lt;="&amp;A1390,user_list!H:H,"&gt;="&amp;A1390,user_list!J:J,days!G1390)+SUMIFS(user_list!P:P,user_list!G:G,"&lt;="&amp;A1390,user_list!H:H,"&gt;="&amp;A1390,user_list!J:J,days!G1390-1)</f>
        <v>0</v>
      </c>
      <c r="E1390" s="38">
        <f>COUNTIF(user_list!H:H,A1390)</f>
        <v>0</v>
      </c>
      <c r="F1390" s="72">
        <f t="shared" si="42"/>
        <v>10</v>
      </c>
      <c r="G1390" s="72">
        <f t="shared" si="43"/>
        <v>2018</v>
      </c>
    </row>
    <row r="1391" spans="1:7" hidden="1" x14ac:dyDescent="0.3">
      <c r="A1391" s="79">
        <v>43394</v>
      </c>
      <c r="B1391">
        <f>SUMIFS(user_list!P:P,user_list!G:G,"&lt;="&amp;A1391,user_list!H:H,"&gt;="&amp;A1391)</f>
        <v>0.58518059855521165</v>
      </c>
      <c r="C1391">
        <f>SUMIFS(user_list!Q:Q,user_list!G:G,"&lt;="&amp;A1391,user_list!H:H,"&gt;="&amp;A1391)</f>
        <v>1.4433436532507742</v>
      </c>
      <c r="D1391">
        <f>SUMIFS(user_list!P:P,user_list!G:G,"&lt;="&amp;A1391,user_list!H:H,"&gt;="&amp;A1391,user_list!J:J,days!G1391)+SUMIFS(user_list!P:P,user_list!G:G,"&lt;="&amp;A1391,user_list!H:H,"&gt;="&amp;A1391,user_list!J:J,days!G1391-1)</f>
        <v>0</v>
      </c>
      <c r="E1391" s="38">
        <f>COUNTIF(user_list!H:H,A1391)</f>
        <v>0</v>
      </c>
      <c r="F1391" s="72">
        <f t="shared" si="42"/>
        <v>10</v>
      </c>
      <c r="G1391" s="72">
        <f t="shared" si="43"/>
        <v>2018</v>
      </c>
    </row>
    <row r="1392" spans="1:7" hidden="1" x14ac:dyDescent="0.3">
      <c r="A1392" s="79">
        <v>43395</v>
      </c>
      <c r="B1392">
        <f>SUMIFS(user_list!P:P,user_list!G:G,"&lt;="&amp;A1392,user_list!H:H,"&gt;="&amp;A1392)</f>
        <v>0.58518059855521165</v>
      </c>
      <c r="C1392">
        <f>SUMIFS(user_list!Q:Q,user_list!G:G,"&lt;="&amp;A1392,user_list!H:H,"&gt;="&amp;A1392)</f>
        <v>1.4433436532507742</v>
      </c>
      <c r="D1392">
        <f>SUMIFS(user_list!P:P,user_list!G:G,"&lt;="&amp;A1392,user_list!H:H,"&gt;="&amp;A1392,user_list!J:J,days!G1392)+SUMIFS(user_list!P:P,user_list!G:G,"&lt;="&amp;A1392,user_list!H:H,"&gt;="&amp;A1392,user_list!J:J,days!G1392-1)</f>
        <v>0</v>
      </c>
      <c r="E1392" s="38">
        <f>COUNTIF(user_list!H:H,A1392)</f>
        <v>0</v>
      </c>
      <c r="F1392" s="72">
        <f t="shared" si="42"/>
        <v>10</v>
      </c>
      <c r="G1392" s="72">
        <f t="shared" si="43"/>
        <v>2018</v>
      </c>
    </row>
    <row r="1393" spans="1:7" hidden="1" x14ac:dyDescent="0.3">
      <c r="A1393" s="79">
        <v>43396</v>
      </c>
      <c r="B1393">
        <f>SUMIFS(user_list!P:P,user_list!G:G,"&lt;="&amp;A1393,user_list!H:H,"&gt;="&amp;A1393)</f>
        <v>0.58518059855521165</v>
      </c>
      <c r="C1393">
        <f>SUMIFS(user_list!Q:Q,user_list!G:G,"&lt;="&amp;A1393,user_list!H:H,"&gt;="&amp;A1393)</f>
        <v>1.4433436532507742</v>
      </c>
      <c r="D1393">
        <f>SUMIFS(user_list!P:P,user_list!G:G,"&lt;="&amp;A1393,user_list!H:H,"&gt;="&amp;A1393,user_list!J:J,days!G1393)+SUMIFS(user_list!P:P,user_list!G:G,"&lt;="&amp;A1393,user_list!H:H,"&gt;="&amp;A1393,user_list!J:J,days!G1393-1)</f>
        <v>0</v>
      </c>
      <c r="E1393" s="38">
        <f>COUNTIF(user_list!H:H,A1393)</f>
        <v>0</v>
      </c>
      <c r="F1393" s="72">
        <f t="shared" si="42"/>
        <v>10</v>
      </c>
      <c r="G1393" s="72">
        <f t="shared" si="43"/>
        <v>2018</v>
      </c>
    </row>
    <row r="1394" spans="1:7" hidden="1" x14ac:dyDescent="0.3">
      <c r="A1394" s="79">
        <v>43397</v>
      </c>
      <c r="B1394">
        <f>SUMIFS(user_list!P:P,user_list!G:G,"&lt;="&amp;A1394,user_list!H:H,"&gt;="&amp;A1394)</f>
        <v>0.58518059855521165</v>
      </c>
      <c r="C1394">
        <f>SUMIFS(user_list!Q:Q,user_list!G:G,"&lt;="&amp;A1394,user_list!H:H,"&gt;="&amp;A1394)</f>
        <v>1.4433436532507742</v>
      </c>
      <c r="D1394">
        <f>SUMIFS(user_list!P:P,user_list!G:G,"&lt;="&amp;A1394,user_list!H:H,"&gt;="&amp;A1394,user_list!J:J,days!G1394)+SUMIFS(user_list!P:P,user_list!G:G,"&lt;="&amp;A1394,user_list!H:H,"&gt;="&amp;A1394,user_list!J:J,days!G1394-1)</f>
        <v>0</v>
      </c>
      <c r="E1394" s="38">
        <f>COUNTIF(user_list!H:H,A1394)</f>
        <v>0</v>
      </c>
      <c r="F1394" s="72">
        <f t="shared" si="42"/>
        <v>10</v>
      </c>
      <c r="G1394" s="72">
        <f t="shared" si="43"/>
        <v>2018</v>
      </c>
    </row>
    <row r="1395" spans="1:7" hidden="1" x14ac:dyDescent="0.3">
      <c r="A1395" s="79">
        <v>43398</v>
      </c>
      <c r="B1395">
        <f>SUMIFS(user_list!P:P,user_list!G:G,"&lt;="&amp;A1395,user_list!H:H,"&gt;="&amp;A1395)</f>
        <v>0.58518059855521165</v>
      </c>
      <c r="C1395">
        <f>SUMIFS(user_list!Q:Q,user_list!G:G,"&lt;="&amp;A1395,user_list!H:H,"&gt;="&amp;A1395)</f>
        <v>1.4433436532507742</v>
      </c>
      <c r="D1395">
        <f>SUMIFS(user_list!P:P,user_list!G:G,"&lt;="&amp;A1395,user_list!H:H,"&gt;="&amp;A1395,user_list!J:J,days!G1395)+SUMIFS(user_list!P:P,user_list!G:G,"&lt;="&amp;A1395,user_list!H:H,"&gt;="&amp;A1395,user_list!J:J,days!G1395-1)</f>
        <v>0</v>
      </c>
      <c r="E1395" s="38">
        <f>COUNTIF(user_list!H:H,A1395)</f>
        <v>0</v>
      </c>
      <c r="F1395" s="72">
        <f t="shared" si="42"/>
        <v>10</v>
      </c>
      <c r="G1395" s="72">
        <f t="shared" si="43"/>
        <v>2018</v>
      </c>
    </row>
    <row r="1396" spans="1:7" hidden="1" x14ac:dyDescent="0.3">
      <c r="A1396" s="79">
        <v>43399</v>
      </c>
      <c r="B1396">
        <f>SUMIFS(user_list!P:P,user_list!G:G,"&lt;="&amp;A1396,user_list!H:H,"&gt;="&amp;A1396)</f>
        <v>0.58518059855521165</v>
      </c>
      <c r="C1396">
        <f>SUMIFS(user_list!Q:Q,user_list!G:G,"&lt;="&amp;A1396,user_list!H:H,"&gt;="&amp;A1396)</f>
        <v>1.4433436532507742</v>
      </c>
      <c r="D1396">
        <f>SUMIFS(user_list!P:P,user_list!G:G,"&lt;="&amp;A1396,user_list!H:H,"&gt;="&amp;A1396,user_list!J:J,days!G1396)+SUMIFS(user_list!P:P,user_list!G:G,"&lt;="&amp;A1396,user_list!H:H,"&gt;="&amp;A1396,user_list!J:J,days!G1396-1)</f>
        <v>0</v>
      </c>
      <c r="E1396" s="38">
        <f>COUNTIF(user_list!H:H,A1396)</f>
        <v>0</v>
      </c>
      <c r="F1396" s="72">
        <f t="shared" si="42"/>
        <v>10</v>
      </c>
      <c r="G1396" s="72">
        <f t="shared" si="43"/>
        <v>2018</v>
      </c>
    </row>
    <row r="1397" spans="1:7" hidden="1" x14ac:dyDescent="0.3">
      <c r="A1397" s="79">
        <v>43400</v>
      </c>
      <c r="B1397">
        <f>SUMIFS(user_list!P:P,user_list!G:G,"&lt;="&amp;A1397,user_list!H:H,"&gt;="&amp;A1397)</f>
        <v>0.58518059855521165</v>
      </c>
      <c r="C1397">
        <f>SUMIFS(user_list!Q:Q,user_list!G:G,"&lt;="&amp;A1397,user_list!H:H,"&gt;="&amp;A1397)</f>
        <v>1.4433436532507742</v>
      </c>
      <c r="D1397">
        <f>SUMIFS(user_list!P:P,user_list!G:G,"&lt;="&amp;A1397,user_list!H:H,"&gt;="&amp;A1397,user_list!J:J,days!G1397)+SUMIFS(user_list!P:P,user_list!G:G,"&lt;="&amp;A1397,user_list!H:H,"&gt;="&amp;A1397,user_list!J:J,days!G1397-1)</f>
        <v>0</v>
      </c>
      <c r="E1397" s="38">
        <f>COUNTIF(user_list!H:H,A1397)</f>
        <v>0</v>
      </c>
      <c r="F1397" s="72">
        <f t="shared" si="42"/>
        <v>10</v>
      </c>
      <c r="G1397" s="72">
        <f t="shared" si="43"/>
        <v>2018</v>
      </c>
    </row>
    <row r="1398" spans="1:7" hidden="1" x14ac:dyDescent="0.3">
      <c r="A1398" s="79">
        <v>43401</v>
      </c>
      <c r="B1398">
        <f>SUMIFS(user_list!P:P,user_list!G:G,"&lt;="&amp;A1398,user_list!H:H,"&gt;="&amp;A1398)</f>
        <v>0.58518059855521165</v>
      </c>
      <c r="C1398">
        <f>SUMIFS(user_list!Q:Q,user_list!G:G,"&lt;="&amp;A1398,user_list!H:H,"&gt;="&amp;A1398)</f>
        <v>1.4433436532507742</v>
      </c>
      <c r="D1398">
        <f>SUMIFS(user_list!P:P,user_list!G:G,"&lt;="&amp;A1398,user_list!H:H,"&gt;="&amp;A1398,user_list!J:J,days!G1398)+SUMIFS(user_list!P:P,user_list!G:G,"&lt;="&amp;A1398,user_list!H:H,"&gt;="&amp;A1398,user_list!J:J,days!G1398-1)</f>
        <v>0</v>
      </c>
      <c r="E1398" s="38">
        <f>COUNTIF(user_list!H:H,A1398)</f>
        <v>0</v>
      </c>
      <c r="F1398" s="72">
        <f t="shared" si="42"/>
        <v>10</v>
      </c>
      <c r="G1398" s="72">
        <f t="shared" si="43"/>
        <v>2018</v>
      </c>
    </row>
    <row r="1399" spans="1:7" hidden="1" x14ac:dyDescent="0.3">
      <c r="A1399" s="79">
        <v>43402</v>
      </c>
      <c r="B1399">
        <f>SUMIFS(user_list!P:P,user_list!G:G,"&lt;="&amp;A1399,user_list!H:H,"&gt;="&amp;A1399)</f>
        <v>0.58518059855521165</v>
      </c>
      <c r="C1399">
        <f>SUMIFS(user_list!Q:Q,user_list!G:G,"&lt;="&amp;A1399,user_list!H:H,"&gt;="&amp;A1399)</f>
        <v>1.4433436532507742</v>
      </c>
      <c r="D1399">
        <f>SUMIFS(user_list!P:P,user_list!G:G,"&lt;="&amp;A1399,user_list!H:H,"&gt;="&amp;A1399,user_list!J:J,days!G1399)+SUMIFS(user_list!P:P,user_list!G:G,"&lt;="&amp;A1399,user_list!H:H,"&gt;="&amp;A1399,user_list!J:J,days!G1399-1)</f>
        <v>0</v>
      </c>
      <c r="E1399" s="38">
        <f>COUNTIF(user_list!H:H,A1399)</f>
        <v>0</v>
      </c>
      <c r="F1399" s="72">
        <f t="shared" si="42"/>
        <v>10</v>
      </c>
      <c r="G1399" s="72">
        <f t="shared" si="43"/>
        <v>2018</v>
      </c>
    </row>
    <row r="1400" spans="1:7" hidden="1" x14ac:dyDescent="0.3">
      <c r="A1400" s="79">
        <v>43403</v>
      </c>
      <c r="B1400">
        <f>SUMIFS(user_list!P:P,user_list!G:G,"&lt;="&amp;A1400,user_list!H:H,"&gt;="&amp;A1400)</f>
        <v>0.58518059855521165</v>
      </c>
      <c r="C1400">
        <f>SUMIFS(user_list!Q:Q,user_list!G:G,"&lt;="&amp;A1400,user_list!H:H,"&gt;="&amp;A1400)</f>
        <v>1.4433436532507742</v>
      </c>
      <c r="D1400">
        <f>SUMIFS(user_list!P:P,user_list!G:G,"&lt;="&amp;A1400,user_list!H:H,"&gt;="&amp;A1400,user_list!J:J,days!G1400)+SUMIFS(user_list!P:P,user_list!G:G,"&lt;="&amp;A1400,user_list!H:H,"&gt;="&amp;A1400,user_list!J:J,days!G1400-1)</f>
        <v>0</v>
      </c>
      <c r="E1400" s="38">
        <f>COUNTIF(user_list!H:H,A1400)</f>
        <v>0</v>
      </c>
      <c r="F1400" s="72">
        <f t="shared" si="42"/>
        <v>10</v>
      </c>
      <c r="G1400" s="72">
        <f t="shared" si="43"/>
        <v>2018</v>
      </c>
    </row>
    <row r="1401" spans="1:7" hidden="1" x14ac:dyDescent="0.3">
      <c r="A1401" s="79">
        <v>43404</v>
      </c>
      <c r="B1401">
        <f>SUMIFS(user_list!P:P,user_list!G:G,"&lt;="&amp;A1401,user_list!H:H,"&gt;="&amp;A1401)</f>
        <v>0.58518059855521165</v>
      </c>
      <c r="C1401">
        <f>SUMIFS(user_list!Q:Q,user_list!G:G,"&lt;="&amp;A1401,user_list!H:H,"&gt;="&amp;A1401)</f>
        <v>1.4433436532507742</v>
      </c>
      <c r="D1401">
        <f>SUMIFS(user_list!P:P,user_list!G:G,"&lt;="&amp;A1401,user_list!H:H,"&gt;="&amp;A1401,user_list!J:J,days!G1401)+SUMIFS(user_list!P:P,user_list!G:G,"&lt;="&amp;A1401,user_list!H:H,"&gt;="&amp;A1401,user_list!J:J,days!G1401-1)</f>
        <v>0</v>
      </c>
      <c r="E1401" s="38">
        <f>COUNTIF(user_list!H:H,A1401)</f>
        <v>1</v>
      </c>
      <c r="F1401" s="72">
        <f t="shared" si="42"/>
        <v>10</v>
      </c>
      <c r="G1401" s="72">
        <f t="shared" si="43"/>
        <v>2018</v>
      </c>
    </row>
    <row r="1402" spans="1:7" hidden="1" x14ac:dyDescent="0.3">
      <c r="A1402" s="79">
        <v>43405</v>
      </c>
      <c r="B1402">
        <f>SUMIFS(user_list!P:P,user_list!G:G,"&lt;="&amp;A1402,user_list!H:H,"&gt;="&amp;A1402)</f>
        <v>1.2631578947368421E-2</v>
      </c>
      <c r="C1402">
        <f>SUMIFS(user_list!Q:Q,user_list!G:G,"&lt;="&amp;A1402,user_list!H:H,"&gt;="&amp;A1402)</f>
        <v>3.1578947368421047E-2</v>
      </c>
      <c r="D1402">
        <f>SUMIFS(user_list!P:P,user_list!G:G,"&lt;="&amp;A1402,user_list!H:H,"&gt;="&amp;A1402,user_list!J:J,days!G1402)+SUMIFS(user_list!P:P,user_list!G:G,"&lt;="&amp;A1402,user_list!H:H,"&gt;="&amp;A1402,user_list!J:J,days!G1402-1)</f>
        <v>0</v>
      </c>
      <c r="E1402" s="38">
        <f>COUNTIF(user_list!H:H,A1402)</f>
        <v>0</v>
      </c>
      <c r="F1402" s="72">
        <f t="shared" si="42"/>
        <v>11</v>
      </c>
      <c r="G1402" s="72">
        <f t="shared" si="43"/>
        <v>2018</v>
      </c>
    </row>
    <row r="1403" spans="1:7" hidden="1" x14ac:dyDescent="0.3">
      <c r="A1403" s="79">
        <v>43406</v>
      </c>
      <c r="B1403">
        <f>SUMIFS(user_list!P:P,user_list!G:G,"&lt;="&amp;A1403,user_list!H:H,"&gt;="&amp;A1403)</f>
        <v>1.2631578947368421E-2</v>
      </c>
      <c r="C1403">
        <f>SUMIFS(user_list!Q:Q,user_list!G:G,"&lt;="&amp;A1403,user_list!H:H,"&gt;="&amp;A1403)</f>
        <v>3.1578947368421047E-2</v>
      </c>
      <c r="D1403">
        <f>SUMIFS(user_list!P:P,user_list!G:G,"&lt;="&amp;A1403,user_list!H:H,"&gt;="&amp;A1403,user_list!J:J,days!G1403)+SUMIFS(user_list!P:P,user_list!G:G,"&lt;="&amp;A1403,user_list!H:H,"&gt;="&amp;A1403,user_list!J:J,days!G1403-1)</f>
        <v>0</v>
      </c>
      <c r="E1403" s="38">
        <f>COUNTIF(user_list!H:H,A1403)</f>
        <v>0</v>
      </c>
      <c r="F1403" s="72">
        <f t="shared" si="42"/>
        <v>11</v>
      </c>
      <c r="G1403" s="72">
        <f t="shared" si="43"/>
        <v>2018</v>
      </c>
    </row>
    <row r="1404" spans="1:7" hidden="1" x14ac:dyDescent="0.3">
      <c r="A1404" s="79">
        <v>43407</v>
      </c>
      <c r="B1404">
        <f>SUMIFS(user_list!P:P,user_list!G:G,"&lt;="&amp;A1404,user_list!H:H,"&gt;="&amp;A1404)</f>
        <v>1.2631578947368421E-2</v>
      </c>
      <c r="C1404">
        <f>SUMIFS(user_list!Q:Q,user_list!G:G,"&lt;="&amp;A1404,user_list!H:H,"&gt;="&amp;A1404)</f>
        <v>3.1578947368421047E-2</v>
      </c>
      <c r="D1404">
        <f>SUMIFS(user_list!P:P,user_list!G:G,"&lt;="&amp;A1404,user_list!H:H,"&gt;="&amp;A1404,user_list!J:J,days!G1404)+SUMIFS(user_list!P:P,user_list!G:G,"&lt;="&amp;A1404,user_list!H:H,"&gt;="&amp;A1404,user_list!J:J,days!G1404-1)</f>
        <v>0</v>
      </c>
      <c r="E1404" s="38">
        <f>COUNTIF(user_list!H:H,A1404)</f>
        <v>0</v>
      </c>
      <c r="F1404" s="72">
        <f t="shared" si="42"/>
        <v>11</v>
      </c>
      <c r="G1404" s="72">
        <f t="shared" si="43"/>
        <v>2018</v>
      </c>
    </row>
    <row r="1405" spans="1:7" hidden="1" x14ac:dyDescent="0.3">
      <c r="A1405" s="79">
        <v>43408</v>
      </c>
      <c r="B1405">
        <f>SUMIFS(user_list!P:P,user_list!G:G,"&lt;="&amp;A1405,user_list!H:H,"&gt;="&amp;A1405)</f>
        <v>1.2631578947368421E-2</v>
      </c>
      <c r="C1405">
        <f>SUMIFS(user_list!Q:Q,user_list!G:G,"&lt;="&amp;A1405,user_list!H:H,"&gt;="&amp;A1405)</f>
        <v>3.1578947368421047E-2</v>
      </c>
      <c r="D1405">
        <f>SUMIFS(user_list!P:P,user_list!G:G,"&lt;="&amp;A1405,user_list!H:H,"&gt;="&amp;A1405,user_list!J:J,days!G1405)+SUMIFS(user_list!P:P,user_list!G:G,"&lt;="&amp;A1405,user_list!H:H,"&gt;="&amp;A1405,user_list!J:J,days!G1405-1)</f>
        <v>0</v>
      </c>
      <c r="E1405" s="38">
        <f>COUNTIF(user_list!H:H,A1405)</f>
        <v>0</v>
      </c>
      <c r="F1405" s="72">
        <f t="shared" si="42"/>
        <v>11</v>
      </c>
      <c r="G1405" s="72">
        <f t="shared" si="43"/>
        <v>2018</v>
      </c>
    </row>
    <row r="1406" spans="1:7" hidden="1" x14ac:dyDescent="0.3">
      <c r="A1406" s="79">
        <v>43409</v>
      </c>
      <c r="B1406">
        <f>SUMIFS(user_list!P:P,user_list!G:G,"&lt;="&amp;A1406,user_list!H:H,"&gt;="&amp;A1406)</f>
        <v>1.2631578947368421E-2</v>
      </c>
      <c r="C1406">
        <f>SUMIFS(user_list!Q:Q,user_list!G:G,"&lt;="&amp;A1406,user_list!H:H,"&gt;="&amp;A1406)</f>
        <v>3.1578947368421047E-2</v>
      </c>
      <c r="D1406">
        <f>SUMIFS(user_list!P:P,user_list!G:G,"&lt;="&amp;A1406,user_list!H:H,"&gt;="&amp;A1406,user_list!J:J,days!G1406)+SUMIFS(user_list!P:P,user_list!G:G,"&lt;="&amp;A1406,user_list!H:H,"&gt;="&amp;A1406,user_list!J:J,days!G1406-1)</f>
        <v>0</v>
      </c>
      <c r="E1406" s="38">
        <f>COUNTIF(user_list!H:H,A1406)</f>
        <v>0</v>
      </c>
      <c r="F1406" s="72">
        <f t="shared" si="42"/>
        <v>11</v>
      </c>
      <c r="G1406" s="72">
        <f t="shared" si="43"/>
        <v>2018</v>
      </c>
    </row>
    <row r="1407" spans="1:7" hidden="1" x14ac:dyDescent="0.3">
      <c r="A1407" s="79">
        <v>43410</v>
      </c>
      <c r="B1407">
        <f>SUMIFS(user_list!P:P,user_list!G:G,"&lt;="&amp;A1407,user_list!H:H,"&gt;="&amp;A1407)</f>
        <v>1.2631578947368421E-2</v>
      </c>
      <c r="C1407">
        <f>SUMIFS(user_list!Q:Q,user_list!G:G,"&lt;="&amp;A1407,user_list!H:H,"&gt;="&amp;A1407)</f>
        <v>3.1578947368421047E-2</v>
      </c>
      <c r="D1407">
        <f>SUMIFS(user_list!P:P,user_list!G:G,"&lt;="&amp;A1407,user_list!H:H,"&gt;="&amp;A1407,user_list!J:J,days!G1407)+SUMIFS(user_list!P:P,user_list!G:G,"&lt;="&amp;A1407,user_list!H:H,"&gt;="&amp;A1407,user_list!J:J,days!G1407-1)</f>
        <v>0</v>
      </c>
      <c r="E1407" s="38">
        <f>COUNTIF(user_list!H:H,A1407)</f>
        <v>0</v>
      </c>
      <c r="F1407" s="72">
        <f t="shared" si="42"/>
        <v>11</v>
      </c>
      <c r="G1407" s="72">
        <f t="shared" si="43"/>
        <v>2018</v>
      </c>
    </row>
    <row r="1408" spans="1:7" hidden="1" x14ac:dyDescent="0.3">
      <c r="A1408" s="79">
        <v>43411</v>
      </c>
      <c r="B1408">
        <f>SUMIFS(user_list!P:P,user_list!G:G,"&lt;="&amp;A1408,user_list!H:H,"&gt;="&amp;A1408)</f>
        <v>1.2631578947368421E-2</v>
      </c>
      <c r="C1408">
        <f>SUMIFS(user_list!Q:Q,user_list!G:G,"&lt;="&amp;A1408,user_list!H:H,"&gt;="&amp;A1408)</f>
        <v>3.1578947368421047E-2</v>
      </c>
      <c r="D1408">
        <f>SUMIFS(user_list!P:P,user_list!G:G,"&lt;="&amp;A1408,user_list!H:H,"&gt;="&amp;A1408,user_list!J:J,days!G1408)+SUMIFS(user_list!P:P,user_list!G:G,"&lt;="&amp;A1408,user_list!H:H,"&gt;="&amp;A1408,user_list!J:J,days!G1408-1)</f>
        <v>0</v>
      </c>
      <c r="E1408" s="38">
        <f>COUNTIF(user_list!H:H,A1408)</f>
        <v>0</v>
      </c>
      <c r="F1408" s="72">
        <f t="shared" si="42"/>
        <v>11</v>
      </c>
      <c r="G1408" s="72">
        <f t="shared" si="43"/>
        <v>2018</v>
      </c>
    </row>
    <row r="1409" spans="1:7" hidden="1" x14ac:dyDescent="0.3">
      <c r="A1409" s="79">
        <v>43412</v>
      </c>
      <c r="B1409">
        <f>SUMIFS(user_list!P:P,user_list!G:G,"&lt;="&amp;A1409,user_list!H:H,"&gt;="&amp;A1409)</f>
        <v>1.2631578947368421E-2</v>
      </c>
      <c r="C1409">
        <f>SUMIFS(user_list!Q:Q,user_list!G:G,"&lt;="&amp;A1409,user_list!H:H,"&gt;="&amp;A1409)</f>
        <v>3.1578947368421047E-2</v>
      </c>
      <c r="D1409">
        <f>SUMIFS(user_list!P:P,user_list!G:G,"&lt;="&amp;A1409,user_list!H:H,"&gt;="&amp;A1409,user_list!J:J,days!G1409)+SUMIFS(user_list!P:P,user_list!G:G,"&lt;="&amp;A1409,user_list!H:H,"&gt;="&amp;A1409,user_list!J:J,days!G1409-1)</f>
        <v>0</v>
      </c>
      <c r="E1409" s="38">
        <f>COUNTIF(user_list!H:H,A1409)</f>
        <v>0</v>
      </c>
      <c r="F1409" s="72">
        <f t="shared" si="42"/>
        <v>11</v>
      </c>
      <c r="G1409" s="72">
        <f t="shared" si="43"/>
        <v>2018</v>
      </c>
    </row>
    <row r="1410" spans="1:7" hidden="1" x14ac:dyDescent="0.3">
      <c r="A1410" s="79">
        <v>43413</v>
      </c>
      <c r="B1410">
        <f>SUMIFS(user_list!P:P,user_list!G:G,"&lt;="&amp;A1410,user_list!H:H,"&gt;="&amp;A1410)</f>
        <v>1.2631578947368421E-2</v>
      </c>
      <c r="C1410">
        <f>SUMIFS(user_list!Q:Q,user_list!G:G,"&lt;="&amp;A1410,user_list!H:H,"&gt;="&amp;A1410)</f>
        <v>3.1578947368421047E-2</v>
      </c>
      <c r="D1410">
        <f>SUMIFS(user_list!P:P,user_list!G:G,"&lt;="&amp;A1410,user_list!H:H,"&gt;="&amp;A1410,user_list!J:J,days!G1410)+SUMIFS(user_list!P:P,user_list!G:G,"&lt;="&amp;A1410,user_list!H:H,"&gt;="&amp;A1410,user_list!J:J,days!G1410-1)</f>
        <v>0</v>
      </c>
      <c r="E1410" s="38">
        <f>COUNTIF(user_list!H:H,A1410)</f>
        <v>0</v>
      </c>
      <c r="F1410" s="72">
        <f t="shared" ref="F1410:F1473" si="44">MONTH(A1410)</f>
        <v>11</v>
      </c>
      <c r="G1410" s="72">
        <f t="shared" ref="G1410:G1473" si="45">YEAR(A1410)</f>
        <v>2018</v>
      </c>
    </row>
    <row r="1411" spans="1:7" hidden="1" x14ac:dyDescent="0.3">
      <c r="A1411" s="79">
        <v>43414</v>
      </c>
      <c r="B1411">
        <f>SUMIFS(user_list!P:P,user_list!G:G,"&lt;="&amp;A1411,user_list!H:H,"&gt;="&amp;A1411)</f>
        <v>1.2631578947368421E-2</v>
      </c>
      <c r="C1411">
        <f>SUMIFS(user_list!Q:Q,user_list!G:G,"&lt;="&amp;A1411,user_list!H:H,"&gt;="&amp;A1411)</f>
        <v>3.1578947368421047E-2</v>
      </c>
      <c r="D1411">
        <f>SUMIFS(user_list!P:P,user_list!G:G,"&lt;="&amp;A1411,user_list!H:H,"&gt;="&amp;A1411,user_list!J:J,days!G1411)+SUMIFS(user_list!P:P,user_list!G:G,"&lt;="&amp;A1411,user_list!H:H,"&gt;="&amp;A1411,user_list!J:J,days!G1411-1)</f>
        <v>0</v>
      </c>
      <c r="E1411" s="38">
        <f>COUNTIF(user_list!H:H,A1411)</f>
        <v>0</v>
      </c>
      <c r="F1411" s="72">
        <f t="shared" si="44"/>
        <v>11</v>
      </c>
      <c r="G1411" s="72">
        <f t="shared" si="45"/>
        <v>2018</v>
      </c>
    </row>
    <row r="1412" spans="1:7" hidden="1" x14ac:dyDescent="0.3">
      <c r="A1412" s="79">
        <v>43415</v>
      </c>
      <c r="B1412">
        <f>SUMIFS(user_list!P:P,user_list!G:G,"&lt;="&amp;A1412,user_list!H:H,"&gt;="&amp;A1412)</f>
        <v>0.43533689295703032</v>
      </c>
      <c r="C1412">
        <f>SUMIFS(user_list!Q:Q,user_list!G:G,"&lt;="&amp;A1412,user_list!H:H,"&gt;="&amp;A1412)</f>
        <v>1.1185354691075511</v>
      </c>
      <c r="D1412">
        <f>SUMIFS(user_list!P:P,user_list!G:G,"&lt;="&amp;A1412,user_list!H:H,"&gt;="&amp;A1412,user_list!J:J,days!G1412)+SUMIFS(user_list!P:P,user_list!G:G,"&lt;="&amp;A1412,user_list!H:H,"&gt;="&amp;A1412,user_list!J:J,days!G1412-1)</f>
        <v>0</v>
      </c>
      <c r="E1412" s="38">
        <f>COUNTIF(user_list!H:H,A1412)</f>
        <v>0</v>
      </c>
      <c r="F1412" s="72">
        <f t="shared" si="44"/>
        <v>11</v>
      </c>
      <c r="G1412" s="72">
        <f t="shared" si="45"/>
        <v>2018</v>
      </c>
    </row>
    <row r="1413" spans="1:7" hidden="1" x14ac:dyDescent="0.3">
      <c r="A1413" s="79">
        <v>43416</v>
      </c>
      <c r="B1413">
        <f>SUMIFS(user_list!P:P,user_list!G:G,"&lt;="&amp;A1413,user_list!H:H,"&gt;="&amp;A1413)</f>
        <v>0.43533689295703032</v>
      </c>
      <c r="C1413">
        <f>SUMIFS(user_list!Q:Q,user_list!G:G,"&lt;="&amp;A1413,user_list!H:H,"&gt;="&amp;A1413)</f>
        <v>1.1185354691075511</v>
      </c>
      <c r="D1413">
        <f>SUMIFS(user_list!P:P,user_list!G:G,"&lt;="&amp;A1413,user_list!H:H,"&gt;="&amp;A1413,user_list!J:J,days!G1413)+SUMIFS(user_list!P:P,user_list!G:G,"&lt;="&amp;A1413,user_list!H:H,"&gt;="&amp;A1413,user_list!J:J,days!G1413-1)</f>
        <v>0</v>
      </c>
      <c r="E1413" s="38">
        <f>COUNTIF(user_list!H:H,A1413)</f>
        <v>0</v>
      </c>
      <c r="F1413" s="72">
        <f t="shared" si="44"/>
        <v>11</v>
      </c>
      <c r="G1413" s="72">
        <f t="shared" si="45"/>
        <v>2018</v>
      </c>
    </row>
    <row r="1414" spans="1:7" hidden="1" x14ac:dyDescent="0.3">
      <c r="A1414" s="79">
        <v>43417</v>
      </c>
      <c r="B1414">
        <f>SUMIFS(user_list!P:P,user_list!G:G,"&lt;="&amp;A1414,user_list!H:H,"&gt;="&amp;A1414)</f>
        <v>0.43533689295703032</v>
      </c>
      <c r="C1414">
        <f>SUMIFS(user_list!Q:Q,user_list!G:G,"&lt;="&amp;A1414,user_list!H:H,"&gt;="&amp;A1414)</f>
        <v>1.1185354691075511</v>
      </c>
      <c r="D1414">
        <f>SUMIFS(user_list!P:P,user_list!G:G,"&lt;="&amp;A1414,user_list!H:H,"&gt;="&amp;A1414,user_list!J:J,days!G1414)+SUMIFS(user_list!P:P,user_list!G:G,"&lt;="&amp;A1414,user_list!H:H,"&gt;="&amp;A1414,user_list!J:J,days!G1414-1)</f>
        <v>0</v>
      </c>
      <c r="E1414" s="38">
        <f>COUNTIF(user_list!H:H,A1414)</f>
        <v>0</v>
      </c>
      <c r="F1414" s="72">
        <f t="shared" si="44"/>
        <v>11</v>
      </c>
      <c r="G1414" s="72">
        <f t="shared" si="45"/>
        <v>2018</v>
      </c>
    </row>
    <row r="1415" spans="1:7" hidden="1" x14ac:dyDescent="0.3">
      <c r="A1415" s="79">
        <v>43418</v>
      </c>
      <c r="B1415">
        <f>SUMIFS(user_list!P:P,user_list!G:G,"&lt;="&amp;A1415,user_list!H:H,"&gt;="&amp;A1415)</f>
        <v>0.43533689295703032</v>
      </c>
      <c r="C1415">
        <f>SUMIFS(user_list!Q:Q,user_list!G:G,"&lt;="&amp;A1415,user_list!H:H,"&gt;="&amp;A1415)</f>
        <v>1.1185354691075511</v>
      </c>
      <c r="D1415">
        <f>SUMIFS(user_list!P:P,user_list!G:G,"&lt;="&amp;A1415,user_list!H:H,"&gt;="&amp;A1415,user_list!J:J,days!G1415)+SUMIFS(user_list!P:P,user_list!G:G,"&lt;="&amp;A1415,user_list!H:H,"&gt;="&amp;A1415,user_list!J:J,days!G1415-1)</f>
        <v>0</v>
      </c>
      <c r="E1415" s="38">
        <f>COUNTIF(user_list!H:H,A1415)</f>
        <v>0</v>
      </c>
      <c r="F1415" s="72">
        <f t="shared" si="44"/>
        <v>11</v>
      </c>
      <c r="G1415" s="72">
        <f t="shared" si="45"/>
        <v>2018</v>
      </c>
    </row>
    <row r="1416" spans="1:7" hidden="1" x14ac:dyDescent="0.3">
      <c r="A1416" s="79">
        <v>43419</v>
      </c>
      <c r="B1416">
        <f>SUMIFS(user_list!P:P,user_list!G:G,"&lt;="&amp;A1416,user_list!H:H,"&gt;="&amp;A1416)</f>
        <v>0.43533689295703032</v>
      </c>
      <c r="C1416">
        <f>SUMIFS(user_list!Q:Q,user_list!G:G,"&lt;="&amp;A1416,user_list!H:H,"&gt;="&amp;A1416)</f>
        <v>1.1185354691075511</v>
      </c>
      <c r="D1416">
        <f>SUMIFS(user_list!P:P,user_list!G:G,"&lt;="&amp;A1416,user_list!H:H,"&gt;="&amp;A1416,user_list!J:J,days!G1416)+SUMIFS(user_list!P:P,user_list!G:G,"&lt;="&amp;A1416,user_list!H:H,"&gt;="&amp;A1416,user_list!J:J,days!G1416-1)</f>
        <v>0</v>
      </c>
      <c r="E1416" s="38">
        <f>COUNTIF(user_list!H:H,A1416)</f>
        <v>0</v>
      </c>
      <c r="F1416" s="72">
        <f t="shared" si="44"/>
        <v>11</v>
      </c>
      <c r="G1416" s="72">
        <f t="shared" si="45"/>
        <v>2018</v>
      </c>
    </row>
    <row r="1417" spans="1:7" hidden="1" x14ac:dyDescent="0.3">
      <c r="A1417" s="79">
        <v>43420</v>
      </c>
      <c r="B1417">
        <f>SUMIFS(user_list!P:P,user_list!G:G,"&lt;="&amp;A1417,user_list!H:H,"&gt;="&amp;A1417)</f>
        <v>0.43533689295703032</v>
      </c>
      <c r="C1417">
        <f>SUMIFS(user_list!Q:Q,user_list!G:G,"&lt;="&amp;A1417,user_list!H:H,"&gt;="&amp;A1417)</f>
        <v>1.1185354691075511</v>
      </c>
      <c r="D1417">
        <f>SUMIFS(user_list!P:P,user_list!G:G,"&lt;="&amp;A1417,user_list!H:H,"&gt;="&amp;A1417,user_list!J:J,days!G1417)+SUMIFS(user_list!P:P,user_list!G:G,"&lt;="&amp;A1417,user_list!H:H,"&gt;="&amp;A1417,user_list!J:J,days!G1417-1)</f>
        <v>0</v>
      </c>
      <c r="E1417" s="38">
        <f>COUNTIF(user_list!H:H,A1417)</f>
        <v>0</v>
      </c>
      <c r="F1417" s="72">
        <f t="shared" si="44"/>
        <v>11</v>
      </c>
      <c r="G1417" s="72">
        <f t="shared" si="45"/>
        <v>2018</v>
      </c>
    </row>
    <row r="1418" spans="1:7" hidden="1" x14ac:dyDescent="0.3">
      <c r="A1418" s="79">
        <v>43421</v>
      </c>
      <c r="B1418">
        <f>SUMIFS(user_list!P:P,user_list!G:G,"&lt;="&amp;A1418,user_list!H:H,"&gt;="&amp;A1418)</f>
        <v>0.43533689295703032</v>
      </c>
      <c r="C1418">
        <f>SUMIFS(user_list!Q:Q,user_list!G:G,"&lt;="&amp;A1418,user_list!H:H,"&gt;="&amp;A1418)</f>
        <v>1.1185354691075511</v>
      </c>
      <c r="D1418">
        <f>SUMIFS(user_list!P:P,user_list!G:G,"&lt;="&amp;A1418,user_list!H:H,"&gt;="&amp;A1418,user_list!J:J,days!G1418)+SUMIFS(user_list!P:P,user_list!G:G,"&lt;="&amp;A1418,user_list!H:H,"&gt;="&amp;A1418,user_list!J:J,days!G1418-1)</f>
        <v>0</v>
      </c>
      <c r="E1418" s="38">
        <f>COUNTIF(user_list!H:H,A1418)</f>
        <v>0</v>
      </c>
      <c r="F1418" s="72">
        <f t="shared" si="44"/>
        <v>11</v>
      </c>
      <c r="G1418" s="72">
        <f t="shared" si="45"/>
        <v>2018</v>
      </c>
    </row>
    <row r="1419" spans="1:7" hidden="1" x14ac:dyDescent="0.3">
      <c r="A1419" s="79">
        <v>43422</v>
      </c>
      <c r="B1419">
        <f>SUMIFS(user_list!P:P,user_list!G:G,"&lt;="&amp;A1419,user_list!H:H,"&gt;="&amp;A1419)</f>
        <v>0.43533689295703032</v>
      </c>
      <c r="C1419">
        <f>SUMIFS(user_list!Q:Q,user_list!G:G,"&lt;="&amp;A1419,user_list!H:H,"&gt;="&amp;A1419)</f>
        <v>1.1185354691075511</v>
      </c>
      <c r="D1419">
        <f>SUMIFS(user_list!P:P,user_list!G:G,"&lt;="&amp;A1419,user_list!H:H,"&gt;="&amp;A1419,user_list!J:J,days!G1419)+SUMIFS(user_list!P:P,user_list!G:G,"&lt;="&amp;A1419,user_list!H:H,"&gt;="&amp;A1419,user_list!J:J,days!G1419-1)</f>
        <v>0</v>
      </c>
      <c r="E1419" s="38">
        <f>COUNTIF(user_list!H:H,A1419)</f>
        <v>0</v>
      </c>
      <c r="F1419" s="72">
        <f t="shared" si="44"/>
        <v>11</v>
      </c>
      <c r="G1419" s="72">
        <f t="shared" si="45"/>
        <v>2018</v>
      </c>
    </row>
    <row r="1420" spans="1:7" hidden="1" x14ac:dyDescent="0.3">
      <c r="A1420" s="79">
        <v>43423</v>
      </c>
      <c r="B1420">
        <f>SUMIFS(user_list!P:P,user_list!G:G,"&lt;="&amp;A1420,user_list!H:H,"&gt;="&amp;A1420)</f>
        <v>0.9754603497471539</v>
      </c>
      <c r="C1420">
        <f>SUMIFS(user_list!Q:Q,user_list!G:G,"&lt;="&amp;A1420,user_list!H:H,"&gt;="&amp;A1420)</f>
        <v>2.5074243579964399</v>
      </c>
      <c r="D1420">
        <f>SUMIFS(user_list!P:P,user_list!G:G,"&lt;="&amp;A1420,user_list!H:H,"&gt;="&amp;A1420,user_list!J:J,days!G1420)+SUMIFS(user_list!P:P,user_list!G:G,"&lt;="&amp;A1420,user_list!H:H,"&gt;="&amp;A1420,user_list!J:J,days!G1420-1)</f>
        <v>0</v>
      </c>
      <c r="E1420" s="38">
        <f>COUNTIF(user_list!H:H,A1420)</f>
        <v>0</v>
      </c>
      <c r="F1420" s="72">
        <f t="shared" si="44"/>
        <v>11</v>
      </c>
      <c r="G1420" s="72">
        <f t="shared" si="45"/>
        <v>2018</v>
      </c>
    </row>
    <row r="1421" spans="1:7" hidden="1" x14ac:dyDescent="0.3">
      <c r="A1421" s="79">
        <v>43424</v>
      </c>
      <c r="B1421">
        <f>SUMIFS(user_list!P:P,user_list!G:G,"&lt;="&amp;A1421,user_list!H:H,"&gt;="&amp;A1421)</f>
        <v>0.9754603497471539</v>
      </c>
      <c r="C1421">
        <f>SUMIFS(user_list!Q:Q,user_list!G:G,"&lt;="&amp;A1421,user_list!H:H,"&gt;="&amp;A1421)</f>
        <v>2.5074243579964399</v>
      </c>
      <c r="D1421">
        <f>SUMIFS(user_list!P:P,user_list!G:G,"&lt;="&amp;A1421,user_list!H:H,"&gt;="&amp;A1421,user_list!J:J,days!G1421)+SUMIFS(user_list!P:P,user_list!G:G,"&lt;="&amp;A1421,user_list!H:H,"&gt;="&amp;A1421,user_list!J:J,days!G1421-1)</f>
        <v>0</v>
      </c>
      <c r="E1421" s="38">
        <f>COUNTIF(user_list!H:H,A1421)</f>
        <v>0</v>
      </c>
      <c r="F1421" s="72">
        <f t="shared" si="44"/>
        <v>11</v>
      </c>
      <c r="G1421" s="72">
        <f t="shared" si="45"/>
        <v>2018</v>
      </c>
    </row>
    <row r="1422" spans="1:7" hidden="1" x14ac:dyDescent="0.3">
      <c r="A1422" s="79">
        <v>43425</v>
      </c>
      <c r="B1422">
        <f>SUMIFS(user_list!P:P,user_list!G:G,"&lt;="&amp;A1422,user_list!H:H,"&gt;="&amp;A1422)</f>
        <v>0.9754603497471539</v>
      </c>
      <c r="C1422">
        <f>SUMIFS(user_list!Q:Q,user_list!G:G,"&lt;="&amp;A1422,user_list!H:H,"&gt;="&amp;A1422)</f>
        <v>2.5074243579964399</v>
      </c>
      <c r="D1422">
        <f>SUMIFS(user_list!P:P,user_list!G:G,"&lt;="&amp;A1422,user_list!H:H,"&gt;="&amp;A1422,user_list!J:J,days!G1422)+SUMIFS(user_list!P:P,user_list!G:G,"&lt;="&amp;A1422,user_list!H:H,"&gt;="&amp;A1422,user_list!J:J,days!G1422-1)</f>
        <v>0</v>
      </c>
      <c r="E1422" s="38">
        <f>COUNTIF(user_list!H:H,A1422)</f>
        <v>0</v>
      </c>
      <c r="F1422" s="72">
        <f t="shared" si="44"/>
        <v>11</v>
      </c>
      <c r="G1422" s="72">
        <f t="shared" si="45"/>
        <v>2018</v>
      </c>
    </row>
    <row r="1423" spans="1:7" hidden="1" x14ac:dyDescent="0.3">
      <c r="A1423" s="79">
        <v>43426</v>
      </c>
      <c r="B1423">
        <f>SUMIFS(user_list!P:P,user_list!G:G,"&lt;="&amp;A1423,user_list!H:H,"&gt;="&amp;A1423)</f>
        <v>0.9754603497471539</v>
      </c>
      <c r="C1423">
        <f>SUMIFS(user_list!Q:Q,user_list!G:G,"&lt;="&amp;A1423,user_list!H:H,"&gt;="&amp;A1423)</f>
        <v>2.5074243579964399</v>
      </c>
      <c r="D1423">
        <f>SUMIFS(user_list!P:P,user_list!G:G,"&lt;="&amp;A1423,user_list!H:H,"&gt;="&amp;A1423,user_list!J:J,days!G1423)+SUMIFS(user_list!P:P,user_list!G:G,"&lt;="&amp;A1423,user_list!H:H,"&gt;="&amp;A1423,user_list!J:J,days!G1423-1)</f>
        <v>0</v>
      </c>
      <c r="E1423" s="38">
        <f>COUNTIF(user_list!H:H,A1423)</f>
        <v>0</v>
      </c>
      <c r="F1423" s="72">
        <f t="shared" si="44"/>
        <v>11</v>
      </c>
      <c r="G1423" s="72">
        <f t="shared" si="45"/>
        <v>2018</v>
      </c>
    </row>
    <row r="1424" spans="1:7" hidden="1" x14ac:dyDescent="0.3">
      <c r="A1424" s="79">
        <v>43427</v>
      </c>
      <c r="B1424">
        <f>SUMIFS(user_list!P:P,user_list!G:G,"&lt;="&amp;A1424,user_list!H:H,"&gt;="&amp;A1424)</f>
        <v>0.9754603497471539</v>
      </c>
      <c r="C1424">
        <f>SUMIFS(user_list!Q:Q,user_list!G:G,"&lt;="&amp;A1424,user_list!H:H,"&gt;="&amp;A1424)</f>
        <v>2.5074243579964399</v>
      </c>
      <c r="D1424">
        <f>SUMIFS(user_list!P:P,user_list!G:G,"&lt;="&amp;A1424,user_list!H:H,"&gt;="&amp;A1424,user_list!J:J,days!G1424)+SUMIFS(user_list!P:P,user_list!G:G,"&lt;="&amp;A1424,user_list!H:H,"&gt;="&amp;A1424,user_list!J:J,days!G1424-1)</f>
        <v>0</v>
      </c>
      <c r="E1424" s="38">
        <f>COUNTIF(user_list!H:H,A1424)</f>
        <v>0</v>
      </c>
      <c r="F1424" s="72">
        <f t="shared" si="44"/>
        <v>11</v>
      </c>
      <c r="G1424" s="72">
        <f t="shared" si="45"/>
        <v>2018</v>
      </c>
    </row>
    <row r="1425" spans="1:7" hidden="1" x14ac:dyDescent="0.3">
      <c r="A1425" s="79">
        <v>43428</v>
      </c>
      <c r="B1425">
        <f>SUMIFS(user_list!P:P,user_list!G:G,"&lt;="&amp;A1425,user_list!H:H,"&gt;="&amp;A1425)</f>
        <v>0.9754603497471539</v>
      </c>
      <c r="C1425">
        <f>SUMIFS(user_list!Q:Q,user_list!G:G,"&lt;="&amp;A1425,user_list!H:H,"&gt;="&amp;A1425)</f>
        <v>2.5074243579964399</v>
      </c>
      <c r="D1425">
        <f>SUMIFS(user_list!P:P,user_list!G:G,"&lt;="&amp;A1425,user_list!H:H,"&gt;="&amp;A1425,user_list!J:J,days!G1425)+SUMIFS(user_list!P:P,user_list!G:G,"&lt;="&amp;A1425,user_list!H:H,"&gt;="&amp;A1425,user_list!J:J,days!G1425-1)</f>
        <v>0</v>
      </c>
      <c r="E1425" s="38">
        <f>COUNTIF(user_list!H:H,A1425)</f>
        <v>0</v>
      </c>
      <c r="F1425" s="72">
        <f t="shared" si="44"/>
        <v>11</v>
      </c>
      <c r="G1425" s="72">
        <f t="shared" si="45"/>
        <v>2018</v>
      </c>
    </row>
    <row r="1426" spans="1:7" hidden="1" x14ac:dyDescent="0.3">
      <c r="A1426" s="79">
        <v>43429</v>
      </c>
      <c r="B1426">
        <f>SUMIFS(user_list!P:P,user_list!G:G,"&lt;="&amp;A1426,user_list!H:H,"&gt;="&amp;A1426)</f>
        <v>0.9754603497471539</v>
      </c>
      <c r="C1426">
        <f>SUMIFS(user_list!Q:Q,user_list!G:G,"&lt;="&amp;A1426,user_list!H:H,"&gt;="&amp;A1426)</f>
        <v>2.5074243579964399</v>
      </c>
      <c r="D1426">
        <f>SUMIFS(user_list!P:P,user_list!G:G,"&lt;="&amp;A1426,user_list!H:H,"&gt;="&amp;A1426,user_list!J:J,days!G1426)+SUMIFS(user_list!P:P,user_list!G:G,"&lt;="&amp;A1426,user_list!H:H,"&gt;="&amp;A1426,user_list!J:J,days!G1426-1)</f>
        <v>0</v>
      </c>
      <c r="E1426" s="38">
        <f>COUNTIF(user_list!H:H,A1426)</f>
        <v>0</v>
      </c>
      <c r="F1426" s="72">
        <f t="shared" si="44"/>
        <v>11</v>
      </c>
      <c r="G1426" s="72">
        <f t="shared" si="45"/>
        <v>2018</v>
      </c>
    </row>
    <row r="1427" spans="1:7" hidden="1" x14ac:dyDescent="0.3">
      <c r="A1427" s="79">
        <v>43430</v>
      </c>
      <c r="B1427">
        <f>SUMIFS(user_list!P:P,user_list!G:G,"&lt;="&amp;A1427,user_list!H:H,"&gt;="&amp;A1427)</f>
        <v>0.9754603497471539</v>
      </c>
      <c r="C1427">
        <f>SUMIFS(user_list!Q:Q,user_list!G:G,"&lt;="&amp;A1427,user_list!H:H,"&gt;="&amp;A1427)</f>
        <v>2.5074243579964399</v>
      </c>
      <c r="D1427">
        <f>SUMIFS(user_list!P:P,user_list!G:G,"&lt;="&amp;A1427,user_list!H:H,"&gt;="&amp;A1427,user_list!J:J,days!G1427)+SUMIFS(user_list!P:P,user_list!G:G,"&lt;="&amp;A1427,user_list!H:H,"&gt;="&amp;A1427,user_list!J:J,days!G1427-1)</f>
        <v>0</v>
      </c>
      <c r="E1427" s="38">
        <f>COUNTIF(user_list!H:H,A1427)</f>
        <v>0</v>
      </c>
      <c r="F1427" s="72">
        <f t="shared" si="44"/>
        <v>11</v>
      </c>
      <c r="G1427" s="72">
        <f t="shared" si="45"/>
        <v>2018</v>
      </c>
    </row>
    <row r="1428" spans="1:7" hidden="1" x14ac:dyDescent="0.3">
      <c r="A1428" s="79">
        <v>43431</v>
      </c>
      <c r="B1428">
        <f>SUMIFS(user_list!P:P,user_list!G:G,"&lt;="&amp;A1428,user_list!H:H,"&gt;="&amp;A1428)</f>
        <v>0.9754603497471539</v>
      </c>
      <c r="C1428">
        <f>SUMIFS(user_list!Q:Q,user_list!G:G,"&lt;="&amp;A1428,user_list!H:H,"&gt;="&amp;A1428)</f>
        <v>2.5074243579964399</v>
      </c>
      <c r="D1428">
        <f>SUMIFS(user_list!P:P,user_list!G:G,"&lt;="&amp;A1428,user_list!H:H,"&gt;="&amp;A1428,user_list!J:J,days!G1428)+SUMIFS(user_list!P:P,user_list!G:G,"&lt;="&amp;A1428,user_list!H:H,"&gt;="&amp;A1428,user_list!J:J,days!G1428-1)</f>
        <v>0</v>
      </c>
      <c r="E1428" s="38">
        <f>COUNTIF(user_list!H:H,A1428)</f>
        <v>0</v>
      </c>
      <c r="F1428" s="72">
        <f t="shared" si="44"/>
        <v>11</v>
      </c>
      <c r="G1428" s="72">
        <f t="shared" si="45"/>
        <v>2018</v>
      </c>
    </row>
    <row r="1429" spans="1:7" hidden="1" x14ac:dyDescent="0.3">
      <c r="A1429" s="79">
        <v>43432</v>
      </c>
      <c r="B1429">
        <f>SUMIFS(user_list!P:P,user_list!G:G,"&lt;="&amp;A1429,user_list!H:H,"&gt;="&amp;A1429)</f>
        <v>0.9754603497471539</v>
      </c>
      <c r="C1429">
        <f>SUMIFS(user_list!Q:Q,user_list!G:G,"&lt;="&amp;A1429,user_list!H:H,"&gt;="&amp;A1429)</f>
        <v>2.5074243579964399</v>
      </c>
      <c r="D1429">
        <f>SUMIFS(user_list!P:P,user_list!G:G,"&lt;="&amp;A1429,user_list!H:H,"&gt;="&amp;A1429,user_list!J:J,days!G1429)+SUMIFS(user_list!P:P,user_list!G:G,"&lt;="&amp;A1429,user_list!H:H,"&gt;="&amp;A1429,user_list!J:J,days!G1429-1)</f>
        <v>0</v>
      </c>
      <c r="E1429" s="38">
        <f>COUNTIF(user_list!H:H,A1429)</f>
        <v>0</v>
      </c>
      <c r="F1429" s="72">
        <f t="shared" si="44"/>
        <v>11</v>
      </c>
      <c r="G1429" s="72">
        <f t="shared" si="45"/>
        <v>2018</v>
      </c>
    </row>
    <row r="1430" spans="1:7" hidden="1" x14ac:dyDescent="0.3">
      <c r="A1430" s="79">
        <v>43433</v>
      </c>
      <c r="B1430">
        <f>SUMIFS(user_list!P:P,user_list!G:G,"&lt;="&amp;A1430,user_list!H:H,"&gt;="&amp;A1430)</f>
        <v>0.9754603497471539</v>
      </c>
      <c r="C1430">
        <f>SUMIFS(user_list!Q:Q,user_list!G:G,"&lt;="&amp;A1430,user_list!H:H,"&gt;="&amp;A1430)</f>
        <v>2.5074243579964399</v>
      </c>
      <c r="D1430">
        <f>SUMIFS(user_list!P:P,user_list!G:G,"&lt;="&amp;A1430,user_list!H:H,"&gt;="&amp;A1430,user_list!J:J,days!G1430)+SUMIFS(user_list!P:P,user_list!G:G,"&lt;="&amp;A1430,user_list!H:H,"&gt;="&amp;A1430,user_list!J:J,days!G1430-1)</f>
        <v>0</v>
      </c>
      <c r="E1430" s="38">
        <f>COUNTIF(user_list!H:H,A1430)</f>
        <v>0</v>
      </c>
      <c r="F1430" s="72">
        <f t="shared" si="44"/>
        <v>11</v>
      </c>
      <c r="G1430" s="72">
        <f t="shared" si="45"/>
        <v>2018</v>
      </c>
    </row>
    <row r="1431" spans="1:7" hidden="1" x14ac:dyDescent="0.3">
      <c r="A1431" s="79">
        <v>43434</v>
      </c>
      <c r="B1431">
        <f>SUMIFS(user_list!P:P,user_list!G:G,"&lt;="&amp;A1431,user_list!H:H,"&gt;="&amp;A1431)</f>
        <v>0.9754603497471539</v>
      </c>
      <c r="C1431">
        <f>SUMIFS(user_list!Q:Q,user_list!G:G,"&lt;="&amp;A1431,user_list!H:H,"&gt;="&amp;A1431)</f>
        <v>2.5074243579964399</v>
      </c>
      <c r="D1431">
        <f>SUMIFS(user_list!P:P,user_list!G:G,"&lt;="&amp;A1431,user_list!H:H,"&gt;="&amp;A1431,user_list!J:J,days!G1431)+SUMIFS(user_list!P:P,user_list!G:G,"&lt;="&amp;A1431,user_list!H:H,"&gt;="&amp;A1431,user_list!J:J,days!G1431-1)</f>
        <v>0</v>
      </c>
      <c r="E1431" s="38">
        <f>COUNTIF(user_list!H:H,A1431)</f>
        <v>0</v>
      </c>
      <c r="F1431" s="72">
        <f t="shared" si="44"/>
        <v>11</v>
      </c>
      <c r="G1431" s="72">
        <f t="shared" si="45"/>
        <v>2018</v>
      </c>
    </row>
    <row r="1432" spans="1:7" hidden="1" x14ac:dyDescent="0.3">
      <c r="A1432" s="79">
        <v>43435</v>
      </c>
      <c r="B1432">
        <f>SUMIFS(user_list!P:P,user_list!G:G,"&lt;="&amp;A1432,user_list!H:H,"&gt;="&amp;A1432)</f>
        <v>0.9754603497471539</v>
      </c>
      <c r="C1432">
        <f>SUMIFS(user_list!Q:Q,user_list!G:G,"&lt;="&amp;A1432,user_list!H:H,"&gt;="&amp;A1432)</f>
        <v>2.5074243579964399</v>
      </c>
      <c r="D1432">
        <f>SUMIFS(user_list!P:P,user_list!G:G,"&lt;="&amp;A1432,user_list!H:H,"&gt;="&amp;A1432,user_list!J:J,days!G1432)+SUMIFS(user_list!P:P,user_list!G:G,"&lt;="&amp;A1432,user_list!H:H,"&gt;="&amp;A1432,user_list!J:J,days!G1432-1)</f>
        <v>0</v>
      </c>
      <c r="E1432" s="38">
        <f>COUNTIF(user_list!H:H,A1432)</f>
        <v>0</v>
      </c>
      <c r="F1432" s="72">
        <f t="shared" si="44"/>
        <v>12</v>
      </c>
      <c r="G1432" s="72">
        <f t="shared" si="45"/>
        <v>2018</v>
      </c>
    </row>
    <row r="1433" spans="1:7" hidden="1" x14ac:dyDescent="0.3">
      <c r="A1433" s="79">
        <v>43436</v>
      </c>
      <c r="B1433">
        <f>SUMIFS(user_list!P:P,user_list!G:G,"&lt;="&amp;A1433,user_list!H:H,"&gt;="&amp;A1433)</f>
        <v>0.9754603497471539</v>
      </c>
      <c r="C1433">
        <f>SUMIFS(user_list!Q:Q,user_list!G:G,"&lt;="&amp;A1433,user_list!H:H,"&gt;="&amp;A1433)</f>
        <v>2.5074243579964399</v>
      </c>
      <c r="D1433">
        <f>SUMIFS(user_list!P:P,user_list!G:G,"&lt;="&amp;A1433,user_list!H:H,"&gt;="&amp;A1433,user_list!J:J,days!G1433)+SUMIFS(user_list!P:P,user_list!G:G,"&lt;="&amp;A1433,user_list!H:H,"&gt;="&amp;A1433,user_list!J:J,days!G1433-1)</f>
        <v>0</v>
      </c>
      <c r="E1433" s="38">
        <f>COUNTIF(user_list!H:H,A1433)</f>
        <v>0</v>
      </c>
      <c r="F1433" s="72">
        <f t="shared" si="44"/>
        <v>12</v>
      </c>
      <c r="G1433" s="72">
        <f t="shared" si="45"/>
        <v>2018</v>
      </c>
    </row>
    <row r="1434" spans="1:7" hidden="1" x14ac:dyDescent="0.3">
      <c r="A1434" s="79">
        <v>43437</v>
      </c>
      <c r="B1434">
        <f>SUMIFS(user_list!P:P,user_list!G:G,"&lt;="&amp;A1434,user_list!H:H,"&gt;="&amp;A1434)</f>
        <v>0.9754603497471539</v>
      </c>
      <c r="C1434">
        <f>SUMIFS(user_list!Q:Q,user_list!G:G,"&lt;="&amp;A1434,user_list!H:H,"&gt;="&amp;A1434)</f>
        <v>2.5074243579964399</v>
      </c>
      <c r="D1434">
        <f>SUMIFS(user_list!P:P,user_list!G:G,"&lt;="&amp;A1434,user_list!H:H,"&gt;="&amp;A1434,user_list!J:J,days!G1434)+SUMIFS(user_list!P:P,user_list!G:G,"&lt;="&amp;A1434,user_list!H:H,"&gt;="&amp;A1434,user_list!J:J,days!G1434-1)</f>
        <v>0</v>
      </c>
      <c r="E1434" s="38">
        <f>COUNTIF(user_list!H:H,A1434)</f>
        <v>1</v>
      </c>
      <c r="F1434" s="72">
        <f t="shared" si="44"/>
        <v>12</v>
      </c>
      <c r="G1434" s="72">
        <f t="shared" si="45"/>
        <v>2018</v>
      </c>
    </row>
    <row r="1435" spans="1:7" hidden="1" x14ac:dyDescent="0.3">
      <c r="A1435" s="79">
        <v>43438</v>
      </c>
      <c r="B1435">
        <f>SUMIFS(user_list!P:P,user_list!G:G,"&lt;="&amp;A1435,user_list!H:H,"&gt;="&amp;A1435)</f>
        <v>0.55275503573749196</v>
      </c>
      <c r="C1435">
        <f>SUMIFS(user_list!Q:Q,user_list!G:G,"&lt;="&amp;A1435,user_list!H:H,"&gt;="&amp;A1435)</f>
        <v>1.4204678362573102</v>
      </c>
      <c r="D1435">
        <f>SUMIFS(user_list!P:P,user_list!G:G,"&lt;="&amp;A1435,user_list!H:H,"&gt;="&amp;A1435,user_list!J:J,days!G1435)+SUMIFS(user_list!P:P,user_list!G:G,"&lt;="&amp;A1435,user_list!H:H,"&gt;="&amp;A1435,user_list!J:J,days!G1435-1)</f>
        <v>0</v>
      </c>
      <c r="E1435" s="38">
        <f>COUNTIF(user_list!H:H,A1435)</f>
        <v>0</v>
      </c>
      <c r="F1435" s="72">
        <f t="shared" si="44"/>
        <v>12</v>
      </c>
      <c r="G1435" s="72">
        <f t="shared" si="45"/>
        <v>2018</v>
      </c>
    </row>
    <row r="1436" spans="1:7" hidden="1" x14ac:dyDescent="0.3">
      <c r="A1436" s="79">
        <v>43439</v>
      </c>
      <c r="B1436">
        <f>SUMIFS(user_list!P:P,user_list!G:G,"&lt;="&amp;A1436,user_list!H:H,"&gt;="&amp;A1436)</f>
        <v>0.55275503573749196</v>
      </c>
      <c r="C1436">
        <f>SUMIFS(user_list!Q:Q,user_list!G:G,"&lt;="&amp;A1436,user_list!H:H,"&gt;="&amp;A1436)</f>
        <v>1.4204678362573102</v>
      </c>
      <c r="D1436">
        <f>SUMIFS(user_list!P:P,user_list!G:G,"&lt;="&amp;A1436,user_list!H:H,"&gt;="&amp;A1436,user_list!J:J,days!G1436)+SUMIFS(user_list!P:P,user_list!G:G,"&lt;="&amp;A1436,user_list!H:H,"&gt;="&amp;A1436,user_list!J:J,days!G1436-1)</f>
        <v>0</v>
      </c>
      <c r="E1436" s="38">
        <f>COUNTIF(user_list!H:H,A1436)</f>
        <v>0</v>
      </c>
      <c r="F1436" s="72">
        <f t="shared" si="44"/>
        <v>12</v>
      </c>
      <c r="G1436" s="72">
        <f t="shared" si="45"/>
        <v>2018</v>
      </c>
    </row>
    <row r="1437" spans="1:7" hidden="1" x14ac:dyDescent="0.3">
      <c r="A1437" s="79">
        <v>43440</v>
      </c>
      <c r="B1437">
        <f>SUMIFS(user_list!P:P,user_list!G:G,"&lt;="&amp;A1437,user_list!H:H,"&gt;="&amp;A1437)</f>
        <v>0.55275503573749196</v>
      </c>
      <c r="C1437">
        <f>SUMIFS(user_list!Q:Q,user_list!G:G,"&lt;="&amp;A1437,user_list!H:H,"&gt;="&amp;A1437)</f>
        <v>1.4204678362573102</v>
      </c>
      <c r="D1437">
        <f>SUMIFS(user_list!P:P,user_list!G:G,"&lt;="&amp;A1437,user_list!H:H,"&gt;="&amp;A1437,user_list!J:J,days!G1437)+SUMIFS(user_list!P:P,user_list!G:G,"&lt;="&amp;A1437,user_list!H:H,"&gt;="&amp;A1437,user_list!J:J,days!G1437-1)</f>
        <v>0</v>
      </c>
      <c r="E1437" s="38">
        <f>COUNTIF(user_list!H:H,A1437)</f>
        <v>1</v>
      </c>
      <c r="F1437" s="72">
        <f t="shared" si="44"/>
        <v>12</v>
      </c>
      <c r="G1437" s="72">
        <f t="shared" si="45"/>
        <v>2018</v>
      </c>
    </row>
    <row r="1438" spans="1:7" hidden="1" x14ac:dyDescent="0.3">
      <c r="A1438" s="79">
        <v>43441</v>
      </c>
      <c r="B1438">
        <f>SUMIFS(user_list!P:P,user_list!G:G,"&lt;="&amp;A1438,user_list!H:H,"&gt;="&amp;A1438)</f>
        <v>1.2631578947368421E-2</v>
      </c>
      <c r="C1438">
        <f>SUMIFS(user_list!Q:Q,user_list!G:G,"&lt;="&amp;A1438,user_list!H:H,"&gt;="&amp;A1438)</f>
        <v>3.1578947368421047E-2</v>
      </c>
      <c r="D1438">
        <f>SUMIFS(user_list!P:P,user_list!G:G,"&lt;="&amp;A1438,user_list!H:H,"&gt;="&amp;A1438,user_list!J:J,days!G1438)+SUMIFS(user_list!P:P,user_list!G:G,"&lt;="&amp;A1438,user_list!H:H,"&gt;="&amp;A1438,user_list!J:J,days!G1438-1)</f>
        <v>0</v>
      </c>
      <c r="E1438" s="38">
        <f>COUNTIF(user_list!H:H,A1438)</f>
        <v>0</v>
      </c>
      <c r="F1438" s="72">
        <f t="shared" si="44"/>
        <v>12</v>
      </c>
      <c r="G1438" s="72">
        <f t="shared" si="45"/>
        <v>2018</v>
      </c>
    </row>
    <row r="1439" spans="1:7" hidden="1" x14ac:dyDescent="0.3">
      <c r="A1439" s="79">
        <v>43442</v>
      </c>
      <c r="B1439">
        <f>SUMIFS(user_list!P:P,user_list!G:G,"&lt;="&amp;A1439,user_list!H:H,"&gt;="&amp;A1439)</f>
        <v>1.2631578947368421E-2</v>
      </c>
      <c r="C1439">
        <f>SUMIFS(user_list!Q:Q,user_list!G:G,"&lt;="&amp;A1439,user_list!H:H,"&gt;="&amp;A1439)</f>
        <v>3.1578947368421047E-2</v>
      </c>
      <c r="D1439">
        <f>SUMIFS(user_list!P:P,user_list!G:G,"&lt;="&amp;A1439,user_list!H:H,"&gt;="&amp;A1439,user_list!J:J,days!G1439)+SUMIFS(user_list!P:P,user_list!G:G,"&lt;="&amp;A1439,user_list!H:H,"&gt;="&amp;A1439,user_list!J:J,days!G1439-1)</f>
        <v>0</v>
      </c>
      <c r="E1439" s="38">
        <f>COUNTIF(user_list!H:H,A1439)</f>
        <v>0</v>
      </c>
      <c r="F1439" s="72">
        <f t="shared" si="44"/>
        <v>12</v>
      </c>
      <c r="G1439" s="72">
        <f t="shared" si="45"/>
        <v>2018</v>
      </c>
    </row>
    <row r="1440" spans="1:7" hidden="1" x14ac:dyDescent="0.3">
      <c r="A1440" s="79">
        <v>43443</v>
      </c>
      <c r="B1440">
        <f>SUMIFS(user_list!P:P,user_list!G:G,"&lt;="&amp;A1440,user_list!H:H,"&gt;="&amp;A1440)</f>
        <v>1.2631578947368421E-2</v>
      </c>
      <c r="C1440">
        <f>SUMIFS(user_list!Q:Q,user_list!G:G,"&lt;="&amp;A1440,user_list!H:H,"&gt;="&amp;A1440)</f>
        <v>3.1578947368421047E-2</v>
      </c>
      <c r="D1440">
        <f>SUMIFS(user_list!P:P,user_list!G:G,"&lt;="&amp;A1440,user_list!H:H,"&gt;="&amp;A1440,user_list!J:J,days!G1440)+SUMIFS(user_list!P:P,user_list!G:G,"&lt;="&amp;A1440,user_list!H:H,"&gt;="&amp;A1440,user_list!J:J,days!G1440-1)</f>
        <v>0</v>
      </c>
      <c r="E1440" s="38">
        <f>COUNTIF(user_list!H:H,A1440)</f>
        <v>0</v>
      </c>
      <c r="F1440" s="72">
        <f t="shared" si="44"/>
        <v>12</v>
      </c>
      <c r="G1440" s="72">
        <f t="shared" si="45"/>
        <v>2018</v>
      </c>
    </row>
    <row r="1441" spans="1:7" hidden="1" x14ac:dyDescent="0.3">
      <c r="A1441" s="79">
        <v>43444</v>
      </c>
      <c r="B1441">
        <f>SUMIFS(user_list!P:P,user_list!G:G,"&lt;="&amp;A1441,user_list!H:H,"&gt;="&amp;A1441)</f>
        <v>1.2631578947368421E-2</v>
      </c>
      <c r="C1441">
        <f>SUMIFS(user_list!Q:Q,user_list!G:G,"&lt;="&amp;A1441,user_list!H:H,"&gt;="&amp;A1441)</f>
        <v>3.1578947368421047E-2</v>
      </c>
      <c r="D1441">
        <f>SUMIFS(user_list!P:P,user_list!G:G,"&lt;="&amp;A1441,user_list!H:H,"&gt;="&amp;A1441,user_list!J:J,days!G1441)+SUMIFS(user_list!P:P,user_list!G:G,"&lt;="&amp;A1441,user_list!H:H,"&gt;="&amp;A1441,user_list!J:J,days!G1441-1)</f>
        <v>0</v>
      </c>
      <c r="E1441" s="38">
        <f>COUNTIF(user_list!H:H,A1441)</f>
        <v>0</v>
      </c>
      <c r="F1441" s="72">
        <f t="shared" si="44"/>
        <v>12</v>
      </c>
      <c r="G1441" s="72">
        <f t="shared" si="45"/>
        <v>2018</v>
      </c>
    </row>
    <row r="1442" spans="1:7" hidden="1" x14ac:dyDescent="0.3">
      <c r="A1442" s="79">
        <v>43445</v>
      </c>
      <c r="B1442">
        <f>SUMIFS(user_list!P:P,user_list!G:G,"&lt;="&amp;A1442,user_list!H:H,"&gt;="&amp;A1442)</f>
        <v>1.2631578947368421E-2</v>
      </c>
      <c r="C1442">
        <f>SUMIFS(user_list!Q:Q,user_list!G:G,"&lt;="&amp;A1442,user_list!H:H,"&gt;="&amp;A1442)</f>
        <v>3.1578947368421047E-2</v>
      </c>
      <c r="D1442">
        <f>SUMIFS(user_list!P:P,user_list!G:G,"&lt;="&amp;A1442,user_list!H:H,"&gt;="&amp;A1442,user_list!J:J,days!G1442)+SUMIFS(user_list!P:P,user_list!G:G,"&lt;="&amp;A1442,user_list!H:H,"&gt;="&amp;A1442,user_list!J:J,days!G1442-1)</f>
        <v>0</v>
      </c>
      <c r="E1442" s="38">
        <f>COUNTIF(user_list!H:H,A1442)</f>
        <v>0</v>
      </c>
      <c r="F1442" s="72">
        <f t="shared" si="44"/>
        <v>12</v>
      </c>
      <c r="G1442" s="72">
        <f t="shared" si="45"/>
        <v>2018</v>
      </c>
    </row>
    <row r="1443" spans="1:7" hidden="1" x14ac:dyDescent="0.3">
      <c r="A1443" s="79">
        <v>43446</v>
      </c>
      <c r="B1443">
        <f>SUMIFS(user_list!P:P,user_list!G:G,"&lt;="&amp;A1443,user_list!H:H,"&gt;="&amp;A1443)</f>
        <v>1.2631578947368421E-2</v>
      </c>
      <c r="C1443">
        <f>SUMIFS(user_list!Q:Q,user_list!G:G,"&lt;="&amp;A1443,user_list!H:H,"&gt;="&amp;A1443)</f>
        <v>3.1578947368421047E-2</v>
      </c>
      <c r="D1443">
        <f>SUMIFS(user_list!P:P,user_list!G:G,"&lt;="&amp;A1443,user_list!H:H,"&gt;="&amp;A1443,user_list!J:J,days!G1443)+SUMIFS(user_list!P:P,user_list!G:G,"&lt;="&amp;A1443,user_list!H:H,"&gt;="&amp;A1443,user_list!J:J,days!G1443-1)</f>
        <v>0</v>
      </c>
      <c r="E1443" s="38">
        <f>COUNTIF(user_list!H:H,A1443)</f>
        <v>0</v>
      </c>
      <c r="F1443" s="72">
        <f t="shared" si="44"/>
        <v>12</v>
      </c>
      <c r="G1443" s="72">
        <f t="shared" si="45"/>
        <v>2018</v>
      </c>
    </row>
    <row r="1444" spans="1:7" hidden="1" x14ac:dyDescent="0.3">
      <c r="A1444" s="79">
        <v>43447</v>
      </c>
      <c r="B1444">
        <f>SUMIFS(user_list!P:P,user_list!G:G,"&lt;="&amp;A1444,user_list!H:H,"&gt;="&amp;A1444)</f>
        <v>1.2631578947368421E-2</v>
      </c>
      <c r="C1444">
        <f>SUMIFS(user_list!Q:Q,user_list!G:G,"&lt;="&amp;A1444,user_list!H:H,"&gt;="&amp;A1444)</f>
        <v>3.1578947368421047E-2</v>
      </c>
      <c r="D1444">
        <f>SUMIFS(user_list!P:P,user_list!G:G,"&lt;="&amp;A1444,user_list!H:H,"&gt;="&amp;A1444,user_list!J:J,days!G1444)+SUMIFS(user_list!P:P,user_list!G:G,"&lt;="&amp;A1444,user_list!H:H,"&gt;="&amp;A1444,user_list!J:J,days!G1444-1)</f>
        <v>0</v>
      </c>
      <c r="E1444" s="38">
        <f>COUNTIF(user_list!H:H,A1444)</f>
        <v>0</v>
      </c>
      <c r="F1444" s="72">
        <f t="shared" si="44"/>
        <v>12</v>
      </c>
      <c r="G1444" s="72">
        <f t="shared" si="45"/>
        <v>2018</v>
      </c>
    </row>
    <row r="1445" spans="1:7" hidden="1" x14ac:dyDescent="0.3">
      <c r="A1445" s="79">
        <v>43448</v>
      </c>
      <c r="B1445">
        <f>SUMIFS(user_list!P:P,user_list!G:G,"&lt;="&amp;A1445,user_list!H:H,"&gt;="&amp;A1445)</f>
        <v>1.2631578947368421E-2</v>
      </c>
      <c r="C1445">
        <f>SUMIFS(user_list!Q:Q,user_list!G:G,"&lt;="&amp;A1445,user_list!H:H,"&gt;="&amp;A1445)</f>
        <v>3.1578947368421047E-2</v>
      </c>
      <c r="D1445">
        <f>SUMIFS(user_list!P:P,user_list!G:G,"&lt;="&amp;A1445,user_list!H:H,"&gt;="&amp;A1445,user_list!J:J,days!G1445)+SUMIFS(user_list!P:P,user_list!G:G,"&lt;="&amp;A1445,user_list!H:H,"&gt;="&amp;A1445,user_list!J:J,days!G1445-1)</f>
        <v>0</v>
      </c>
      <c r="E1445" s="38">
        <f>COUNTIF(user_list!H:H,A1445)</f>
        <v>0</v>
      </c>
      <c r="F1445" s="72">
        <f t="shared" si="44"/>
        <v>12</v>
      </c>
      <c r="G1445" s="72">
        <f t="shared" si="45"/>
        <v>2018</v>
      </c>
    </row>
    <row r="1446" spans="1:7" hidden="1" x14ac:dyDescent="0.3">
      <c r="A1446" s="79">
        <v>43449</v>
      </c>
      <c r="B1446">
        <f>SUMIFS(user_list!P:P,user_list!G:G,"&lt;="&amp;A1446,user_list!H:H,"&gt;="&amp;A1446)</f>
        <v>1.2631578947368421E-2</v>
      </c>
      <c r="C1446">
        <f>SUMIFS(user_list!Q:Q,user_list!G:G,"&lt;="&amp;A1446,user_list!H:H,"&gt;="&amp;A1446)</f>
        <v>3.1578947368421047E-2</v>
      </c>
      <c r="D1446">
        <f>SUMIFS(user_list!P:P,user_list!G:G,"&lt;="&amp;A1446,user_list!H:H,"&gt;="&amp;A1446,user_list!J:J,days!G1446)+SUMIFS(user_list!P:P,user_list!G:G,"&lt;="&amp;A1446,user_list!H:H,"&gt;="&amp;A1446,user_list!J:J,days!G1446-1)</f>
        <v>0</v>
      </c>
      <c r="E1446" s="38">
        <f>COUNTIF(user_list!H:H,A1446)</f>
        <v>0</v>
      </c>
      <c r="F1446" s="72">
        <f t="shared" si="44"/>
        <v>12</v>
      </c>
      <c r="G1446" s="72">
        <f t="shared" si="45"/>
        <v>2018</v>
      </c>
    </row>
    <row r="1447" spans="1:7" hidden="1" x14ac:dyDescent="0.3">
      <c r="A1447" s="79">
        <v>43450</v>
      </c>
      <c r="B1447">
        <f>SUMIFS(user_list!P:P,user_list!G:G,"&lt;="&amp;A1447,user_list!H:H,"&gt;="&amp;A1447)</f>
        <v>1.2631578947368421E-2</v>
      </c>
      <c r="C1447">
        <f>SUMIFS(user_list!Q:Q,user_list!G:G,"&lt;="&amp;A1447,user_list!H:H,"&gt;="&amp;A1447)</f>
        <v>3.1578947368421047E-2</v>
      </c>
      <c r="D1447">
        <f>SUMIFS(user_list!P:P,user_list!G:G,"&lt;="&amp;A1447,user_list!H:H,"&gt;="&amp;A1447,user_list!J:J,days!G1447)+SUMIFS(user_list!P:P,user_list!G:G,"&lt;="&amp;A1447,user_list!H:H,"&gt;="&amp;A1447,user_list!J:J,days!G1447-1)</f>
        <v>0</v>
      </c>
      <c r="E1447" s="38">
        <f>COUNTIF(user_list!H:H,A1447)</f>
        <v>0</v>
      </c>
      <c r="F1447" s="72">
        <f t="shared" si="44"/>
        <v>12</v>
      </c>
      <c r="G1447" s="72">
        <f t="shared" si="45"/>
        <v>2018</v>
      </c>
    </row>
    <row r="1448" spans="1:7" hidden="1" x14ac:dyDescent="0.3">
      <c r="A1448" s="79">
        <v>43451</v>
      </c>
      <c r="B1448">
        <f>SUMIFS(user_list!P:P,user_list!G:G,"&lt;="&amp;A1448,user_list!H:H,"&gt;="&amp;A1448)</f>
        <v>1.2631578947368421E-2</v>
      </c>
      <c r="C1448">
        <f>SUMIFS(user_list!Q:Q,user_list!G:G,"&lt;="&amp;A1448,user_list!H:H,"&gt;="&amp;A1448)</f>
        <v>3.1578947368421047E-2</v>
      </c>
      <c r="D1448">
        <f>SUMIFS(user_list!P:P,user_list!G:G,"&lt;="&amp;A1448,user_list!H:H,"&gt;="&amp;A1448,user_list!J:J,days!G1448)+SUMIFS(user_list!P:P,user_list!G:G,"&lt;="&amp;A1448,user_list!H:H,"&gt;="&amp;A1448,user_list!J:J,days!G1448-1)</f>
        <v>0</v>
      </c>
      <c r="E1448" s="38">
        <f>COUNTIF(user_list!H:H,A1448)</f>
        <v>0</v>
      </c>
      <c r="F1448" s="72">
        <f t="shared" si="44"/>
        <v>12</v>
      </c>
      <c r="G1448" s="72">
        <f t="shared" si="45"/>
        <v>2018</v>
      </c>
    </row>
    <row r="1449" spans="1:7" hidden="1" x14ac:dyDescent="0.3">
      <c r="A1449" s="79">
        <v>43452</v>
      </c>
      <c r="B1449">
        <f>SUMIFS(user_list!P:P,user_list!G:G,"&lt;="&amp;A1449,user_list!H:H,"&gt;="&amp;A1449)</f>
        <v>1.2631578947368421E-2</v>
      </c>
      <c r="C1449">
        <f>SUMIFS(user_list!Q:Q,user_list!G:G,"&lt;="&amp;A1449,user_list!H:H,"&gt;="&amp;A1449)</f>
        <v>3.1578947368421047E-2</v>
      </c>
      <c r="D1449">
        <f>SUMIFS(user_list!P:P,user_list!G:G,"&lt;="&amp;A1449,user_list!H:H,"&gt;="&amp;A1449,user_list!J:J,days!G1449)+SUMIFS(user_list!P:P,user_list!G:G,"&lt;="&amp;A1449,user_list!H:H,"&gt;="&amp;A1449,user_list!J:J,days!G1449-1)</f>
        <v>0</v>
      </c>
      <c r="E1449" s="38">
        <f>COUNTIF(user_list!H:H,A1449)</f>
        <v>0</v>
      </c>
      <c r="F1449" s="72">
        <f t="shared" si="44"/>
        <v>12</v>
      </c>
      <c r="G1449" s="72">
        <f t="shared" si="45"/>
        <v>2018</v>
      </c>
    </row>
    <row r="1450" spans="1:7" hidden="1" x14ac:dyDescent="0.3">
      <c r="A1450" s="79">
        <v>43453</v>
      </c>
      <c r="B1450">
        <f>SUMIFS(user_list!P:P,user_list!G:G,"&lt;="&amp;A1450,user_list!H:H,"&gt;="&amp;A1450)</f>
        <v>1.2631578947368421E-2</v>
      </c>
      <c r="C1450">
        <f>SUMIFS(user_list!Q:Q,user_list!G:G,"&lt;="&amp;A1450,user_list!H:H,"&gt;="&amp;A1450)</f>
        <v>3.1578947368421047E-2</v>
      </c>
      <c r="D1450">
        <f>SUMIFS(user_list!P:P,user_list!G:G,"&lt;="&amp;A1450,user_list!H:H,"&gt;="&amp;A1450,user_list!J:J,days!G1450)+SUMIFS(user_list!P:P,user_list!G:G,"&lt;="&amp;A1450,user_list!H:H,"&gt;="&amp;A1450,user_list!J:J,days!G1450-1)</f>
        <v>0</v>
      </c>
      <c r="E1450" s="38">
        <f>COUNTIF(user_list!H:H,A1450)</f>
        <v>0</v>
      </c>
      <c r="F1450" s="72">
        <f t="shared" si="44"/>
        <v>12</v>
      </c>
      <c r="G1450" s="72">
        <f t="shared" si="45"/>
        <v>2018</v>
      </c>
    </row>
    <row r="1451" spans="1:7" hidden="1" x14ac:dyDescent="0.3">
      <c r="A1451" s="79">
        <v>43454</v>
      </c>
      <c r="B1451">
        <f>SUMIFS(user_list!P:P,user_list!G:G,"&lt;="&amp;A1451,user_list!H:H,"&gt;="&amp;A1451)</f>
        <v>1.2631578947368421E-2</v>
      </c>
      <c r="C1451">
        <f>SUMIFS(user_list!Q:Q,user_list!G:G,"&lt;="&amp;A1451,user_list!H:H,"&gt;="&amp;A1451)</f>
        <v>3.1578947368421047E-2</v>
      </c>
      <c r="D1451">
        <f>SUMIFS(user_list!P:P,user_list!G:G,"&lt;="&amp;A1451,user_list!H:H,"&gt;="&amp;A1451,user_list!J:J,days!G1451)+SUMIFS(user_list!P:P,user_list!G:G,"&lt;="&amp;A1451,user_list!H:H,"&gt;="&amp;A1451,user_list!J:J,days!G1451-1)</f>
        <v>0</v>
      </c>
      <c r="E1451" s="38">
        <f>COUNTIF(user_list!H:H,A1451)</f>
        <v>0</v>
      </c>
      <c r="F1451" s="72">
        <f t="shared" si="44"/>
        <v>12</v>
      </c>
      <c r="G1451" s="72">
        <f t="shared" si="45"/>
        <v>2018</v>
      </c>
    </row>
    <row r="1452" spans="1:7" hidden="1" x14ac:dyDescent="0.3">
      <c r="A1452" s="79">
        <v>43455</v>
      </c>
      <c r="B1452">
        <f>SUMIFS(user_list!P:P,user_list!G:G,"&lt;="&amp;A1452,user_list!H:H,"&gt;="&amp;A1452)</f>
        <v>1.2631578947368421E-2</v>
      </c>
      <c r="C1452">
        <f>SUMIFS(user_list!Q:Q,user_list!G:G,"&lt;="&amp;A1452,user_list!H:H,"&gt;="&amp;A1452)</f>
        <v>3.1578947368421047E-2</v>
      </c>
      <c r="D1452">
        <f>SUMIFS(user_list!P:P,user_list!G:G,"&lt;="&amp;A1452,user_list!H:H,"&gt;="&amp;A1452,user_list!J:J,days!G1452)+SUMIFS(user_list!P:P,user_list!G:G,"&lt;="&amp;A1452,user_list!H:H,"&gt;="&amp;A1452,user_list!J:J,days!G1452-1)</f>
        <v>0</v>
      </c>
      <c r="E1452" s="38">
        <f>COUNTIF(user_list!H:H,A1452)</f>
        <v>0</v>
      </c>
      <c r="F1452" s="72">
        <f t="shared" si="44"/>
        <v>12</v>
      </c>
      <c r="G1452" s="72">
        <f t="shared" si="45"/>
        <v>2018</v>
      </c>
    </row>
    <row r="1453" spans="1:7" hidden="1" x14ac:dyDescent="0.3">
      <c r="A1453" s="79">
        <v>43456</v>
      </c>
      <c r="B1453">
        <f>SUMIFS(user_list!P:P,user_list!G:G,"&lt;="&amp;A1453,user_list!H:H,"&gt;="&amp;A1453)</f>
        <v>1.2631578947368421E-2</v>
      </c>
      <c r="C1453">
        <f>SUMIFS(user_list!Q:Q,user_list!G:G,"&lt;="&amp;A1453,user_list!H:H,"&gt;="&amp;A1453)</f>
        <v>3.1578947368421047E-2</v>
      </c>
      <c r="D1453">
        <f>SUMIFS(user_list!P:P,user_list!G:G,"&lt;="&amp;A1453,user_list!H:H,"&gt;="&amp;A1453,user_list!J:J,days!G1453)+SUMIFS(user_list!P:P,user_list!G:G,"&lt;="&amp;A1453,user_list!H:H,"&gt;="&amp;A1453,user_list!J:J,days!G1453-1)</f>
        <v>0</v>
      </c>
      <c r="E1453" s="38">
        <f>COUNTIF(user_list!H:H,A1453)</f>
        <v>0</v>
      </c>
      <c r="F1453" s="72">
        <f t="shared" si="44"/>
        <v>12</v>
      </c>
      <c r="G1453" s="72">
        <f t="shared" si="45"/>
        <v>2018</v>
      </c>
    </row>
    <row r="1454" spans="1:7" hidden="1" x14ac:dyDescent="0.3">
      <c r="A1454" s="79">
        <v>43457</v>
      </c>
      <c r="B1454">
        <f>SUMIFS(user_list!P:P,user_list!G:G,"&lt;="&amp;A1454,user_list!H:H,"&gt;="&amp;A1454)</f>
        <v>1.2631578947368421E-2</v>
      </c>
      <c r="C1454">
        <f>SUMIFS(user_list!Q:Q,user_list!G:G,"&lt;="&amp;A1454,user_list!H:H,"&gt;="&amp;A1454)</f>
        <v>3.1578947368421047E-2</v>
      </c>
      <c r="D1454">
        <f>SUMIFS(user_list!P:P,user_list!G:G,"&lt;="&amp;A1454,user_list!H:H,"&gt;="&amp;A1454,user_list!J:J,days!G1454)+SUMIFS(user_list!P:P,user_list!G:G,"&lt;="&amp;A1454,user_list!H:H,"&gt;="&amp;A1454,user_list!J:J,days!G1454-1)</f>
        <v>0</v>
      </c>
      <c r="E1454" s="38">
        <f>COUNTIF(user_list!H:H,A1454)</f>
        <v>0</v>
      </c>
      <c r="F1454" s="72">
        <f t="shared" si="44"/>
        <v>12</v>
      </c>
      <c r="G1454" s="72">
        <f t="shared" si="45"/>
        <v>2018</v>
      </c>
    </row>
    <row r="1455" spans="1:7" hidden="1" x14ac:dyDescent="0.3">
      <c r="A1455" s="79">
        <v>43458</v>
      </c>
      <c r="B1455">
        <f>SUMIFS(user_list!P:P,user_list!G:G,"&lt;="&amp;A1455,user_list!H:H,"&gt;="&amp;A1455)</f>
        <v>1.2631578947368421E-2</v>
      </c>
      <c r="C1455">
        <f>SUMIFS(user_list!Q:Q,user_list!G:G,"&lt;="&amp;A1455,user_list!H:H,"&gt;="&amp;A1455)</f>
        <v>3.1578947368421047E-2</v>
      </c>
      <c r="D1455">
        <f>SUMIFS(user_list!P:P,user_list!G:G,"&lt;="&amp;A1455,user_list!H:H,"&gt;="&amp;A1455,user_list!J:J,days!G1455)+SUMIFS(user_list!P:P,user_list!G:G,"&lt;="&amp;A1455,user_list!H:H,"&gt;="&amp;A1455,user_list!J:J,days!G1455-1)</f>
        <v>0</v>
      </c>
      <c r="E1455" s="38">
        <f>COUNTIF(user_list!H:H,A1455)</f>
        <v>0</v>
      </c>
      <c r="F1455" s="72">
        <f t="shared" si="44"/>
        <v>12</v>
      </c>
      <c r="G1455" s="72">
        <f t="shared" si="45"/>
        <v>2018</v>
      </c>
    </row>
    <row r="1456" spans="1:7" hidden="1" x14ac:dyDescent="0.3">
      <c r="A1456" s="79">
        <v>43459</v>
      </c>
      <c r="B1456">
        <f>SUMIFS(user_list!P:P,user_list!G:G,"&lt;="&amp;A1456,user_list!H:H,"&gt;="&amp;A1456)</f>
        <v>0.77929824561403516</v>
      </c>
      <c r="C1456">
        <f>SUMIFS(user_list!Q:Q,user_list!G:G,"&lt;="&amp;A1456,user_list!H:H,"&gt;="&amp;A1456)</f>
        <v>2.0315789473684212</v>
      </c>
      <c r="D1456">
        <f>SUMIFS(user_list!P:P,user_list!G:G,"&lt;="&amp;A1456,user_list!H:H,"&gt;="&amp;A1456,user_list!J:J,days!G1456)+SUMIFS(user_list!P:P,user_list!G:G,"&lt;="&amp;A1456,user_list!H:H,"&gt;="&amp;A1456,user_list!J:J,days!G1456-1)</f>
        <v>0</v>
      </c>
      <c r="E1456" s="38">
        <f>COUNTIF(user_list!H:H,A1456)</f>
        <v>0</v>
      </c>
      <c r="F1456" s="72">
        <f t="shared" si="44"/>
        <v>12</v>
      </c>
      <c r="G1456" s="72">
        <f t="shared" si="45"/>
        <v>2018</v>
      </c>
    </row>
    <row r="1457" spans="1:7" hidden="1" x14ac:dyDescent="0.3">
      <c r="A1457" s="79">
        <v>43460</v>
      </c>
      <c r="B1457">
        <f>SUMIFS(user_list!P:P,user_list!G:G,"&lt;="&amp;A1457,user_list!H:H,"&gt;="&amp;A1457)</f>
        <v>0.77929824561403516</v>
      </c>
      <c r="C1457">
        <f>SUMIFS(user_list!Q:Q,user_list!G:G,"&lt;="&amp;A1457,user_list!H:H,"&gt;="&amp;A1457)</f>
        <v>2.0315789473684212</v>
      </c>
      <c r="D1457">
        <f>SUMIFS(user_list!P:P,user_list!G:G,"&lt;="&amp;A1457,user_list!H:H,"&gt;="&amp;A1457,user_list!J:J,days!G1457)+SUMIFS(user_list!P:P,user_list!G:G,"&lt;="&amp;A1457,user_list!H:H,"&gt;="&amp;A1457,user_list!J:J,days!G1457-1)</f>
        <v>0</v>
      </c>
      <c r="E1457" s="38">
        <f>COUNTIF(user_list!H:H,A1457)</f>
        <v>0</v>
      </c>
      <c r="F1457" s="72">
        <f t="shared" si="44"/>
        <v>12</v>
      </c>
      <c r="G1457" s="72">
        <f t="shared" si="45"/>
        <v>2018</v>
      </c>
    </row>
    <row r="1458" spans="1:7" hidden="1" x14ac:dyDescent="0.3">
      <c r="A1458" s="79">
        <v>43461</v>
      </c>
      <c r="B1458">
        <f>SUMIFS(user_list!P:P,user_list!G:G,"&lt;="&amp;A1458,user_list!H:H,"&gt;="&amp;A1458)</f>
        <v>0.77929824561403516</v>
      </c>
      <c r="C1458">
        <f>SUMIFS(user_list!Q:Q,user_list!G:G,"&lt;="&amp;A1458,user_list!H:H,"&gt;="&amp;A1458)</f>
        <v>2.0315789473684212</v>
      </c>
      <c r="D1458">
        <f>SUMIFS(user_list!P:P,user_list!G:G,"&lt;="&amp;A1458,user_list!H:H,"&gt;="&amp;A1458,user_list!J:J,days!G1458)+SUMIFS(user_list!P:P,user_list!G:G,"&lt;="&amp;A1458,user_list!H:H,"&gt;="&amp;A1458,user_list!J:J,days!G1458-1)</f>
        <v>0</v>
      </c>
      <c r="E1458" s="38">
        <f>COUNTIF(user_list!H:H,A1458)</f>
        <v>0</v>
      </c>
      <c r="F1458" s="72">
        <f t="shared" si="44"/>
        <v>12</v>
      </c>
      <c r="G1458" s="72">
        <f t="shared" si="45"/>
        <v>2018</v>
      </c>
    </row>
    <row r="1459" spans="1:7" hidden="1" x14ac:dyDescent="0.3">
      <c r="A1459" s="79">
        <v>43462</v>
      </c>
      <c r="B1459">
        <f>SUMIFS(user_list!P:P,user_list!G:G,"&lt;="&amp;A1459,user_list!H:H,"&gt;="&amp;A1459)</f>
        <v>0.77929824561403516</v>
      </c>
      <c r="C1459">
        <f>SUMIFS(user_list!Q:Q,user_list!G:G,"&lt;="&amp;A1459,user_list!H:H,"&gt;="&amp;A1459)</f>
        <v>2.0315789473684212</v>
      </c>
      <c r="D1459">
        <f>SUMIFS(user_list!P:P,user_list!G:G,"&lt;="&amp;A1459,user_list!H:H,"&gt;="&amp;A1459,user_list!J:J,days!G1459)+SUMIFS(user_list!P:P,user_list!G:G,"&lt;="&amp;A1459,user_list!H:H,"&gt;="&amp;A1459,user_list!J:J,days!G1459-1)</f>
        <v>0</v>
      </c>
      <c r="E1459" s="38">
        <f>COUNTIF(user_list!H:H,A1459)</f>
        <v>0</v>
      </c>
      <c r="F1459" s="72">
        <f t="shared" si="44"/>
        <v>12</v>
      </c>
      <c r="G1459" s="72">
        <f t="shared" si="45"/>
        <v>2018</v>
      </c>
    </row>
    <row r="1460" spans="1:7" hidden="1" x14ac:dyDescent="0.3">
      <c r="A1460" s="79">
        <v>43463</v>
      </c>
      <c r="B1460">
        <f>SUMIFS(user_list!P:P,user_list!G:G,"&lt;="&amp;A1460,user_list!H:H,"&gt;="&amp;A1460)</f>
        <v>0.77929824561403516</v>
      </c>
      <c r="C1460">
        <f>SUMIFS(user_list!Q:Q,user_list!G:G,"&lt;="&amp;A1460,user_list!H:H,"&gt;="&amp;A1460)</f>
        <v>2.0315789473684212</v>
      </c>
      <c r="D1460">
        <f>SUMIFS(user_list!P:P,user_list!G:G,"&lt;="&amp;A1460,user_list!H:H,"&gt;="&amp;A1460,user_list!J:J,days!G1460)+SUMIFS(user_list!P:P,user_list!G:G,"&lt;="&amp;A1460,user_list!H:H,"&gt;="&amp;A1460,user_list!J:J,days!G1460-1)</f>
        <v>0</v>
      </c>
      <c r="E1460" s="38">
        <f>COUNTIF(user_list!H:H,A1460)</f>
        <v>0</v>
      </c>
      <c r="F1460" s="72">
        <f t="shared" si="44"/>
        <v>12</v>
      </c>
      <c r="G1460" s="72">
        <f t="shared" si="45"/>
        <v>2018</v>
      </c>
    </row>
    <row r="1461" spans="1:7" hidden="1" x14ac:dyDescent="0.3">
      <c r="A1461" s="79">
        <v>43464</v>
      </c>
      <c r="B1461">
        <f>SUMIFS(user_list!P:P,user_list!G:G,"&lt;="&amp;A1461,user_list!H:H,"&gt;="&amp;A1461)</f>
        <v>0.77929824561403516</v>
      </c>
      <c r="C1461">
        <f>SUMIFS(user_list!Q:Q,user_list!G:G,"&lt;="&amp;A1461,user_list!H:H,"&gt;="&amp;A1461)</f>
        <v>2.0315789473684212</v>
      </c>
      <c r="D1461">
        <f>SUMIFS(user_list!P:P,user_list!G:G,"&lt;="&amp;A1461,user_list!H:H,"&gt;="&amp;A1461,user_list!J:J,days!G1461)+SUMIFS(user_list!P:P,user_list!G:G,"&lt;="&amp;A1461,user_list!H:H,"&gt;="&amp;A1461,user_list!J:J,days!G1461-1)</f>
        <v>0</v>
      </c>
      <c r="E1461" s="38">
        <f>COUNTIF(user_list!H:H,A1461)</f>
        <v>0</v>
      </c>
      <c r="F1461" s="72">
        <f t="shared" si="44"/>
        <v>12</v>
      </c>
      <c r="G1461" s="72">
        <f t="shared" si="45"/>
        <v>2018</v>
      </c>
    </row>
    <row r="1462" spans="1:7" hidden="1" x14ac:dyDescent="0.3">
      <c r="A1462" s="79">
        <v>43465</v>
      </c>
      <c r="B1462">
        <f>SUMIFS(user_list!P:P,user_list!G:G,"&lt;="&amp;A1462,user_list!H:H,"&gt;="&amp;A1462)</f>
        <v>0.77929824561403516</v>
      </c>
      <c r="C1462">
        <f>SUMIFS(user_list!Q:Q,user_list!G:G,"&lt;="&amp;A1462,user_list!H:H,"&gt;="&amp;A1462)</f>
        <v>2.0315789473684212</v>
      </c>
      <c r="D1462">
        <f>SUMIFS(user_list!P:P,user_list!G:G,"&lt;="&amp;A1462,user_list!H:H,"&gt;="&amp;A1462,user_list!J:J,days!G1462)+SUMIFS(user_list!P:P,user_list!G:G,"&lt;="&amp;A1462,user_list!H:H,"&gt;="&amp;A1462,user_list!J:J,days!G1462-1)</f>
        <v>0</v>
      </c>
      <c r="E1462" s="38">
        <f>COUNTIF(user_list!H:H,A1462)</f>
        <v>0</v>
      </c>
      <c r="F1462" s="72">
        <f t="shared" si="44"/>
        <v>12</v>
      </c>
      <c r="G1462" s="72">
        <f t="shared" si="45"/>
        <v>2018</v>
      </c>
    </row>
    <row r="1463" spans="1:7" hidden="1" x14ac:dyDescent="0.3">
      <c r="A1463" s="79">
        <v>43466</v>
      </c>
      <c r="B1463">
        <f>SUMIFS(user_list!P:P,user_list!G:G,"&lt;="&amp;A1463,user_list!H:H,"&gt;="&amp;A1463)</f>
        <v>0.9550389863547758</v>
      </c>
      <c r="C1463">
        <f>SUMIFS(user_list!Q:Q,user_list!G:G,"&lt;="&amp;A1463,user_list!H:H,"&gt;="&amp;A1463)</f>
        <v>2.4649122807017543</v>
      </c>
      <c r="D1463">
        <f>SUMIFS(user_list!P:P,user_list!G:G,"&lt;="&amp;A1463,user_list!H:H,"&gt;="&amp;A1463,user_list!J:J,days!G1463)+SUMIFS(user_list!P:P,user_list!G:G,"&lt;="&amp;A1463,user_list!H:H,"&gt;="&amp;A1463,user_list!J:J,days!G1463-1)</f>
        <v>0</v>
      </c>
      <c r="E1463" s="38">
        <f>COUNTIF(user_list!H:H,A1463)</f>
        <v>0</v>
      </c>
      <c r="F1463" s="72">
        <f t="shared" si="44"/>
        <v>1</v>
      </c>
      <c r="G1463" s="72">
        <f t="shared" si="45"/>
        <v>2019</v>
      </c>
    </row>
    <row r="1464" spans="1:7" hidden="1" x14ac:dyDescent="0.3">
      <c r="A1464" s="79">
        <v>43467</v>
      </c>
      <c r="B1464">
        <f>SUMIFS(user_list!P:P,user_list!G:G,"&lt;="&amp;A1464,user_list!H:H,"&gt;="&amp;A1464)</f>
        <v>0.9550389863547758</v>
      </c>
      <c r="C1464">
        <f>SUMIFS(user_list!Q:Q,user_list!G:G,"&lt;="&amp;A1464,user_list!H:H,"&gt;="&amp;A1464)</f>
        <v>2.4649122807017543</v>
      </c>
      <c r="D1464">
        <f>SUMIFS(user_list!P:P,user_list!G:G,"&lt;="&amp;A1464,user_list!H:H,"&gt;="&amp;A1464,user_list!J:J,days!G1464)+SUMIFS(user_list!P:P,user_list!G:G,"&lt;="&amp;A1464,user_list!H:H,"&gt;="&amp;A1464,user_list!J:J,days!G1464-1)</f>
        <v>0</v>
      </c>
      <c r="E1464" s="38">
        <f>COUNTIF(user_list!H:H,A1464)</f>
        <v>0</v>
      </c>
      <c r="F1464" s="72">
        <f t="shared" si="44"/>
        <v>1</v>
      </c>
      <c r="G1464" s="72">
        <f t="shared" si="45"/>
        <v>2019</v>
      </c>
    </row>
    <row r="1465" spans="1:7" hidden="1" x14ac:dyDescent="0.3">
      <c r="A1465" s="79">
        <v>43468</v>
      </c>
      <c r="B1465">
        <f>SUMIFS(user_list!P:P,user_list!G:G,"&lt;="&amp;A1465,user_list!H:H,"&gt;="&amp;A1465)</f>
        <v>0.9550389863547758</v>
      </c>
      <c r="C1465">
        <f>SUMIFS(user_list!Q:Q,user_list!G:G,"&lt;="&amp;A1465,user_list!H:H,"&gt;="&amp;A1465)</f>
        <v>2.4649122807017543</v>
      </c>
      <c r="D1465">
        <f>SUMIFS(user_list!P:P,user_list!G:G,"&lt;="&amp;A1465,user_list!H:H,"&gt;="&amp;A1465,user_list!J:J,days!G1465)+SUMIFS(user_list!P:P,user_list!G:G,"&lt;="&amp;A1465,user_list!H:H,"&gt;="&amp;A1465,user_list!J:J,days!G1465-1)</f>
        <v>0</v>
      </c>
      <c r="E1465" s="38">
        <f>COUNTIF(user_list!H:H,A1465)</f>
        <v>0</v>
      </c>
      <c r="F1465" s="72">
        <f t="shared" si="44"/>
        <v>1</v>
      </c>
      <c r="G1465" s="72">
        <f t="shared" si="45"/>
        <v>2019</v>
      </c>
    </row>
    <row r="1466" spans="1:7" hidden="1" x14ac:dyDescent="0.3">
      <c r="A1466" s="79">
        <v>43469</v>
      </c>
      <c r="B1466">
        <f>SUMIFS(user_list!P:P,user_list!G:G,"&lt;="&amp;A1466,user_list!H:H,"&gt;="&amp;A1466)</f>
        <v>0.9550389863547758</v>
      </c>
      <c r="C1466">
        <f>SUMIFS(user_list!Q:Q,user_list!G:G,"&lt;="&amp;A1466,user_list!H:H,"&gt;="&amp;A1466)</f>
        <v>2.4649122807017543</v>
      </c>
      <c r="D1466">
        <f>SUMIFS(user_list!P:P,user_list!G:G,"&lt;="&amp;A1466,user_list!H:H,"&gt;="&amp;A1466,user_list!J:J,days!G1466)+SUMIFS(user_list!P:P,user_list!G:G,"&lt;="&amp;A1466,user_list!H:H,"&gt;="&amp;A1466,user_list!J:J,days!G1466-1)</f>
        <v>0</v>
      </c>
      <c r="E1466" s="38">
        <f>COUNTIF(user_list!H:H,A1466)</f>
        <v>0</v>
      </c>
      <c r="F1466" s="72">
        <f t="shared" si="44"/>
        <v>1</v>
      </c>
      <c r="G1466" s="72">
        <f t="shared" si="45"/>
        <v>2019</v>
      </c>
    </row>
    <row r="1467" spans="1:7" hidden="1" x14ac:dyDescent="0.3">
      <c r="A1467" s="79">
        <v>43470</v>
      </c>
      <c r="B1467">
        <f>SUMIFS(user_list!P:P,user_list!G:G,"&lt;="&amp;A1467,user_list!H:H,"&gt;="&amp;A1467)</f>
        <v>0.9550389863547758</v>
      </c>
      <c r="C1467">
        <f>SUMIFS(user_list!Q:Q,user_list!G:G,"&lt;="&amp;A1467,user_list!H:H,"&gt;="&amp;A1467)</f>
        <v>2.4649122807017543</v>
      </c>
      <c r="D1467">
        <f>SUMIFS(user_list!P:P,user_list!G:G,"&lt;="&amp;A1467,user_list!H:H,"&gt;="&amp;A1467,user_list!J:J,days!G1467)+SUMIFS(user_list!P:P,user_list!G:G,"&lt;="&amp;A1467,user_list!H:H,"&gt;="&amp;A1467,user_list!J:J,days!G1467-1)</f>
        <v>0</v>
      </c>
      <c r="E1467" s="38">
        <f>COUNTIF(user_list!H:H,A1467)</f>
        <v>1</v>
      </c>
      <c r="F1467" s="72">
        <f t="shared" si="44"/>
        <v>1</v>
      </c>
      <c r="G1467" s="72">
        <f t="shared" si="45"/>
        <v>2019</v>
      </c>
    </row>
    <row r="1468" spans="1:7" hidden="1" x14ac:dyDescent="0.3">
      <c r="A1468" s="79">
        <v>43471</v>
      </c>
      <c r="B1468">
        <f>SUMIFS(user_list!P:P,user_list!G:G,"&lt;="&amp;A1468,user_list!H:H,"&gt;="&amp;A1468)</f>
        <v>0.18837231968810911</v>
      </c>
      <c r="C1468">
        <f>SUMIFS(user_list!Q:Q,user_list!G:G,"&lt;="&amp;A1468,user_list!H:H,"&gt;="&amp;A1468)</f>
        <v>0.46491228070175433</v>
      </c>
      <c r="D1468">
        <f>SUMIFS(user_list!P:P,user_list!G:G,"&lt;="&amp;A1468,user_list!H:H,"&gt;="&amp;A1468,user_list!J:J,days!G1468)+SUMIFS(user_list!P:P,user_list!G:G,"&lt;="&amp;A1468,user_list!H:H,"&gt;="&amp;A1468,user_list!J:J,days!G1468-1)</f>
        <v>0</v>
      </c>
      <c r="E1468" s="38">
        <f>COUNTIF(user_list!H:H,A1468)</f>
        <v>0</v>
      </c>
      <c r="F1468" s="72">
        <f t="shared" si="44"/>
        <v>1</v>
      </c>
      <c r="G1468" s="72">
        <f t="shared" si="45"/>
        <v>2019</v>
      </c>
    </row>
    <row r="1469" spans="1:7" hidden="1" x14ac:dyDescent="0.3">
      <c r="A1469" s="79">
        <v>43472</v>
      </c>
      <c r="B1469">
        <f>SUMIFS(user_list!P:P,user_list!G:G,"&lt;="&amp;A1469,user_list!H:H,"&gt;="&amp;A1469)</f>
        <v>0.18837231968810911</v>
      </c>
      <c r="C1469">
        <f>SUMIFS(user_list!Q:Q,user_list!G:G,"&lt;="&amp;A1469,user_list!H:H,"&gt;="&amp;A1469)</f>
        <v>0.46491228070175433</v>
      </c>
      <c r="D1469">
        <f>SUMIFS(user_list!P:P,user_list!G:G,"&lt;="&amp;A1469,user_list!H:H,"&gt;="&amp;A1469,user_list!J:J,days!G1469)+SUMIFS(user_list!P:P,user_list!G:G,"&lt;="&amp;A1469,user_list!H:H,"&gt;="&amp;A1469,user_list!J:J,days!G1469-1)</f>
        <v>0</v>
      </c>
      <c r="E1469" s="38">
        <f>COUNTIF(user_list!H:H,A1469)</f>
        <v>0</v>
      </c>
      <c r="F1469" s="72">
        <f t="shared" si="44"/>
        <v>1</v>
      </c>
      <c r="G1469" s="72">
        <f t="shared" si="45"/>
        <v>2019</v>
      </c>
    </row>
    <row r="1470" spans="1:7" hidden="1" x14ac:dyDescent="0.3">
      <c r="A1470" s="79">
        <v>43473</v>
      </c>
      <c r="B1470">
        <f>SUMIFS(user_list!P:P,user_list!G:G,"&lt;="&amp;A1470,user_list!H:H,"&gt;="&amp;A1470)</f>
        <v>0.18837231968810911</v>
      </c>
      <c r="C1470">
        <f>SUMIFS(user_list!Q:Q,user_list!G:G,"&lt;="&amp;A1470,user_list!H:H,"&gt;="&amp;A1470)</f>
        <v>0.46491228070175433</v>
      </c>
      <c r="D1470">
        <f>SUMIFS(user_list!P:P,user_list!G:G,"&lt;="&amp;A1470,user_list!H:H,"&gt;="&amp;A1470,user_list!J:J,days!G1470)+SUMIFS(user_list!P:P,user_list!G:G,"&lt;="&amp;A1470,user_list!H:H,"&gt;="&amp;A1470,user_list!J:J,days!G1470-1)</f>
        <v>0</v>
      </c>
      <c r="E1470" s="38">
        <f>COUNTIF(user_list!H:H,A1470)</f>
        <v>0</v>
      </c>
      <c r="F1470" s="72">
        <f t="shared" si="44"/>
        <v>1</v>
      </c>
      <c r="G1470" s="72">
        <f t="shared" si="45"/>
        <v>2019</v>
      </c>
    </row>
    <row r="1471" spans="1:7" hidden="1" x14ac:dyDescent="0.3">
      <c r="A1471" s="79">
        <v>43474</v>
      </c>
      <c r="B1471">
        <f>SUMIFS(user_list!P:P,user_list!G:G,"&lt;="&amp;A1471,user_list!H:H,"&gt;="&amp;A1471)</f>
        <v>0.18837231968810911</v>
      </c>
      <c r="C1471">
        <f>SUMIFS(user_list!Q:Q,user_list!G:G,"&lt;="&amp;A1471,user_list!H:H,"&gt;="&amp;A1471)</f>
        <v>0.46491228070175433</v>
      </c>
      <c r="D1471">
        <f>SUMIFS(user_list!P:P,user_list!G:G,"&lt;="&amp;A1471,user_list!H:H,"&gt;="&amp;A1471,user_list!J:J,days!G1471)+SUMIFS(user_list!P:P,user_list!G:G,"&lt;="&amp;A1471,user_list!H:H,"&gt;="&amp;A1471,user_list!J:J,days!G1471-1)</f>
        <v>0</v>
      </c>
      <c r="E1471" s="38">
        <f>COUNTIF(user_list!H:H,A1471)</f>
        <v>0</v>
      </c>
      <c r="F1471" s="72">
        <f t="shared" si="44"/>
        <v>1</v>
      </c>
      <c r="G1471" s="72">
        <f t="shared" si="45"/>
        <v>2019</v>
      </c>
    </row>
    <row r="1472" spans="1:7" hidden="1" x14ac:dyDescent="0.3">
      <c r="A1472" s="79">
        <v>43475</v>
      </c>
      <c r="B1472">
        <f>SUMIFS(user_list!P:P,user_list!G:G,"&lt;="&amp;A1472,user_list!H:H,"&gt;="&amp;A1472)</f>
        <v>0.18837231968810911</v>
      </c>
      <c r="C1472">
        <f>SUMIFS(user_list!Q:Q,user_list!G:G,"&lt;="&amp;A1472,user_list!H:H,"&gt;="&amp;A1472)</f>
        <v>0.46491228070175433</v>
      </c>
      <c r="D1472">
        <f>SUMIFS(user_list!P:P,user_list!G:G,"&lt;="&amp;A1472,user_list!H:H,"&gt;="&amp;A1472,user_list!J:J,days!G1472)+SUMIFS(user_list!P:P,user_list!G:G,"&lt;="&amp;A1472,user_list!H:H,"&gt;="&amp;A1472,user_list!J:J,days!G1472-1)</f>
        <v>0</v>
      </c>
      <c r="E1472" s="38">
        <f>COUNTIF(user_list!H:H,A1472)</f>
        <v>0</v>
      </c>
      <c r="F1472" s="72">
        <f t="shared" si="44"/>
        <v>1</v>
      </c>
      <c r="G1472" s="72">
        <f t="shared" si="45"/>
        <v>2019</v>
      </c>
    </row>
    <row r="1473" spans="1:7" hidden="1" x14ac:dyDescent="0.3">
      <c r="A1473" s="79">
        <v>43476</v>
      </c>
      <c r="B1473">
        <f>SUMIFS(user_list!P:P,user_list!G:G,"&lt;="&amp;A1473,user_list!H:H,"&gt;="&amp;A1473)</f>
        <v>0.18837231968810911</v>
      </c>
      <c r="C1473">
        <f>SUMIFS(user_list!Q:Q,user_list!G:G,"&lt;="&amp;A1473,user_list!H:H,"&gt;="&amp;A1473)</f>
        <v>0.46491228070175433</v>
      </c>
      <c r="D1473">
        <f>SUMIFS(user_list!P:P,user_list!G:G,"&lt;="&amp;A1473,user_list!H:H,"&gt;="&amp;A1473,user_list!J:J,days!G1473)+SUMIFS(user_list!P:P,user_list!G:G,"&lt;="&amp;A1473,user_list!H:H,"&gt;="&amp;A1473,user_list!J:J,days!G1473-1)</f>
        <v>0</v>
      </c>
      <c r="E1473" s="38">
        <f>COUNTIF(user_list!H:H,A1473)</f>
        <v>0</v>
      </c>
      <c r="F1473" s="72">
        <f t="shared" si="44"/>
        <v>1</v>
      </c>
      <c r="G1473" s="72">
        <f t="shared" si="45"/>
        <v>2019</v>
      </c>
    </row>
    <row r="1474" spans="1:7" hidden="1" x14ac:dyDescent="0.3">
      <c r="A1474" s="79">
        <v>43477</v>
      </c>
      <c r="B1474">
        <f>SUMIFS(user_list!P:P,user_list!G:G,"&lt;="&amp;A1474,user_list!H:H,"&gt;="&amp;A1474)</f>
        <v>0.18837231968810911</v>
      </c>
      <c r="C1474">
        <f>SUMIFS(user_list!Q:Q,user_list!G:G,"&lt;="&amp;A1474,user_list!H:H,"&gt;="&amp;A1474)</f>
        <v>0.46491228070175433</v>
      </c>
      <c r="D1474">
        <f>SUMIFS(user_list!P:P,user_list!G:G,"&lt;="&amp;A1474,user_list!H:H,"&gt;="&amp;A1474,user_list!J:J,days!G1474)+SUMIFS(user_list!P:P,user_list!G:G,"&lt;="&amp;A1474,user_list!H:H,"&gt;="&amp;A1474,user_list!J:J,days!G1474-1)</f>
        <v>0</v>
      </c>
      <c r="E1474" s="38">
        <f>COUNTIF(user_list!H:H,A1474)</f>
        <v>0</v>
      </c>
      <c r="F1474" s="72">
        <f t="shared" ref="F1474:F1537" si="46">MONTH(A1474)</f>
        <v>1</v>
      </c>
      <c r="G1474" s="72">
        <f t="shared" ref="G1474:G1537" si="47">YEAR(A1474)</f>
        <v>2019</v>
      </c>
    </row>
    <row r="1475" spans="1:7" hidden="1" x14ac:dyDescent="0.3">
      <c r="A1475" s="79">
        <v>43478</v>
      </c>
      <c r="B1475">
        <f>SUMIFS(user_list!P:P,user_list!G:G,"&lt;="&amp;A1475,user_list!H:H,"&gt;="&amp;A1475)</f>
        <v>0.18837231968810911</v>
      </c>
      <c r="C1475">
        <f>SUMIFS(user_list!Q:Q,user_list!G:G,"&lt;="&amp;A1475,user_list!H:H,"&gt;="&amp;A1475)</f>
        <v>0.46491228070175433</v>
      </c>
      <c r="D1475">
        <f>SUMIFS(user_list!P:P,user_list!G:G,"&lt;="&amp;A1475,user_list!H:H,"&gt;="&amp;A1475,user_list!J:J,days!G1475)+SUMIFS(user_list!P:P,user_list!G:G,"&lt;="&amp;A1475,user_list!H:H,"&gt;="&amp;A1475,user_list!J:J,days!G1475-1)</f>
        <v>0</v>
      </c>
      <c r="E1475" s="38">
        <f>COUNTIF(user_list!H:H,A1475)</f>
        <v>0</v>
      </c>
      <c r="F1475" s="72">
        <f t="shared" si="46"/>
        <v>1</v>
      </c>
      <c r="G1475" s="72">
        <f t="shared" si="47"/>
        <v>2019</v>
      </c>
    </row>
    <row r="1476" spans="1:7" hidden="1" x14ac:dyDescent="0.3">
      <c r="A1476" s="79">
        <v>43479</v>
      </c>
      <c r="B1476">
        <f>SUMIFS(user_list!P:P,user_list!G:G,"&lt;="&amp;A1476,user_list!H:H,"&gt;="&amp;A1476)</f>
        <v>0.18837231968810911</v>
      </c>
      <c r="C1476">
        <f>SUMIFS(user_list!Q:Q,user_list!G:G,"&lt;="&amp;A1476,user_list!H:H,"&gt;="&amp;A1476)</f>
        <v>0.46491228070175433</v>
      </c>
      <c r="D1476">
        <f>SUMIFS(user_list!P:P,user_list!G:G,"&lt;="&amp;A1476,user_list!H:H,"&gt;="&amp;A1476,user_list!J:J,days!G1476)+SUMIFS(user_list!P:P,user_list!G:G,"&lt;="&amp;A1476,user_list!H:H,"&gt;="&amp;A1476,user_list!J:J,days!G1476-1)</f>
        <v>0</v>
      </c>
      <c r="E1476" s="38">
        <f>COUNTIF(user_list!H:H,A1476)</f>
        <v>0</v>
      </c>
      <c r="F1476" s="72">
        <f t="shared" si="46"/>
        <v>1</v>
      </c>
      <c r="G1476" s="72">
        <f t="shared" si="47"/>
        <v>2019</v>
      </c>
    </row>
    <row r="1477" spans="1:7" hidden="1" x14ac:dyDescent="0.3">
      <c r="A1477" s="79">
        <v>43480</v>
      </c>
      <c r="B1477">
        <f>SUMIFS(user_list!P:P,user_list!G:G,"&lt;="&amp;A1477,user_list!H:H,"&gt;="&amp;A1477)</f>
        <v>0.81128898635477587</v>
      </c>
      <c r="C1477">
        <f>SUMIFS(user_list!Q:Q,user_list!G:G,"&lt;="&amp;A1477,user_list!H:H,"&gt;="&amp;A1477)</f>
        <v>2.0899122807017543</v>
      </c>
      <c r="D1477">
        <f>SUMIFS(user_list!P:P,user_list!G:G,"&lt;="&amp;A1477,user_list!H:H,"&gt;="&amp;A1477,user_list!J:J,days!G1477)+SUMIFS(user_list!P:P,user_list!G:G,"&lt;="&amp;A1477,user_list!H:H,"&gt;="&amp;A1477,user_list!J:J,days!G1477-1)</f>
        <v>0</v>
      </c>
      <c r="E1477" s="38">
        <f>COUNTIF(user_list!H:H,A1477)</f>
        <v>0</v>
      </c>
      <c r="F1477" s="72">
        <f t="shared" si="46"/>
        <v>1</v>
      </c>
      <c r="G1477" s="72">
        <f t="shared" si="47"/>
        <v>2019</v>
      </c>
    </row>
    <row r="1478" spans="1:7" hidden="1" x14ac:dyDescent="0.3">
      <c r="A1478" s="79">
        <v>43481</v>
      </c>
      <c r="B1478">
        <f>SUMIFS(user_list!P:P,user_list!G:G,"&lt;="&amp;A1478,user_list!H:H,"&gt;="&amp;A1478)</f>
        <v>0.81128898635477587</v>
      </c>
      <c r="C1478">
        <f>SUMIFS(user_list!Q:Q,user_list!G:G,"&lt;="&amp;A1478,user_list!H:H,"&gt;="&amp;A1478)</f>
        <v>2.0899122807017543</v>
      </c>
      <c r="D1478">
        <f>SUMIFS(user_list!P:P,user_list!G:G,"&lt;="&amp;A1478,user_list!H:H,"&gt;="&amp;A1478,user_list!J:J,days!G1478)+SUMIFS(user_list!P:P,user_list!G:G,"&lt;="&amp;A1478,user_list!H:H,"&gt;="&amp;A1478,user_list!J:J,days!G1478-1)</f>
        <v>0</v>
      </c>
      <c r="E1478" s="38">
        <f>COUNTIF(user_list!H:H,A1478)</f>
        <v>0</v>
      </c>
      <c r="F1478" s="72">
        <f t="shared" si="46"/>
        <v>1</v>
      </c>
      <c r="G1478" s="72">
        <f t="shared" si="47"/>
        <v>2019</v>
      </c>
    </row>
    <row r="1479" spans="1:7" hidden="1" x14ac:dyDescent="0.3">
      <c r="A1479" s="79">
        <v>43482</v>
      </c>
      <c r="B1479">
        <f>SUMIFS(user_list!P:P,user_list!G:G,"&lt;="&amp;A1479,user_list!H:H,"&gt;="&amp;A1479)</f>
        <v>0.81128898635477587</v>
      </c>
      <c r="C1479">
        <f>SUMIFS(user_list!Q:Q,user_list!G:G,"&lt;="&amp;A1479,user_list!H:H,"&gt;="&amp;A1479)</f>
        <v>2.0899122807017543</v>
      </c>
      <c r="D1479">
        <f>SUMIFS(user_list!P:P,user_list!G:G,"&lt;="&amp;A1479,user_list!H:H,"&gt;="&amp;A1479,user_list!J:J,days!G1479)+SUMIFS(user_list!P:P,user_list!G:G,"&lt;="&amp;A1479,user_list!H:H,"&gt;="&amp;A1479,user_list!J:J,days!G1479-1)</f>
        <v>0</v>
      </c>
      <c r="E1479" s="38">
        <f>COUNTIF(user_list!H:H,A1479)</f>
        <v>0</v>
      </c>
      <c r="F1479" s="72">
        <f t="shared" si="46"/>
        <v>1</v>
      </c>
      <c r="G1479" s="72">
        <f t="shared" si="47"/>
        <v>2019</v>
      </c>
    </row>
    <row r="1480" spans="1:7" hidden="1" x14ac:dyDescent="0.3">
      <c r="A1480" s="79">
        <v>43483</v>
      </c>
      <c r="B1480">
        <f>SUMIFS(user_list!P:P,user_list!G:G,"&lt;="&amp;A1480,user_list!H:H,"&gt;="&amp;A1480)</f>
        <v>0.81128898635477587</v>
      </c>
      <c r="C1480">
        <f>SUMIFS(user_list!Q:Q,user_list!G:G,"&lt;="&amp;A1480,user_list!H:H,"&gt;="&amp;A1480)</f>
        <v>2.0899122807017543</v>
      </c>
      <c r="D1480">
        <f>SUMIFS(user_list!P:P,user_list!G:G,"&lt;="&amp;A1480,user_list!H:H,"&gt;="&amp;A1480,user_list!J:J,days!G1480)+SUMIFS(user_list!P:P,user_list!G:G,"&lt;="&amp;A1480,user_list!H:H,"&gt;="&amp;A1480,user_list!J:J,days!G1480-1)</f>
        <v>0</v>
      </c>
      <c r="E1480" s="38">
        <f>COUNTIF(user_list!H:H,A1480)</f>
        <v>0</v>
      </c>
      <c r="F1480" s="72">
        <f t="shared" si="46"/>
        <v>1</v>
      </c>
      <c r="G1480" s="72">
        <f t="shared" si="47"/>
        <v>2019</v>
      </c>
    </row>
    <row r="1481" spans="1:7" hidden="1" x14ac:dyDescent="0.3">
      <c r="A1481" s="79">
        <v>43484</v>
      </c>
      <c r="B1481">
        <f>SUMIFS(user_list!P:P,user_list!G:G,"&lt;="&amp;A1481,user_list!H:H,"&gt;="&amp;A1481)</f>
        <v>0.81128898635477587</v>
      </c>
      <c r="C1481">
        <f>SUMIFS(user_list!Q:Q,user_list!G:G,"&lt;="&amp;A1481,user_list!H:H,"&gt;="&amp;A1481)</f>
        <v>2.0899122807017543</v>
      </c>
      <c r="D1481">
        <f>SUMIFS(user_list!P:P,user_list!G:G,"&lt;="&amp;A1481,user_list!H:H,"&gt;="&amp;A1481,user_list!J:J,days!G1481)+SUMIFS(user_list!P:P,user_list!G:G,"&lt;="&amp;A1481,user_list!H:H,"&gt;="&amp;A1481,user_list!J:J,days!G1481-1)</f>
        <v>0</v>
      </c>
      <c r="E1481" s="38">
        <f>COUNTIF(user_list!H:H,A1481)</f>
        <v>0</v>
      </c>
      <c r="F1481" s="72">
        <f t="shared" si="46"/>
        <v>1</v>
      </c>
      <c r="G1481" s="72">
        <f t="shared" si="47"/>
        <v>2019</v>
      </c>
    </row>
    <row r="1482" spans="1:7" hidden="1" x14ac:dyDescent="0.3">
      <c r="A1482" s="79">
        <v>43485</v>
      </c>
      <c r="B1482">
        <f>SUMIFS(user_list!P:P,user_list!G:G,"&lt;="&amp;A1482,user_list!H:H,"&gt;="&amp;A1482)</f>
        <v>0.81128898635477587</v>
      </c>
      <c r="C1482">
        <f>SUMIFS(user_list!Q:Q,user_list!G:G,"&lt;="&amp;A1482,user_list!H:H,"&gt;="&amp;A1482)</f>
        <v>2.0899122807017543</v>
      </c>
      <c r="D1482">
        <f>SUMIFS(user_list!P:P,user_list!G:G,"&lt;="&amp;A1482,user_list!H:H,"&gt;="&amp;A1482,user_list!J:J,days!G1482)+SUMIFS(user_list!P:P,user_list!G:G,"&lt;="&amp;A1482,user_list!H:H,"&gt;="&amp;A1482,user_list!J:J,days!G1482-1)</f>
        <v>0</v>
      </c>
      <c r="E1482" s="38">
        <f>COUNTIF(user_list!H:H,A1482)</f>
        <v>0</v>
      </c>
      <c r="F1482" s="72">
        <f t="shared" si="46"/>
        <v>1</v>
      </c>
      <c r="G1482" s="72">
        <f t="shared" si="47"/>
        <v>2019</v>
      </c>
    </row>
    <row r="1483" spans="1:7" hidden="1" x14ac:dyDescent="0.3">
      <c r="A1483" s="79">
        <v>43486</v>
      </c>
      <c r="B1483">
        <f>SUMIFS(user_list!P:P,user_list!G:G,"&lt;="&amp;A1483,user_list!H:H,"&gt;="&amp;A1483)</f>
        <v>0.81128898635477587</v>
      </c>
      <c r="C1483">
        <f>SUMIFS(user_list!Q:Q,user_list!G:G,"&lt;="&amp;A1483,user_list!H:H,"&gt;="&amp;A1483)</f>
        <v>2.0899122807017543</v>
      </c>
      <c r="D1483">
        <f>SUMIFS(user_list!P:P,user_list!G:G,"&lt;="&amp;A1483,user_list!H:H,"&gt;="&amp;A1483,user_list!J:J,days!G1483)+SUMIFS(user_list!P:P,user_list!G:G,"&lt;="&amp;A1483,user_list!H:H,"&gt;="&amp;A1483,user_list!J:J,days!G1483-1)</f>
        <v>0</v>
      </c>
      <c r="E1483" s="38">
        <f>COUNTIF(user_list!H:H,A1483)</f>
        <v>0</v>
      </c>
      <c r="F1483" s="72">
        <f t="shared" si="46"/>
        <v>1</v>
      </c>
      <c r="G1483" s="72">
        <f t="shared" si="47"/>
        <v>2019</v>
      </c>
    </row>
    <row r="1484" spans="1:7" hidden="1" x14ac:dyDescent="0.3">
      <c r="A1484" s="79">
        <v>43487</v>
      </c>
      <c r="B1484">
        <f>SUMIFS(user_list!P:P,user_list!G:G,"&lt;="&amp;A1484,user_list!H:H,"&gt;="&amp;A1484)</f>
        <v>0.81128898635477587</v>
      </c>
      <c r="C1484">
        <f>SUMIFS(user_list!Q:Q,user_list!G:G,"&lt;="&amp;A1484,user_list!H:H,"&gt;="&amp;A1484)</f>
        <v>2.0899122807017543</v>
      </c>
      <c r="D1484">
        <f>SUMIFS(user_list!P:P,user_list!G:G,"&lt;="&amp;A1484,user_list!H:H,"&gt;="&amp;A1484,user_list!J:J,days!G1484)+SUMIFS(user_list!P:P,user_list!G:G,"&lt;="&amp;A1484,user_list!H:H,"&gt;="&amp;A1484,user_list!J:J,days!G1484-1)</f>
        <v>0</v>
      </c>
      <c r="E1484" s="38">
        <f>COUNTIF(user_list!H:H,A1484)</f>
        <v>0</v>
      </c>
      <c r="F1484" s="72">
        <f t="shared" si="46"/>
        <v>1</v>
      </c>
      <c r="G1484" s="72">
        <f t="shared" si="47"/>
        <v>2019</v>
      </c>
    </row>
    <row r="1485" spans="1:7" hidden="1" x14ac:dyDescent="0.3">
      <c r="A1485" s="79">
        <v>43488</v>
      </c>
      <c r="B1485">
        <f>SUMIFS(user_list!P:P,user_list!G:G,"&lt;="&amp;A1485,user_list!H:H,"&gt;="&amp;A1485)</f>
        <v>0.81128898635477587</v>
      </c>
      <c r="C1485">
        <f>SUMIFS(user_list!Q:Q,user_list!G:G,"&lt;="&amp;A1485,user_list!H:H,"&gt;="&amp;A1485)</f>
        <v>2.0899122807017543</v>
      </c>
      <c r="D1485">
        <f>SUMIFS(user_list!P:P,user_list!G:G,"&lt;="&amp;A1485,user_list!H:H,"&gt;="&amp;A1485,user_list!J:J,days!G1485)+SUMIFS(user_list!P:P,user_list!G:G,"&lt;="&amp;A1485,user_list!H:H,"&gt;="&amp;A1485,user_list!J:J,days!G1485-1)</f>
        <v>0</v>
      </c>
      <c r="E1485" s="38">
        <f>COUNTIF(user_list!H:H,A1485)</f>
        <v>0</v>
      </c>
      <c r="F1485" s="72">
        <f t="shared" si="46"/>
        <v>1</v>
      </c>
      <c r="G1485" s="72">
        <f t="shared" si="47"/>
        <v>2019</v>
      </c>
    </row>
    <row r="1486" spans="1:7" hidden="1" x14ac:dyDescent="0.3">
      <c r="A1486" s="79">
        <v>43489</v>
      </c>
      <c r="B1486">
        <f>SUMIFS(user_list!P:P,user_list!G:G,"&lt;="&amp;A1486,user_list!H:H,"&gt;="&amp;A1486)</f>
        <v>0.81128898635477587</v>
      </c>
      <c r="C1486">
        <f>SUMIFS(user_list!Q:Q,user_list!G:G,"&lt;="&amp;A1486,user_list!H:H,"&gt;="&amp;A1486)</f>
        <v>2.0899122807017543</v>
      </c>
      <c r="D1486">
        <f>SUMIFS(user_list!P:P,user_list!G:G,"&lt;="&amp;A1486,user_list!H:H,"&gt;="&amp;A1486,user_list!J:J,days!G1486)+SUMIFS(user_list!P:P,user_list!G:G,"&lt;="&amp;A1486,user_list!H:H,"&gt;="&amp;A1486,user_list!J:J,days!G1486-1)</f>
        <v>0</v>
      </c>
      <c r="E1486" s="38">
        <f>COUNTIF(user_list!H:H,A1486)</f>
        <v>0</v>
      </c>
      <c r="F1486" s="72">
        <f t="shared" si="46"/>
        <v>1</v>
      </c>
      <c r="G1486" s="72">
        <f t="shared" si="47"/>
        <v>2019</v>
      </c>
    </row>
    <row r="1487" spans="1:7" hidden="1" x14ac:dyDescent="0.3">
      <c r="A1487" s="79">
        <v>43490</v>
      </c>
      <c r="B1487">
        <f>SUMIFS(user_list!P:P,user_list!G:G,"&lt;="&amp;A1487,user_list!H:H,"&gt;="&amp;A1487)</f>
        <v>0.81128898635477587</v>
      </c>
      <c r="C1487">
        <f>SUMIFS(user_list!Q:Q,user_list!G:G,"&lt;="&amp;A1487,user_list!H:H,"&gt;="&amp;A1487)</f>
        <v>2.0899122807017543</v>
      </c>
      <c r="D1487">
        <f>SUMIFS(user_list!P:P,user_list!G:G,"&lt;="&amp;A1487,user_list!H:H,"&gt;="&amp;A1487,user_list!J:J,days!G1487)+SUMIFS(user_list!P:P,user_list!G:G,"&lt;="&amp;A1487,user_list!H:H,"&gt;="&amp;A1487,user_list!J:J,days!G1487-1)</f>
        <v>0</v>
      </c>
      <c r="E1487" s="38">
        <f>COUNTIF(user_list!H:H,A1487)</f>
        <v>0</v>
      </c>
      <c r="F1487" s="72">
        <f t="shared" si="46"/>
        <v>1</v>
      </c>
      <c r="G1487" s="72">
        <f t="shared" si="47"/>
        <v>2019</v>
      </c>
    </row>
    <row r="1488" spans="1:7" hidden="1" x14ac:dyDescent="0.3">
      <c r="A1488" s="79">
        <v>43491</v>
      </c>
      <c r="B1488">
        <f>SUMIFS(user_list!P:P,user_list!G:G,"&lt;="&amp;A1488,user_list!H:H,"&gt;="&amp;A1488)</f>
        <v>0.81128898635477587</v>
      </c>
      <c r="C1488">
        <f>SUMIFS(user_list!Q:Q,user_list!G:G,"&lt;="&amp;A1488,user_list!H:H,"&gt;="&amp;A1488)</f>
        <v>2.0899122807017543</v>
      </c>
      <c r="D1488">
        <f>SUMIFS(user_list!P:P,user_list!G:G,"&lt;="&amp;A1488,user_list!H:H,"&gt;="&amp;A1488,user_list!J:J,days!G1488)+SUMIFS(user_list!P:P,user_list!G:G,"&lt;="&amp;A1488,user_list!H:H,"&gt;="&amp;A1488,user_list!J:J,days!G1488-1)</f>
        <v>0</v>
      </c>
      <c r="E1488" s="38">
        <f>COUNTIF(user_list!H:H,A1488)</f>
        <v>0</v>
      </c>
      <c r="F1488" s="72">
        <f t="shared" si="46"/>
        <v>1</v>
      </c>
      <c r="G1488" s="72">
        <f t="shared" si="47"/>
        <v>2019</v>
      </c>
    </row>
    <row r="1489" spans="1:7" hidden="1" x14ac:dyDescent="0.3">
      <c r="A1489" s="79">
        <v>43492</v>
      </c>
      <c r="B1489">
        <f>SUMIFS(user_list!P:P,user_list!G:G,"&lt;="&amp;A1489,user_list!H:H,"&gt;="&amp;A1489)</f>
        <v>0.81128898635477587</v>
      </c>
      <c r="C1489">
        <f>SUMIFS(user_list!Q:Q,user_list!G:G,"&lt;="&amp;A1489,user_list!H:H,"&gt;="&amp;A1489)</f>
        <v>2.0899122807017543</v>
      </c>
      <c r="D1489">
        <f>SUMIFS(user_list!P:P,user_list!G:G,"&lt;="&amp;A1489,user_list!H:H,"&gt;="&amp;A1489,user_list!J:J,days!G1489)+SUMIFS(user_list!P:P,user_list!G:G,"&lt;="&amp;A1489,user_list!H:H,"&gt;="&amp;A1489,user_list!J:J,days!G1489-1)</f>
        <v>0</v>
      </c>
      <c r="E1489" s="38">
        <f>COUNTIF(user_list!H:H,A1489)</f>
        <v>0</v>
      </c>
      <c r="F1489" s="72">
        <f t="shared" si="46"/>
        <v>1</v>
      </c>
      <c r="G1489" s="72">
        <f t="shared" si="47"/>
        <v>2019</v>
      </c>
    </row>
    <row r="1490" spans="1:7" hidden="1" x14ac:dyDescent="0.3">
      <c r="A1490" s="79">
        <v>43493</v>
      </c>
      <c r="B1490">
        <f>SUMIFS(user_list!P:P,user_list!G:G,"&lt;="&amp;A1490,user_list!H:H,"&gt;="&amp;A1490)</f>
        <v>0.81128898635477587</v>
      </c>
      <c r="C1490">
        <f>SUMIFS(user_list!Q:Q,user_list!G:G,"&lt;="&amp;A1490,user_list!H:H,"&gt;="&amp;A1490)</f>
        <v>2.0899122807017543</v>
      </c>
      <c r="D1490">
        <f>SUMIFS(user_list!P:P,user_list!G:G,"&lt;="&amp;A1490,user_list!H:H,"&gt;="&amp;A1490,user_list!J:J,days!G1490)+SUMIFS(user_list!P:P,user_list!G:G,"&lt;="&amp;A1490,user_list!H:H,"&gt;="&amp;A1490,user_list!J:J,days!G1490-1)</f>
        <v>0</v>
      </c>
      <c r="E1490" s="38">
        <f>COUNTIF(user_list!H:H,A1490)</f>
        <v>0</v>
      </c>
      <c r="F1490" s="72">
        <f t="shared" si="46"/>
        <v>1</v>
      </c>
      <c r="G1490" s="72">
        <f t="shared" si="47"/>
        <v>2019</v>
      </c>
    </row>
    <row r="1491" spans="1:7" hidden="1" x14ac:dyDescent="0.3">
      <c r="A1491" s="79">
        <v>43494</v>
      </c>
      <c r="B1491">
        <f>SUMIFS(user_list!P:P,user_list!G:G,"&lt;="&amp;A1491,user_list!H:H,"&gt;="&amp;A1491)</f>
        <v>0.81128898635477587</v>
      </c>
      <c r="C1491">
        <f>SUMIFS(user_list!Q:Q,user_list!G:G,"&lt;="&amp;A1491,user_list!H:H,"&gt;="&amp;A1491)</f>
        <v>2.0899122807017543</v>
      </c>
      <c r="D1491">
        <f>SUMIFS(user_list!P:P,user_list!G:G,"&lt;="&amp;A1491,user_list!H:H,"&gt;="&amp;A1491,user_list!J:J,days!G1491)+SUMIFS(user_list!P:P,user_list!G:G,"&lt;="&amp;A1491,user_list!H:H,"&gt;="&amp;A1491,user_list!J:J,days!G1491-1)</f>
        <v>0</v>
      </c>
      <c r="E1491" s="38">
        <f>COUNTIF(user_list!H:H,A1491)</f>
        <v>0</v>
      </c>
      <c r="F1491" s="72">
        <f t="shared" si="46"/>
        <v>1</v>
      </c>
      <c r="G1491" s="72">
        <f t="shared" si="47"/>
        <v>2019</v>
      </c>
    </row>
    <row r="1492" spans="1:7" hidden="1" x14ac:dyDescent="0.3">
      <c r="A1492" s="79">
        <v>43495</v>
      </c>
      <c r="B1492">
        <f>SUMIFS(user_list!P:P,user_list!G:G,"&lt;="&amp;A1492,user_list!H:H,"&gt;="&amp;A1492)</f>
        <v>0.81128898635477587</v>
      </c>
      <c r="C1492">
        <f>SUMIFS(user_list!Q:Q,user_list!G:G,"&lt;="&amp;A1492,user_list!H:H,"&gt;="&amp;A1492)</f>
        <v>2.0899122807017543</v>
      </c>
      <c r="D1492">
        <f>SUMIFS(user_list!P:P,user_list!G:G,"&lt;="&amp;A1492,user_list!H:H,"&gt;="&amp;A1492,user_list!J:J,days!G1492)+SUMIFS(user_list!P:P,user_list!G:G,"&lt;="&amp;A1492,user_list!H:H,"&gt;="&amp;A1492,user_list!J:J,days!G1492-1)</f>
        <v>0</v>
      </c>
      <c r="E1492" s="38">
        <f>COUNTIF(user_list!H:H,A1492)</f>
        <v>1</v>
      </c>
      <c r="F1492" s="72">
        <f t="shared" si="46"/>
        <v>1</v>
      </c>
      <c r="G1492" s="72">
        <f t="shared" si="47"/>
        <v>2019</v>
      </c>
    </row>
    <row r="1493" spans="1:7" hidden="1" x14ac:dyDescent="0.3">
      <c r="A1493" s="79">
        <v>43496</v>
      </c>
      <c r="B1493">
        <f>SUMIFS(user_list!P:P,user_list!G:G,"&lt;="&amp;A1493,user_list!H:H,"&gt;="&amp;A1493)</f>
        <v>0.18837231968810911</v>
      </c>
      <c r="C1493">
        <f>SUMIFS(user_list!Q:Q,user_list!G:G,"&lt;="&amp;A1493,user_list!H:H,"&gt;="&amp;A1493)</f>
        <v>0.46491228070175433</v>
      </c>
      <c r="D1493">
        <f>SUMIFS(user_list!P:P,user_list!G:G,"&lt;="&amp;A1493,user_list!H:H,"&gt;="&amp;A1493,user_list!J:J,days!G1493)+SUMIFS(user_list!P:P,user_list!G:G,"&lt;="&amp;A1493,user_list!H:H,"&gt;="&amp;A1493,user_list!J:J,days!G1493-1)</f>
        <v>0</v>
      </c>
      <c r="E1493" s="38">
        <f>COUNTIF(user_list!H:H,A1493)</f>
        <v>0</v>
      </c>
      <c r="F1493" s="72">
        <f t="shared" si="46"/>
        <v>1</v>
      </c>
      <c r="G1493" s="72">
        <f t="shared" si="47"/>
        <v>2019</v>
      </c>
    </row>
    <row r="1494" spans="1:7" hidden="1" x14ac:dyDescent="0.3">
      <c r="A1494" s="79">
        <v>43497</v>
      </c>
      <c r="B1494">
        <f>SUMIFS(user_list!P:P,user_list!G:G,"&lt;="&amp;A1494,user_list!H:H,"&gt;="&amp;A1494)</f>
        <v>2.3633723196881089</v>
      </c>
      <c r="C1494">
        <f>SUMIFS(user_list!Q:Q,user_list!G:G,"&lt;="&amp;A1494,user_list!H:H,"&gt;="&amp;A1494)</f>
        <v>2.6524122807017543</v>
      </c>
      <c r="D1494">
        <f>SUMIFS(user_list!P:P,user_list!G:G,"&lt;="&amp;A1494,user_list!H:H,"&gt;="&amp;A1494,user_list!J:J,days!G1494)+SUMIFS(user_list!P:P,user_list!G:G,"&lt;="&amp;A1494,user_list!H:H,"&gt;="&amp;A1494,user_list!J:J,days!G1494-1)</f>
        <v>0</v>
      </c>
      <c r="E1494" s="38">
        <f>COUNTIF(user_list!H:H,A1494)</f>
        <v>1</v>
      </c>
      <c r="F1494" s="72">
        <f t="shared" si="46"/>
        <v>2</v>
      </c>
      <c r="G1494" s="72">
        <f t="shared" si="47"/>
        <v>2019</v>
      </c>
    </row>
    <row r="1495" spans="1:7" hidden="1" x14ac:dyDescent="0.3">
      <c r="A1495" s="79">
        <v>43498</v>
      </c>
      <c r="B1495">
        <f>SUMIFS(user_list!P:P,user_list!G:G,"&lt;="&amp;A1495,user_list!H:H,"&gt;="&amp;A1495)</f>
        <v>0.88003898635477573</v>
      </c>
      <c r="C1495">
        <f>SUMIFS(user_list!Q:Q,user_list!G:G,"&lt;="&amp;A1495,user_list!H:H,"&gt;="&amp;A1495)</f>
        <v>2.1524122807017543</v>
      </c>
      <c r="D1495">
        <f>SUMIFS(user_list!P:P,user_list!G:G,"&lt;="&amp;A1495,user_list!H:H,"&gt;="&amp;A1495,user_list!J:J,days!G1495)+SUMIFS(user_list!P:P,user_list!G:G,"&lt;="&amp;A1495,user_list!H:H,"&gt;="&amp;A1495,user_list!J:J,days!G1495-1)</f>
        <v>0</v>
      </c>
      <c r="E1495" s="38">
        <f>COUNTIF(user_list!H:H,A1495)</f>
        <v>0</v>
      </c>
      <c r="F1495" s="72">
        <f t="shared" si="46"/>
        <v>2</v>
      </c>
      <c r="G1495" s="72">
        <f t="shared" si="47"/>
        <v>2019</v>
      </c>
    </row>
    <row r="1496" spans="1:7" hidden="1" x14ac:dyDescent="0.3">
      <c r="A1496" s="79">
        <v>43499</v>
      </c>
      <c r="B1496">
        <f>SUMIFS(user_list!P:P,user_list!G:G,"&lt;="&amp;A1496,user_list!H:H,"&gt;="&amp;A1496)</f>
        <v>0.88003898635477573</v>
      </c>
      <c r="C1496">
        <f>SUMIFS(user_list!Q:Q,user_list!G:G,"&lt;="&amp;A1496,user_list!H:H,"&gt;="&amp;A1496)</f>
        <v>2.1524122807017543</v>
      </c>
      <c r="D1496">
        <f>SUMIFS(user_list!P:P,user_list!G:G,"&lt;="&amp;A1496,user_list!H:H,"&gt;="&amp;A1496,user_list!J:J,days!G1496)+SUMIFS(user_list!P:P,user_list!G:G,"&lt;="&amp;A1496,user_list!H:H,"&gt;="&amp;A1496,user_list!J:J,days!G1496-1)</f>
        <v>0</v>
      </c>
      <c r="E1496" s="38">
        <f>COUNTIF(user_list!H:H,A1496)</f>
        <v>0</v>
      </c>
      <c r="F1496" s="72">
        <f t="shared" si="46"/>
        <v>2</v>
      </c>
      <c r="G1496" s="72">
        <f t="shared" si="47"/>
        <v>2019</v>
      </c>
    </row>
    <row r="1497" spans="1:7" hidden="1" x14ac:dyDescent="0.3">
      <c r="A1497" s="79">
        <v>43500</v>
      </c>
      <c r="B1497">
        <f>SUMIFS(user_list!P:P,user_list!G:G,"&lt;="&amp;A1497,user_list!H:H,"&gt;="&amp;A1497)</f>
        <v>0.88003898635477573</v>
      </c>
      <c r="C1497">
        <f>SUMIFS(user_list!Q:Q,user_list!G:G,"&lt;="&amp;A1497,user_list!H:H,"&gt;="&amp;A1497)</f>
        <v>2.1524122807017543</v>
      </c>
      <c r="D1497">
        <f>SUMIFS(user_list!P:P,user_list!G:G,"&lt;="&amp;A1497,user_list!H:H,"&gt;="&amp;A1497,user_list!J:J,days!G1497)+SUMIFS(user_list!P:P,user_list!G:G,"&lt;="&amp;A1497,user_list!H:H,"&gt;="&amp;A1497,user_list!J:J,days!G1497-1)</f>
        <v>0</v>
      </c>
      <c r="E1497" s="38">
        <f>COUNTIF(user_list!H:H,A1497)</f>
        <v>0</v>
      </c>
      <c r="F1497" s="72">
        <f t="shared" si="46"/>
        <v>2</v>
      </c>
      <c r="G1497" s="72">
        <f t="shared" si="47"/>
        <v>2019</v>
      </c>
    </row>
    <row r="1498" spans="1:7" hidden="1" x14ac:dyDescent="0.3">
      <c r="A1498" s="79">
        <v>43501</v>
      </c>
      <c r="B1498">
        <f>SUMIFS(user_list!P:P,user_list!G:G,"&lt;="&amp;A1498,user_list!H:H,"&gt;="&amp;A1498)</f>
        <v>0.88003898635477573</v>
      </c>
      <c r="C1498">
        <f>SUMIFS(user_list!Q:Q,user_list!G:G,"&lt;="&amp;A1498,user_list!H:H,"&gt;="&amp;A1498)</f>
        <v>2.1524122807017543</v>
      </c>
      <c r="D1498">
        <f>SUMIFS(user_list!P:P,user_list!G:G,"&lt;="&amp;A1498,user_list!H:H,"&gt;="&amp;A1498,user_list!J:J,days!G1498)+SUMIFS(user_list!P:P,user_list!G:G,"&lt;="&amp;A1498,user_list!H:H,"&gt;="&amp;A1498,user_list!J:J,days!G1498-1)</f>
        <v>0</v>
      </c>
      <c r="E1498" s="38">
        <f>COUNTIF(user_list!H:H,A1498)</f>
        <v>0</v>
      </c>
      <c r="F1498" s="72">
        <f t="shared" si="46"/>
        <v>2</v>
      </c>
      <c r="G1498" s="72">
        <f t="shared" si="47"/>
        <v>2019</v>
      </c>
    </row>
    <row r="1499" spans="1:7" hidden="1" x14ac:dyDescent="0.3">
      <c r="A1499" s="79">
        <v>43502</v>
      </c>
      <c r="B1499">
        <f>SUMIFS(user_list!P:P,user_list!G:G,"&lt;="&amp;A1499,user_list!H:H,"&gt;="&amp;A1499)</f>
        <v>0.88003898635477573</v>
      </c>
      <c r="C1499">
        <f>SUMIFS(user_list!Q:Q,user_list!G:G,"&lt;="&amp;A1499,user_list!H:H,"&gt;="&amp;A1499)</f>
        <v>2.1524122807017543</v>
      </c>
      <c r="D1499">
        <f>SUMIFS(user_list!P:P,user_list!G:G,"&lt;="&amp;A1499,user_list!H:H,"&gt;="&amp;A1499,user_list!J:J,days!G1499)+SUMIFS(user_list!P:P,user_list!G:G,"&lt;="&amp;A1499,user_list!H:H,"&gt;="&amp;A1499,user_list!J:J,days!G1499-1)</f>
        <v>0</v>
      </c>
      <c r="E1499" s="38">
        <f>COUNTIF(user_list!H:H,A1499)</f>
        <v>0</v>
      </c>
      <c r="F1499" s="72">
        <f t="shared" si="46"/>
        <v>2</v>
      </c>
      <c r="G1499" s="72">
        <f t="shared" si="47"/>
        <v>2019</v>
      </c>
    </row>
    <row r="1500" spans="1:7" hidden="1" x14ac:dyDescent="0.3">
      <c r="A1500" s="79">
        <v>43503</v>
      </c>
      <c r="B1500">
        <f>SUMIFS(user_list!P:P,user_list!G:G,"&lt;="&amp;A1500,user_list!H:H,"&gt;="&amp;A1500)</f>
        <v>0.88003898635477573</v>
      </c>
      <c r="C1500">
        <f>SUMIFS(user_list!Q:Q,user_list!G:G,"&lt;="&amp;A1500,user_list!H:H,"&gt;="&amp;A1500)</f>
        <v>2.1524122807017543</v>
      </c>
      <c r="D1500">
        <f>SUMIFS(user_list!P:P,user_list!G:G,"&lt;="&amp;A1500,user_list!H:H,"&gt;="&amp;A1500,user_list!J:J,days!G1500)+SUMIFS(user_list!P:P,user_list!G:G,"&lt;="&amp;A1500,user_list!H:H,"&gt;="&amp;A1500,user_list!J:J,days!G1500-1)</f>
        <v>0</v>
      </c>
      <c r="E1500" s="38">
        <f>COUNTIF(user_list!H:H,A1500)</f>
        <v>0</v>
      </c>
      <c r="F1500" s="72">
        <f t="shared" si="46"/>
        <v>2</v>
      </c>
      <c r="G1500" s="72">
        <f t="shared" si="47"/>
        <v>2019</v>
      </c>
    </row>
    <row r="1501" spans="1:7" hidden="1" x14ac:dyDescent="0.3">
      <c r="A1501" s="79">
        <v>43504</v>
      </c>
      <c r="B1501">
        <f>SUMIFS(user_list!P:P,user_list!G:G,"&lt;="&amp;A1501,user_list!H:H,"&gt;="&amp;A1501)</f>
        <v>0.88003898635477573</v>
      </c>
      <c r="C1501">
        <f>SUMIFS(user_list!Q:Q,user_list!G:G,"&lt;="&amp;A1501,user_list!H:H,"&gt;="&amp;A1501)</f>
        <v>2.1524122807017543</v>
      </c>
      <c r="D1501">
        <f>SUMIFS(user_list!P:P,user_list!G:G,"&lt;="&amp;A1501,user_list!H:H,"&gt;="&amp;A1501,user_list!J:J,days!G1501)+SUMIFS(user_list!P:P,user_list!G:G,"&lt;="&amp;A1501,user_list!H:H,"&gt;="&amp;A1501,user_list!J:J,days!G1501-1)</f>
        <v>0</v>
      </c>
      <c r="E1501" s="38">
        <f>COUNTIF(user_list!H:H,A1501)</f>
        <v>0</v>
      </c>
      <c r="F1501" s="72">
        <f t="shared" si="46"/>
        <v>2</v>
      </c>
      <c r="G1501" s="72">
        <f t="shared" si="47"/>
        <v>2019</v>
      </c>
    </row>
    <row r="1502" spans="1:7" hidden="1" x14ac:dyDescent="0.3">
      <c r="A1502" s="79">
        <v>43505</v>
      </c>
      <c r="B1502">
        <f>SUMIFS(user_list!P:P,user_list!G:G,"&lt;="&amp;A1502,user_list!H:H,"&gt;="&amp;A1502)</f>
        <v>2.7821585008272316</v>
      </c>
      <c r="C1502">
        <f>SUMIFS(user_list!Q:Q,user_list!G:G,"&lt;="&amp;A1502,user_list!H:H,"&gt;="&amp;A1502)</f>
        <v>6.9059136812619775</v>
      </c>
      <c r="D1502">
        <f>SUMIFS(user_list!P:P,user_list!G:G,"&lt;="&amp;A1502,user_list!H:H,"&gt;="&amp;A1502,user_list!J:J,days!G1502)+SUMIFS(user_list!P:P,user_list!G:G,"&lt;="&amp;A1502,user_list!H:H,"&gt;="&amp;A1502,user_list!J:J,days!G1502-1)</f>
        <v>0</v>
      </c>
      <c r="E1502" s="38">
        <f>COUNTIF(user_list!H:H,A1502)</f>
        <v>0</v>
      </c>
      <c r="F1502" s="72">
        <f t="shared" si="46"/>
        <v>2</v>
      </c>
      <c r="G1502" s="72">
        <f t="shared" si="47"/>
        <v>2019</v>
      </c>
    </row>
    <row r="1503" spans="1:7" hidden="1" x14ac:dyDescent="0.3">
      <c r="A1503" s="79">
        <v>43506</v>
      </c>
      <c r="B1503">
        <f>SUMIFS(user_list!P:P,user_list!G:G,"&lt;="&amp;A1503,user_list!H:H,"&gt;="&amp;A1503)</f>
        <v>2.7821585008272316</v>
      </c>
      <c r="C1503">
        <f>SUMIFS(user_list!Q:Q,user_list!G:G,"&lt;="&amp;A1503,user_list!H:H,"&gt;="&amp;A1503)</f>
        <v>6.9059136812619775</v>
      </c>
      <c r="D1503">
        <f>SUMIFS(user_list!P:P,user_list!G:G,"&lt;="&amp;A1503,user_list!H:H,"&gt;="&amp;A1503,user_list!J:J,days!G1503)+SUMIFS(user_list!P:P,user_list!G:G,"&lt;="&amp;A1503,user_list!H:H,"&gt;="&amp;A1503,user_list!J:J,days!G1503-1)</f>
        <v>0</v>
      </c>
      <c r="E1503" s="38">
        <f>COUNTIF(user_list!H:H,A1503)</f>
        <v>0</v>
      </c>
      <c r="F1503" s="72">
        <f t="shared" si="46"/>
        <v>2</v>
      </c>
      <c r="G1503" s="72">
        <f t="shared" si="47"/>
        <v>2019</v>
      </c>
    </row>
    <row r="1504" spans="1:7" hidden="1" x14ac:dyDescent="0.3">
      <c r="A1504" s="79">
        <v>43507</v>
      </c>
      <c r="B1504">
        <f>SUMIFS(user_list!P:P,user_list!G:G,"&lt;="&amp;A1504,user_list!H:H,"&gt;="&amp;A1504)</f>
        <v>2.7821585008272316</v>
      </c>
      <c r="C1504">
        <f>SUMIFS(user_list!Q:Q,user_list!G:G,"&lt;="&amp;A1504,user_list!H:H,"&gt;="&amp;A1504)</f>
        <v>6.9059136812619775</v>
      </c>
      <c r="D1504">
        <f>SUMIFS(user_list!P:P,user_list!G:G,"&lt;="&amp;A1504,user_list!H:H,"&gt;="&amp;A1504,user_list!J:J,days!G1504)+SUMIFS(user_list!P:P,user_list!G:G,"&lt;="&amp;A1504,user_list!H:H,"&gt;="&amp;A1504,user_list!J:J,days!G1504-1)</f>
        <v>0</v>
      </c>
      <c r="E1504" s="38">
        <f>COUNTIF(user_list!H:H,A1504)</f>
        <v>0</v>
      </c>
      <c r="F1504" s="72">
        <f t="shared" si="46"/>
        <v>2</v>
      </c>
      <c r="G1504" s="72">
        <f t="shared" si="47"/>
        <v>2019</v>
      </c>
    </row>
    <row r="1505" spans="1:7" hidden="1" x14ac:dyDescent="0.3">
      <c r="A1505" s="79">
        <v>43508</v>
      </c>
      <c r="B1505">
        <f>SUMIFS(user_list!P:P,user_list!G:G,"&lt;="&amp;A1505,user_list!H:H,"&gt;="&amp;A1505)</f>
        <v>2.7821585008272316</v>
      </c>
      <c r="C1505">
        <f>SUMIFS(user_list!Q:Q,user_list!G:G,"&lt;="&amp;A1505,user_list!H:H,"&gt;="&amp;A1505)</f>
        <v>6.9059136812619775</v>
      </c>
      <c r="D1505">
        <f>SUMIFS(user_list!P:P,user_list!G:G,"&lt;="&amp;A1505,user_list!H:H,"&gt;="&amp;A1505,user_list!J:J,days!G1505)+SUMIFS(user_list!P:P,user_list!G:G,"&lt;="&amp;A1505,user_list!H:H,"&gt;="&amp;A1505,user_list!J:J,days!G1505-1)</f>
        <v>0</v>
      </c>
      <c r="E1505" s="38">
        <f>COUNTIF(user_list!H:H,A1505)</f>
        <v>0</v>
      </c>
      <c r="F1505" s="72">
        <f t="shared" si="46"/>
        <v>2</v>
      </c>
      <c r="G1505" s="72">
        <f t="shared" si="47"/>
        <v>2019</v>
      </c>
    </row>
    <row r="1506" spans="1:7" hidden="1" x14ac:dyDescent="0.3">
      <c r="A1506" s="79">
        <v>43509</v>
      </c>
      <c r="B1506">
        <f>SUMIFS(user_list!P:P,user_list!G:G,"&lt;="&amp;A1506,user_list!H:H,"&gt;="&amp;A1506)</f>
        <v>2.7821585008272316</v>
      </c>
      <c r="C1506">
        <f>SUMIFS(user_list!Q:Q,user_list!G:G,"&lt;="&amp;A1506,user_list!H:H,"&gt;="&amp;A1506)</f>
        <v>6.9059136812619775</v>
      </c>
      <c r="D1506">
        <f>SUMIFS(user_list!P:P,user_list!G:G,"&lt;="&amp;A1506,user_list!H:H,"&gt;="&amp;A1506,user_list!J:J,days!G1506)+SUMIFS(user_list!P:P,user_list!G:G,"&lt;="&amp;A1506,user_list!H:H,"&gt;="&amp;A1506,user_list!J:J,days!G1506-1)</f>
        <v>0</v>
      </c>
      <c r="E1506" s="38">
        <f>COUNTIF(user_list!H:H,A1506)</f>
        <v>1</v>
      </c>
      <c r="F1506" s="72">
        <f t="shared" si="46"/>
        <v>2</v>
      </c>
      <c r="G1506" s="72">
        <f t="shared" si="47"/>
        <v>2019</v>
      </c>
    </row>
    <row r="1507" spans="1:7" hidden="1" x14ac:dyDescent="0.3">
      <c r="A1507" s="79">
        <v>43510</v>
      </c>
      <c r="B1507">
        <f>SUMIFS(user_list!P:P,user_list!G:G,"&lt;="&amp;A1507,user_list!H:H,"&gt;="&amp;A1507)</f>
        <v>2.5654918341605648</v>
      </c>
      <c r="C1507">
        <f>SUMIFS(user_list!Q:Q,user_list!G:G,"&lt;="&amp;A1507,user_list!H:H,"&gt;="&amp;A1507)</f>
        <v>6.4059136812619775</v>
      </c>
      <c r="D1507">
        <f>SUMIFS(user_list!P:P,user_list!G:G,"&lt;="&amp;A1507,user_list!H:H,"&gt;="&amp;A1507,user_list!J:J,days!G1507)+SUMIFS(user_list!P:P,user_list!G:G,"&lt;="&amp;A1507,user_list!H:H,"&gt;="&amp;A1507,user_list!J:J,days!G1507-1)</f>
        <v>0</v>
      </c>
      <c r="E1507" s="38">
        <f>COUNTIF(user_list!H:H,A1507)</f>
        <v>0</v>
      </c>
      <c r="F1507" s="72">
        <f t="shared" si="46"/>
        <v>2</v>
      </c>
      <c r="G1507" s="72">
        <f t="shared" si="47"/>
        <v>2019</v>
      </c>
    </row>
    <row r="1508" spans="1:7" hidden="1" x14ac:dyDescent="0.3">
      <c r="A1508" s="79">
        <v>43511</v>
      </c>
      <c r="B1508">
        <f>SUMIFS(user_list!P:P,user_list!G:G,"&lt;="&amp;A1508,user_list!H:H,"&gt;="&amp;A1508)</f>
        <v>3.3654918341605651</v>
      </c>
      <c r="C1508">
        <f>SUMIFS(user_list!Q:Q,user_list!G:G,"&lt;="&amp;A1508,user_list!H:H,"&gt;="&amp;A1508)</f>
        <v>8.4059136812619766</v>
      </c>
      <c r="D1508">
        <f>SUMIFS(user_list!P:P,user_list!G:G,"&lt;="&amp;A1508,user_list!H:H,"&gt;="&amp;A1508,user_list!J:J,days!G1508)+SUMIFS(user_list!P:P,user_list!G:G,"&lt;="&amp;A1508,user_list!H:H,"&gt;="&amp;A1508,user_list!J:J,days!G1508-1)</f>
        <v>0</v>
      </c>
      <c r="E1508" s="38">
        <f>COUNTIF(user_list!H:H,A1508)</f>
        <v>3</v>
      </c>
      <c r="F1508" s="72">
        <f t="shared" si="46"/>
        <v>2</v>
      </c>
      <c r="G1508" s="72">
        <f t="shared" si="47"/>
        <v>2019</v>
      </c>
    </row>
    <row r="1509" spans="1:7" hidden="1" x14ac:dyDescent="0.3">
      <c r="A1509" s="79">
        <v>43512</v>
      </c>
      <c r="B1509">
        <f>SUMIFS(user_list!P:P,user_list!G:G,"&lt;="&amp;A1509,user_list!H:H,"&gt;="&amp;A1509)</f>
        <v>1.079777548446279</v>
      </c>
      <c r="C1509">
        <f>SUMIFS(user_list!Q:Q,user_list!G:G,"&lt;="&amp;A1509,user_list!H:H,"&gt;="&amp;A1509)</f>
        <v>2.6916279669762639</v>
      </c>
      <c r="D1509">
        <f>SUMIFS(user_list!P:P,user_list!G:G,"&lt;="&amp;A1509,user_list!H:H,"&gt;="&amp;A1509,user_list!J:J,days!G1509)+SUMIFS(user_list!P:P,user_list!G:G,"&lt;="&amp;A1509,user_list!H:H,"&gt;="&amp;A1509,user_list!J:J,days!G1509-1)</f>
        <v>0</v>
      </c>
      <c r="E1509" s="38">
        <f>COUNTIF(user_list!H:H,A1509)</f>
        <v>1</v>
      </c>
      <c r="F1509" s="72">
        <f t="shared" si="46"/>
        <v>2</v>
      </c>
      <c r="G1509" s="72">
        <f t="shared" si="47"/>
        <v>2019</v>
      </c>
    </row>
    <row r="1510" spans="1:7" hidden="1" x14ac:dyDescent="0.3">
      <c r="A1510" s="79">
        <v>43513</v>
      </c>
      <c r="B1510">
        <f>SUMIFS(user_list!P:P,user_list!G:G,"&lt;="&amp;A1510,user_list!H:H,"&gt;="&amp;A1510)</f>
        <v>0.60477754844627896</v>
      </c>
      <c r="C1510">
        <f>SUMIFS(user_list!Q:Q,user_list!G:G,"&lt;="&amp;A1510,user_list!H:H,"&gt;="&amp;A1510)</f>
        <v>1.5041279669762642</v>
      </c>
      <c r="D1510">
        <f>SUMIFS(user_list!P:P,user_list!G:G,"&lt;="&amp;A1510,user_list!H:H,"&gt;="&amp;A1510,user_list!J:J,days!G1510)+SUMIFS(user_list!P:P,user_list!G:G,"&lt;="&amp;A1510,user_list!H:H,"&gt;="&amp;A1510,user_list!J:J,days!G1510-1)</f>
        <v>0</v>
      </c>
      <c r="E1510" s="38">
        <f>COUNTIF(user_list!H:H,A1510)</f>
        <v>0</v>
      </c>
      <c r="F1510" s="72">
        <f t="shared" si="46"/>
        <v>2</v>
      </c>
      <c r="G1510" s="72">
        <f t="shared" si="47"/>
        <v>2019</v>
      </c>
    </row>
    <row r="1511" spans="1:7" hidden="1" x14ac:dyDescent="0.3">
      <c r="A1511" s="79">
        <v>43514</v>
      </c>
      <c r="B1511">
        <f>SUMIFS(user_list!P:P,user_list!G:G,"&lt;="&amp;A1511,user_list!H:H,"&gt;="&amp;A1511)</f>
        <v>0.60477754844627896</v>
      </c>
      <c r="C1511">
        <f>SUMIFS(user_list!Q:Q,user_list!G:G,"&lt;="&amp;A1511,user_list!H:H,"&gt;="&amp;A1511)</f>
        <v>1.5041279669762642</v>
      </c>
      <c r="D1511">
        <f>SUMIFS(user_list!P:P,user_list!G:G,"&lt;="&amp;A1511,user_list!H:H,"&gt;="&amp;A1511,user_list!J:J,days!G1511)+SUMIFS(user_list!P:P,user_list!G:G,"&lt;="&amp;A1511,user_list!H:H,"&gt;="&amp;A1511,user_list!J:J,days!G1511-1)</f>
        <v>0</v>
      </c>
      <c r="E1511" s="38">
        <f>COUNTIF(user_list!H:H,A1511)</f>
        <v>0</v>
      </c>
      <c r="F1511" s="72">
        <f t="shared" si="46"/>
        <v>2</v>
      </c>
      <c r="G1511" s="72">
        <f t="shared" si="47"/>
        <v>2019</v>
      </c>
    </row>
    <row r="1512" spans="1:7" hidden="1" x14ac:dyDescent="0.3">
      <c r="A1512" s="79">
        <v>43515</v>
      </c>
      <c r="B1512">
        <f>SUMIFS(user_list!P:P,user_list!G:G,"&lt;="&amp;A1512,user_list!H:H,"&gt;="&amp;A1512)</f>
        <v>0.60477754844627896</v>
      </c>
      <c r="C1512">
        <f>SUMIFS(user_list!Q:Q,user_list!G:G,"&lt;="&amp;A1512,user_list!H:H,"&gt;="&amp;A1512)</f>
        <v>1.5041279669762642</v>
      </c>
      <c r="D1512">
        <f>SUMIFS(user_list!P:P,user_list!G:G,"&lt;="&amp;A1512,user_list!H:H,"&gt;="&amp;A1512,user_list!J:J,days!G1512)+SUMIFS(user_list!P:P,user_list!G:G,"&lt;="&amp;A1512,user_list!H:H,"&gt;="&amp;A1512,user_list!J:J,days!G1512-1)</f>
        <v>0</v>
      </c>
      <c r="E1512" s="38">
        <f>COUNTIF(user_list!H:H,A1512)</f>
        <v>0</v>
      </c>
      <c r="F1512" s="72">
        <f t="shared" si="46"/>
        <v>2</v>
      </c>
      <c r="G1512" s="72">
        <f t="shared" si="47"/>
        <v>2019</v>
      </c>
    </row>
    <row r="1513" spans="1:7" hidden="1" x14ac:dyDescent="0.3">
      <c r="A1513" s="79">
        <v>43516</v>
      </c>
      <c r="B1513">
        <f>SUMIFS(user_list!P:P,user_list!G:G,"&lt;="&amp;A1513,user_list!H:H,"&gt;="&amp;A1513)</f>
        <v>0.60477754844627896</v>
      </c>
      <c r="C1513">
        <f>SUMIFS(user_list!Q:Q,user_list!G:G,"&lt;="&amp;A1513,user_list!H:H,"&gt;="&amp;A1513)</f>
        <v>1.5041279669762642</v>
      </c>
      <c r="D1513">
        <f>SUMIFS(user_list!P:P,user_list!G:G,"&lt;="&amp;A1513,user_list!H:H,"&gt;="&amp;A1513,user_list!J:J,days!G1513)+SUMIFS(user_list!P:P,user_list!G:G,"&lt;="&amp;A1513,user_list!H:H,"&gt;="&amp;A1513,user_list!J:J,days!G1513-1)</f>
        <v>0</v>
      </c>
      <c r="E1513" s="38">
        <f>COUNTIF(user_list!H:H,A1513)</f>
        <v>0</v>
      </c>
      <c r="F1513" s="72">
        <f t="shared" si="46"/>
        <v>2</v>
      </c>
      <c r="G1513" s="72">
        <f t="shared" si="47"/>
        <v>2019</v>
      </c>
    </row>
    <row r="1514" spans="1:7" hidden="1" x14ac:dyDescent="0.3">
      <c r="A1514" s="79">
        <v>43517</v>
      </c>
      <c r="B1514">
        <f>SUMIFS(user_list!P:P,user_list!G:G,"&lt;="&amp;A1514,user_list!H:H,"&gt;="&amp;A1514)</f>
        <v>0.60477754844627896</v>
      </c>
      <c r="C1514">
        <f>SUMIFS(user_list!Q:Q,user_list!G:G,"&lt;="&amp;A1514,user_list!H:H,"&gt;="&amp;A1514)</f>
        <v>1.5041279669762642</v>
      </c>
      <c r="D1514">
        <f>SUMIFS(user_list!P:P,user_list!G:G,"&lt;="&amp;A1514,user_list!H:H,"&gt;="&amp;A1514,user_list!J:J,days!G1514)+SUMIFS(user_list!P:P,user_list!G:G,"&lt;="&amp;A1514,user_list!H:H,"&gt;="&amp;A1514,user_list!J:J,days!G1514-1)</f>
        <v>0</v>
      </c>
      <c r="E1514" s="38">
        <f>COUNTIF(user_list!H:H,A1514)</f>
        <v>0</v>
      </c>
      <c r="F1514" s="72">
        <f t="shared" si="46"/>
        <v>2</v>
      </c>
      <c r="G1514" s="72">
        <f t="shared" si="47"/>
        <v>2019</v>
      </c>
    </row>
    <row r="1515" spans="1:7" hidden="1" x14ac:dyDescent="0.3">
      <c r="A1515" s="79">
        <v>43518</v>
      </c>
      <c r="B1515">
        <f>SUMIFS(user_list!P:P,user_list!G:G,"&lt;="&amp;A1515,user_list!H:H,"&gt;="&amp;A1515)</f>
        <v>0.60477754844627896</v>
      </c>
      <c r="C1515">
        <f>SUMIFS(user_list!Q:Q,user_list!G:G,"&lt;="&amp;A1515,user_list!H:H,"&gt;="&amp;A1515)</f>
        <v>1.5041279669762642</v>
      </c>
      <c r="D1515">
        <f>SUMIFS(user_list!P:P,user_list!G:G,"&lt;="&amp;A1515,user_list!H:H,"&gt;="&amp;A1515,user_list!J:J,days!G1515)+SUMIFS(user_list!P:P,user_list!G:G,"&lt;="&amp;A1515,user_list!H:H,"&gt;="&amp;A1515,user_list!J:J,days!G1515-1)</f>
        <v>0</v>
      </c>
      <c r="E1515" s="38">
        <f>COUNTIF(user_list!H:H,A1515)</f>
        <v>0</v>
      </c>
      <c r="F1515" s="72">
        <f t="shared" si="46"/>
        <v>2</v>
      </c>
      <c r="G1515" s="72">
        <f t="shared" si="47"/>
        <v>2019</v>
      </c>
    </row>
    <row r="1516" spans="1:7" hidden="1" x14ac:dyDescent="0.3">
      <c r="A1516" s="79">
        <v>43519</v>
      </c>
      <c r="B1516">
        <f>SUMIFS(user_list!P:P,user_list!G:G,"&lt;="&amp;A1516,user_list!H:H,"&gt;="&amp;A1516)</f>
        <v>0.60477754844627896</v>
      </c>
      <c r="C1516">
        <f>SUMIFS(user_list!Q:Q,user_list!G:G,"&lt;="&amp;A1516,user_list!H:H,"&gt;="&amp;A1516)</f>
        <v>1.5041279669762642</v>
      </c>
      <c r="D1516">
        <f>SUMIFS(user_list!P:P,user_list!G:G,"&lt;="&amp;A1516,user_list!H:H,"&gt;="&amp;A1516,user_list!J:J,days!G1516)+SUMIFS(user_list!P:P,user_list!G:G,"&lt;="&amp;A1516,user_list!H:H,"&gt;="&amp;A1516,user_list!J:J,days!G1516-1)</f>
        <v>0</v>
      </c>
      <c r="E1516" s="38">
        <f>COUNTIF(user_list!H:H,A1516)</f>
        <v>0</v>
      </c>
      <c r="F1516" s="72">
        <f t="shared" si="46"/>
        <v>2</v>
      </c>
      <c r="G1516" s="72">
        <f t="shared" si="47"/>
        <v>2019</v>
      </c>
    </row>
    <row r="1517" spans="1:7" hidden="1" x14ac:dyDescent="0.3">
      <c r="A1517" s="79">
        <v>43520</v>
      </c>
      <c r="B1517">
        <f>SUMIFS(user_list!P:P,user_list!G:G,"&lt;="&amp;A1517,user_list!H:H,"&gt;="&amp;A1517)</f>
        <v>0.60477754844627896</v>
      </c>
      <c r="C1517">
        <f>SUMIFS(user_list!Q:Q,user_list!G:G,"&lt;="&amp;A1517,user_list!H:H,"&gt;="&amp;A1517)</f>
        <v>1.5041279669762642</v>
      </c>
      <c r="D1517">
        <f>SUMIFS(user_list!P:P,user_list!G:G,"&lt;="&amp;A1517,user_list!H:H,"&gt;="&amp;A1517,user_list!J:J,days!G1517)+SUMIFS(user_list!P:P,user_list!G:G,"&lt;="&amp;A1517,user_list!H:H,"&gt;="&amp;A1517,user_list!J:J,days!G1517-1)</f>
        <v>0</v>
      </c>
      <c r="E1517" s="38">
        <f>COUNTIF(user_list!H:H,A1517)</f>
        <v>0</v>
      </c>
      <c r="F1517" s="72">
        <f t="shared" si="46"/>
        <v>2</v>
      </c>
      <c r="G1517" s="72">
        <f t="shared" si="47"/>
        <v>2019</v>
      </c>
    </row>
    <row r="1518" spans="1:7" hidden="1" x14ac:dyDescent="0.3">
      <c r="A1518" s="79">
        <v>43521</v>
      </c>
      <c r="B1518">
        <f>SUMIFS(user_list!P:P,user_list!G:G,"&lt;="&amp;A1518,user_list!H:H,"&gt;="&amp;A1518)</f>
        <v>0.60477754844627896</v>
      </c>
      <c r="C1518">
        <f>SUMIFS(user_list!Q:Q,user_list!G:G,"&lt;="&amp;A1518,user_list!H:H,"&gt;="&amp;A1518)</f>
        <v>1.5041279669762642</v>
      </c>
      <c r="D1518">
        <f>SUMIFS(user_list!P:P,user_list!G:G,"&lt;="&amp;A1518,user_list!H:H,"&gt;="&amp;A1518,user_list!J:J,days!G1518)+SUMIFS(user_list!P:P,user_list!G:G,"&lt;="&amp;A1518,user_list!H:H,"&gt;="&amp;A1518,user_list!J:J,days!G1518-1)</f>
        <v>0</v>
      </c>
      <c r="E1518" s="38">
        <f>COUNTIF(user_list!H:H,A1518)</f>
        <v>0</v>
      </c>
      <c r="F1518" s="72">
        <f t="shared" si="46"/>
        <v>2</v>
      </c>
      <c r="G1518" s="72">
        <f t="shared" si="47"/>
        <v>2019</v>
      </c>
    </row>
    <row r="1519" spans="1:7" hidden="1" x14ac:dyDescent="0.3">
      <c r="A1519" s="79">
        <v>43522</v>
      </c>
      <c r="B1519">
        <f>SUMIFS(user_list!P:P,user_list!G:G,"&lt;="&amp;A1519,user_list!H:H,"&gt;="&amp;A1519)</f>
        <v>0.60477754844627896</v>
      </c>
      <c r="C1519">
        <f>SUMIFS(user_list!Q:Q,user_list!G:G,"&lt;="&amp;A1519,user_list!H:H,"&gt;="&amp;A1519)</f>
        <v>1.5041279669762642</v>
      </c>
      <c r="D1519">
        <f>SUMIFS(user_list!P:P,user_list!G:G,"&lt;="&amp;A1519,user_list!H:H,"&gt;="&amp;A1519,user_list!J:J,days!G1519)+SUMIFS(user_list!P:P,user_list!G:G,"&lt;="&amp;A1519,user_list!H:H,"&gt;="&amp;A1519,user_list!J:J,days!G1519-1)</f>
        <v>0</v>
      </c>
      <c r="E1519" s="38">
        <f>COUNTIF(user_list!H:H,A1519)</f>
        <v>0</v>
      </c>
      <c r="F1519" s="72">
        <f t="shared" si="46"/>
        <v>2</v>
      </c>
      <c r="G1519" s="72">
        <f t="shared" si="47"/>
        <v>2019</v>
      </c>
    </row>
    <row r="1520" spans="1:7" hidden="1" x14ac:dyDescent="0.3">
      <c r="A1520" s="79">
        <v>43523</v>
      </c>
      <c r="B1520">
        <f>SUMIFS(user_list!P:P,user_list!G:G,"&lt;="&amp;A1520,user_list!H:H,"&gt;="&amp;A1520)</f>
        <v>0.60477754844627896</v>
      </c>
      <c r="C1520">
        <f>SUMIFS(user_list!Q:Q,user_list!G:G,"&lt;="&amp;A1520,user_list!H:H,"&gt;="&amp;A1520)</f>
        <v>1.5041279669762642</v>
      </c>
      <c r="D1520">
        <f>SUMIFS(user_list!P:P,user_list!G:G,"&lt;="&amp;A1520,user_list!H:H,"&gt;="&amp;A1520,user_list!J:J,days!G1520)+SUMIFS(user_list!P:P,user_list!G:G,"&lt;="&amp;A1520,user_list!H:H,"&gt;="&amp;A1520,user_list!J:J,days!G1520-1)</f>
        <v>0</v>
      </c>
      <c r="E1520" s="38">
        <f>COUNTIF(user_list!H:H,A1520)</f>
        <v>0</v>
      </c>
      <c r="F1520" s="72">
        <f t="shared" si="46"/>
        <v>2</v>
      </c>
      <c r="G1520" s="72">
        <f t="shared" si="47"/>
        <v>2019</v>
      </c>
    </row>
    <row r="1521" spans="1:7" hidden="1" x14ac:dyDescent="0.3">
      <c r="A1521" s="79">
        <v>43524</v>
      </c>
      <c r="B1521">
        <f>SUMIFS(user_list!P:P,user_list!G:G,"&lt;="&amp;A1521,user_list!H:H,"&gt;="&amp;A1521)</f>
        <v>0.60477754844627896</v>
      </c>
      <c r="C1521">
        <f>SUMIFS(user_list!Q:Q,user_list!G:G,"&lt;="&amp;A1521,user_list!H:H,"&gt;="&amp;A1521)</f>
        <v>1.5041279669762642</v>
      </c>
      <c r="D1521">
        <f>SUMIFS(user_list!P:P,user_list!G:G,"&lt;="&amp;A1521,user_list!H:H,"&gt;="&amp;A1521,user_list!J:J,days!G1521)+SUMIFS(user_list!P:P,user_list!G:G,"&lt;="&amp;A1521,user_list!H:H,"&gt;="&amp;A1521,user_list!J:J,days!G1521-1)</f>
        <v>0</v>
      </c>
      <c r="E1521" s="38">
        <f>COUNTIF(user_list!H:H,A1521)</f>
        <v>0</v>
      </c>
      <c r="F1521" s="72">
        <f t="shared" si="46"/>
        <v>2</v>
      </c>
      <c r="G1521" s="72">
        <f t="shared" si="47"/>
        <v>2019</v>
      </c>
    </row>
    <row r="1522" spans="1:7" hidden="1" x14ac:dyDescent="0.3">
      <c r="A1522" s="79">
        <v>43525</v>
      </c>
      <c r="B1522">
        <f>SUMIFS(user_list!P:P,user_list!G:G,"&lt;="&amp;A1522,user_list!H:H,"&gt;="&amp;A1522)</f>
        <v>2.4656009611446916</v>
      </c>
      <c r="C1522">
        <f>SUMIFS(user_list!Q:Q,user_list!G:G,"&lt;="&amp;A1522,user_list!H:H,"&gt;="&amp;A1522)</f>
        <v>4.9922232050715021</v>
      </c>
      <c r="D1522">
        <f>SUMIFS(user_list!P:P,user_list!G:G,"&lt;="&amp;A1522,user_list!H:H,"&gt;="&amp;A1522,user_list!J:J,days!G1522)+SUMIFS(user_list!P:P,user_list!G:G,"&lt;="&amp;A1522,user_list!H:H,"&gt;="&amp;A1522,user_list!J:J,days!G1522-1)</f>
        <v>0</v>
      </c>
      <c r="E1522" s="38">
        <f>COUNTIF(user_list!H:H,A1522)</f>
        <v>3</v>
      </c>
      <c r="F1522" s="72">
        <f t="shared" si="46"/>
        <v>3</v>
      </c>
      <c r="G1522" s="72">
        <f t="shared" si="47"/>
        <v>2019</v>
      </c>
    </row>
    <row r="1523" spans="1:7" hidden="1" x14ac:dyDescent="0.3">
      <c r="A1523" s="79">
        <v>43526</v>
      </c>
      <c r="B1523">
        <f>SUMIFS(user_list!P:P,user_list!G:G,"&lt;="&amp;A1523,user_list!H:H,"&gt;="&amp;A1523)</f>
        <v>1.9234713315150622</v>
      </c>
      <c r="C1523">
        <f>SUMIFS(user_list!Q:Q,user_list!G:G,"&lt;="&amp;A1523,user_list!H:H,"&gt;="&amp;A1523)</f>
        <v>4.2255565384048355</v>
      </c>
      <c r="D1523">
        <f>SUMIFS(user_list!P:P,user_list!G:G,"&lt;="&amp;A1523,user_list!H:H,"&gt;="&amp;A1523,user_list!J:J,days!G1523)+SUMIFS(user_list!P:P,user_list!G:G,"&lt;="&amp;A1523,user_list!H:H,"&gt;="&amp;A1523,user_list!J:J,days!G1523-1)</f>
        <v>0</v>
      </c>
      <c r="E1523" s="38">
        <f>COUNTIF(user_list!H:H,A1523)</f>
        <v>1</v>
      </c>
      <c r="F1523" s="72">
        <f t="shared" si="46"/>
        <v>3</v>
      </c>
      <c r="G1523" s="72">
        <f t="shared" si="47"/>
        <v>2019</v>
      </c>
    </row>
    <row r="1524" spans="1:7" hidden="1" x14ac:dyDescent="0.3">
      <c r="A1524" s="79">
        <v>43527</v>
      </c>
      <c r="B1524">
        <f>SUMIFS(user_list!P:P,user_list!G:G,"&lt;="&amp;A1524,user_list!H:H,"&gt;="&amp;A1524)</f>
        <v>1.2401379981817289</v>
      </c>
      <c r="C1524">
        <f>SUMIFS(user_list!Q:Q,user_list!G:G,"&lt;="&amp;A1524,user_list!H:H,"&gt;="&amp;A1524)</f>
        <v>3.2255565384048355</v>
      </c>
      <c r="D1524">
        <f>SUMIFS(user_list!P:P,user_list!G:G,"&lt;="&amp;A1524,user_list!H:H,"&gt;="&amp;A1524,user_list!J:J,days!G1524)+SUMIFS(user_list!P:P,user_list!G:G,"&lt;="&amp;A1524,user_list!H:H,"&gt;="&amp;A1524,user_list!J:J,days!G1524-1)</f>
        <v>0</v>
      </c>
      <c r="E1524" s="38">
        <f>COUNTIF(user_list!H:H,A1524)</f>
        <v>0</v>
      </c>
      <c r="F1524" s="72">
        <f t="shared" si="46"/>
        <v>3</v>
      </c>
      <c r="G1524" s="72">
        <f t="shared" si="47"/>
        <v>2019</v>
      </c>
    </row>
    <row r="1525" spans="1:7" hidden="1" x14ac:dyDescent="0.3">
      <c r="A1525" s="79">
        <v>43528</v>
      </c>
      <c r="B1525">
        <f>SUMIFS(user_list!P:P,user_list!G:G,"&lt;="&amp;A1525,user_list!H:H,"&gt;="&amp;A1525)</f>
        <v>1.2401379981817289</v>
      </c>
      <c r="C1525">
        <f>SUMIFS(user_list!Q:Q,user_list!G:G,"&lt;="&amp;A1525,user_list!H:H,"&gt;="&amp;A1525)</f>
        <v>3.2255565384048355</v>
      </c>
      <c r="D1525">
        <f>SUMIFS(user_list!P:P,user_list!G:G,"&lt;="&amp;A1525,user_list!H:H,"&gt;="&amp;A1525,user_list!J:J,days!G1525)+SUMIFS(user_list!P:P,user_list!G:G,"&lt;="&amp;A1525,user_list!H:H,"&gt;="&amp;A1525,user_list!J:J,days!G1525-1)</f>
        <v>0</v>
      </c>
      <c r="E1525" s="38">
        <f>COUNTIF(user_list!H:H,A1525)</f>
        <v>0</v>
      </c>
      <c r="F1525" s="72">
        <f t="shared" si="46"/>
        <v>3</v>
      </c>
      <c r="G1525" s="72">
        <f t="shared" si="47"/>
        <v>2019</v>
      </c>
    </row>
    <row r="1526" spans="1:7" hidden="1" x14ac:dyDescent="0.3">
      <c r="A1526" s="79">
        <v>43529</v>
      </c>
      <c r="B1526">
        <f>SUMIFS(user_list!P:P,user_list!G:G,"&lt;="&amp;A1526,user_list!H:H,"&gt;="&amp;A1526)</f>
        <v>1.2401379981817289</v>
      </c>
      <c r="C1526">
        <f>SUMIFS(user_list!Q:Q,user_list!G:G,"&lt;="&amp;A1526,user_list!H:H,"&gt;="&amp;A1526)</f>
        <v>3.2255565384048355</v>
      </c>
      <c r="D1526">
        <f>SUMIFS(user_list!P:P,user_list!G:G,"&lt;="&amp;A1526,user_list!H:H,"&gt;="&amp;A1526,user_list!J:J,days!G1526)+SUMIFS(user_list!P:P,user_list!G:G,"&lt;="&amp;A1526,user_list!H:H,"&gt;="&amp;A1526,user_list!J:J,days!G1526-1)</f>
        <v>0</v>
      </c>
      <c r="E1526" s="38">
        <f>COUNTIF(user_list!H:H,A1526)</f>
        <v>0</v>
      </c>
      <c r="F1526" s="72">
        <f t="shared" si="46"/>
        <v>3</v>
      </c>
      <c r="G1526" s="72">
        <f t="shared" si="47"/>
        <v>2019</v>
      </c>
    </row>
    <row r="1527" spans="1:7" hidden="1" x14ac:dyDescent="0.3">
      <c r="A1527" s="79">
        <v>43530</v>
      </c>
      <c r="B1527">
        <f>SUMIFS(user_list!P:P,user_list!G:G,"&lt;="&amp;A1527,user_list!H:H,"&gt;="&amp;A1527)</f>
        <v>1.2401379981817289</v>
      </c>
      <c r="C1527">
        <f>SUMIFS(user_list!Q:Q,user_list!G:G,"&lt;="&amp;A1527,user_list!H:H,"&gt;="&amp;A1527)</f>
        <v>3.2255565384048355</v>
      </c>
      <c r="D1527">
        <f>SUMIFS(user_list!P:P,user_list!G:G,"&lt;="&amp;A1527,user_list!H:H,"&gt;="&amp;A1527,user_list!J:J,days!G1527)+SUMIFS(user_list!P:P,user_list!G:G,"&lt;="&amp;A1527,user_list!H:H,"&gt;="&amp;A1527,user_list!J:J,days!G1527-1)</f>
        <v>0</v>
      </c>
      <c r="E1527" s="38">
        <f>COUNTIF(user_list!H:H,A1527)</f>
        <v>0</v>
      </c>
      <c r="F1527" s="72">
        <f t="shared" si="46"/>
        <v>3</v>
      </c>
      <c r="G1527" s="72">
        <f t="shared" si="47"/>
        <v>2019</v>
      </c>
    </row>
    <row r="1528" spans="1:7" hidden="1" x14ac:dyDescent="0.3">
      <c r="A1528" s="79">
        <v>43531</v>
      </c>
      <c r="B1528">
        <f>SUMIFS(user_list!P:P,user_list!G:G,"&lt;="&amp;A1528,user_list!H:H,"&gt;="&amp;A1528)</f>
        <v>1.2401379981817289</v>
      </c>
      <c r="C1528">
        <f>SUMIFS(user_list!Q:Q,user_list!G:G,"&lt;="&amp;A1528,user_list!H:H,"&gt;="&amp;A1528)</f>
        <v>3.2255565384048355</v>
      </c>
      <c r="D1528">
        <f>SUMIFS(user_list!P:P,user_list!G:G,"&lt;="&amp;A1528,user_list!H:H,"&gt;="&amp;A1528,user_list!J:J,days!G1528)+SUMIFS(user_list!P:P,user_list!G:G,"&lt;="&amp;A1528,user_list!H:H,"&gt;="&amp;A1528,user_list!J:J,days!G1528-1)</f>
        <v>0</v>
      </c>
      <c r="E1528" s="38">
        <f>COUNTIF(user_list!H:H,A1528)</f>
        <v>0</v>
      </c>
      <c r="F1528" s="72">
        <f t="shared" si="46"/>
        <v>3</v>
      </c>
      <c r="G1528" s="72">
        <f t="shared" si="47"/>
        <v>2019</v>
      </c>
    </row>
    <row r="1529" spans="1:7" hidden="1" x14ac:dyDescent="0.3">
      <c r="A1529" s="79">
        <v>43532</v>
      </c>
      <c r="B1529">
        <f>SUMIFS(user_list!P:P,user_list!G:G,"&lt;="&amp;A1529,user_list!H:H,"&gt;="&amp;A1529)</f>
        <v>1.2401379981817289</v>
      </c>
      <c r="C1529">
        <f>SUMIFS(user_list!Q:Q,user_list!G:G,"&lt;="&amp;A1529,user_list!H:H,"&gt;="&amp;A1529)</f>
        <v>3.2255565384048355</v>
      </c>
      <c r="D1529">
        <f>SUMIFS(user_list!P:P,user_list!G:G,"&lt;="&amp;A1529,user_list!H:H,"&gt;="&amp;A1529,user_list!J:J,days!G1529)+SUMIFS(user_list!P:P,user_list!G:G,"&lt;="&amp;A1529,user_list!H:H,"&gt;="&amp;A1529,user_list!J:J,days!G1529-1)</f>
        <v>0</v>
      </c>
      <c r="E1529" s="38">
        <f>COUNTIF(user_list!H:H,A1529)</f>
        <v>0</v>
      </c>
      <c r="F1529" s="72">
        <f t="shared" si="46"/>
        <v>3</v>
      </c>
      <c r="G1529" s="72">
        <f t="shared" si="47"/>
        <v>2019</v>
      </c>
    </row>
    <row r="1530" spans="1:7" hidden="1" x14ac:dyDescent="0.3">
      <c r="A1530" s="79">
        <v>43533</v>
      </c>
      <c r="B1530">
        <f>SUMIFS(user_list!P:P,user_list!G:G,"&lt;="&amp;A1530,user_list!H:H,"&gt;="&amp;A1530)</f>
        <v>1.2401379981817289</v>
      </c>
      <c r="C1530">
        <f>SUMIFS(user_list!Q:Q,user_list!G:G,"&lt;="&amp;A1530,user_list!H:H,"&gt;="&amp;A1530)</f>
        <v>3.2255565384048355</v>
      </c>
      <c r="D1530">
        <f>SUMIFS(user_list!P:P,user_list!G:G,"&lt;="&amp;A1530,user_list!H:H,"&gt;="&amp;A1530,user_list!J:J,days!G1530)+SUMIFS(user_list!P:P,user_list!G:G,"&lt;="&amp;A1530,user_list!H:H,"&gt;="&amp;A1530,user_list!J:J,days!G1530-1)</f>
        <v>0</v>
      </c>
      <c r="E1530" s="38">
        <f>COUNTIF(user_list!H:H,A1530)</f>
        <v>0</v>
      </c>
      <c r="F1530" s="72">
        <f t="shared" si="46"/>
        <v>3</v>
      </c>
      <c r="G1530" s="72">
        <f t="shared" si="47"/>
        <v>2019</v>
      </c>
    </row>
    <row r="1531" spans="1:7" hidden="1" x14ac:dyDescent="0.3">
      <c r="A1531" s="79">
        <v>43534</v>
      </c>
      <c r="B1531">
        <f>SUMIFS(user_list!P:P,user_list!G:G,"&lt;="&amp;A1531,user_list!H:H,"&gt;="&amp;A1531)</f>
        <v>1.2401379981817289</v>
      </c>
      <c r="C1531">
        <f>SUMIFS(user_list!Q:Q,user_list!G:G,"&lt;="&amp;A1531,user_list!H:H,"&gt;="&amp;A1531)</f>
        <v>3.2255565384048355</v>
      </c>
      <c r="D1531">
        <f>SUMIFS(user_list!P:P,user_list!G:G,"&lt;="&amp;A1531,user_list!H:H,"&gt;="&amp;A1531,user_list!J:J,days!G1531)+SUMIFS(user_list!P:P,user_list!G:G,"&lt;="&amp;A1531,user_list!H:H,"&gt;="&amp;A1531,user_list!J:J,days!G1531-1)</f>
        <v>0</v>
      </c>
      <c r="E1531" s="38">
        <f>COUNTIF(user_list!H:H,A1531)</f>
        <v>0</v>
      </c>
      <c r="F1531" s="72">
        <f t="shared" si="46"/>
        <v>3</v>
      </c>
      <c r="G1531" s="72">
        <f t="shared" si="47"/>
        <v>2019</v>
      </c>
    </row>
    <row r="1532" spans="1:7" hidden="1" x14ac:dyDescent="0.3">
      <c r="A1532" s="79">
        <v>43535</v>
      </c>
      <c r="B1532">
        <f>SUMIFS(user_list!P:P,user_list!G:G,"&lt;="&amp;A1532,user_list!H:H,"&gt;="&amp;A1532)</f>
        <v>1.2401379981817289</v>
      </c>
      <c r="C1532">
        <f>SUMIFS(user_list!Q:Q,user_list!G:G,"&lt;="&amp;A1532,user_list!H:H,"&gt;="&amp;A1532)</f>
        <v>3.2255565384048355</v>
      </c>
      <c r="D1532">
        <f>SUMIFS(user_list!P:P,user_list!G:G,"&lt;="&amp;A1532,user_list!H:H,"&gt;="&amp;A1532,user_list!J:J,days!G1532)+SUMIFS(user_list!P:P,user_list!G:G,"&lt;="&amp;A1532,user_list!H:H,"&gt;="&amp;A1532,user_list!J:J,days!G1532-1)</f>
        <v>0</v>
      </c>
      <c r="E1532" s="38">
        <f>COUNTIF(user_list!H:H,A1532)</f>
        <v>0</v>
      </c>
      <c r="F1532" s="72">
        <f t="shared" si="46"/>
        <v>3</v>
      </c>
      <c r="G1532" s="72">
        <f t="shared" si="47"/>
        <v>2019</v>
      </c>
    </row>
    <row r="1533" spans="1:7" hidden="1" x14ac:dyDescent="0.3">
      <c r="A1533" s="79">
        <v>43536</v>
      </c>
      <c r="B1533">
        <f>SUMIFS(user_list!P:P,user_list!G:G,"&lt;="&amp;A1533,user_list!H:H,"&gt;="&amp;A1533)</f>
        <v>1.2401379981817289</v>
      </c>
      <c r="C1533">
        <f>SUMIFS(user_list!Q:Q,user_list!G:G,"&lt;="&amp;A1533,user_list!H:H,"&gt;="&amp;A1533)</f>
        <v>3.2255565384048355</v>
      </c>
      <c r="D1533">
        <f>SUMIFS(user_list!P:P,user_list!G:G,"&lt;="&amp;A1533,user_list!H:H,"&gt;="&amp;A1533,user_list!J:J,days!G1533)+SUMIFS(user_list!P:P,user_list!G:G,"&lt;="&amp;A1533,user_list!H:H,"&gt;="&amp;A1533,user_list!J:J,days!G1533-1)</f>
        <v>0</v>
      </c>
      <c r="E1533" s="38">
        <f>COUNTIF(user_list!H:H,A1533)</f>
        <v>0</v>
      </c>
      <c r="F1533" s="72">
        <f t="shared" si="46"/>
        <v>3</v>
      </c>
      <c r="G1533" s="72">
        <f t="shared" si="47"/>
        <v>2019</v>
      </c>
    </row>
    <row r="1534" spans="1:7" hidden="1" x14ac:dyDescent="0.3">
      <c r="A1534" s="79">
        <v>43537</v>
      </c>
      <c r="B1534">
        <f>SUMIFS(user_list!P:P,user_list!G:G,"&lt;="&amp;A1534,user_list!H:H,"&gt;="&amp;A1534)</f>
        <v>2.0834713315150624</v>
      </c>
      <c r="C1534">
        <f>SUMIFS(user_list!Q:Q,user_list!G:G,"&lt;="&amp;A1534,user_list!H:H,"&gt;="&amp;A1534)</f>
        <v>4.7255565384048355</v>
      </c>
      <c r="D1534">
        <f>SUMIFS(user_list!P:P,user_list!G:G,"&lt;="&amp;A1534,user_list!H:H,"&gt;="&amp;A1534,user_list!J:J,days!G1534)+SUMIFS(user_list!P:P,user_list!G:G,"&lt;="&amp;A1534,user_list!H:H,"&gt;="&amp;A1534,user_list!J:J,days!G1534-1)</f>
        <v>0</v>
      </c>
      <c r="E1534" s="38">
        <f>COUNTIF(user_list!H:H,A1534)</f>
        <v>1</v>
      </c>
      <c r="F1534" s="72">
        <f t="shared" si="46"/>
        <v>3</v>
      </c>
      <c r="G1534" s="72">
        <f t="shared" si="47"/>
        <v>2019</v>
      </c>
    </row>
    <row r="1535" spans="1:7" hidden="1" x14ac:dyDescent="0.3">
      <c r="A1535" s="79">
        <v>43538</v>
      </c>
      <c r="B1535">
        <f>SUMIFS(user_list!P:P,user_list!G:G,"&lt;="&amp;A1535,user_list!H:H,"&gt;="&amp;A1535)</f>
        <v>1.7020824426261734</v>
      </c>
      <c r="C1535">
        <f>SUMIFS(user_list!Q:Q,user_list!G:G,"&lt;="&amp;A1535,user_list!H:H,"&gt;="&amp;A1535)</f>
        <v>3.7255565384048355</v>
      </c>
      <c r="D1535">
        <f>SUMIFS(user_list!P:P,user_list!G:G,"&lt;="&amp;A1535,user_list!H:H,"&gt;="&amp;A1535,user_list!J:J,days!G1535)+SUMIFS(user_list!P:P,user_list!G:G,"&lt;="&amp;A1535,user_list!H:H,"&gt;="&amp;A1535,user_list!J:J,days!G1535-1)</f>
        <v>0</v>
      </c>
      <c r="E1535" s="38">
        <f>COUNTIF(user_list!H:H,A1535)</f>
        <v>2</v>
      </c>
      <c r="F1535" s="72">
        <f t="shared" si="46"/>
        <v>3</v>
      </c>
      <c r="G1535" s="72">
        <f t="shared" si="47"/>
        <v>2019</v>
      </c>
    </row>
    <row r="1536" spans="1:7" hidden="1" x14ac:dyDescent="0.3">
      <c r="A1536" s="79">
        <v>43539</v>
      </c>
      <c r="B1536">
        <f>SUMIFS(user_list!P:P,user_list!G:G,"&lt;="&amp;A1536,user_list!H:H,"&gt;="&amp;A1536)</f>
        <v>1.0385054966962861</v>
      </c>
      <c r="C1536">
        <f>SUMIFS(user_list!Q:Q,user_list!G:G,"&lt;="&amp;A1536,user_list!H:H,"&gt;="&amp;A1536)</f>
        <v>2.7014923672818414</v>
      </c>
      <c r="D1536">
        <f>SUMIFS(user_list!P:P,user_list!G:G,"&lt;="&amp;A1536,user_list!H:H,"&gt;="&amp;A1536,user_list!J:J,days!G1536)+SUMIFS(user_list!P:P,user_list!G:G,"&lt;="&amp;A1536,user_list!H:H,"&gt;="&amp;A1536,user_list!J:J,days!G1536-1)</f>
        <v>0</v>
      </c>
      <c r="E1536" s="38">
        <f>COUNTIF(user_list!H:H,A1536)</f>
        <v>1</v>
      </c>
      <c r="F1536" s="72">
        <f t="shared" si="46"/>
        <v>3</v>
      </c>
      <c r="G1536" s="72">
        <f t="shared" si="47"/>
        <v>2019</v>
      </c>
    </row>
    <row r="1537" spans="1:7" hidden="1" x14ac:dyDescent="0.3">
      <c r="A1537" s="79">
        <v>43540</v>
      </c>
      <c r="B1537">
        <f>SUMIFS(user_list!P:P,user_list!G:G,"&lt;="&amp;A1537,user_list!H:H,"&gt;="&amp;A1537)</f>
        <v>1.0258739177489178</v>
      </c>
      <c r="C1537">
        <f>SUMIFS(user_list!Q:Q,user_list!G:G,"&lt;="&amp;A1537,user_list!H:H,"&gt;="&amp;A1537)</f>
        <v>2.6699134199134198</v>
      </c>
      <c r="D1537">
        <f>SUMIFS(user_list!P:P,user_list!G:G,"&lt;="&amp;A1537,user_list!H:H,"&gt;="&amp;A1537,user_list!J:J,days!G1537)+SUMIFS(user_list!P:P,user_list!G:G,"&lt;="&amp;A1537,user_list!H:H,"&gt;="&amp;A1537,user_list!J:J,days!G1537-1)</f>
        <v>0</v>
      </c>
      <c r="E1537" s="38">
        <f>COUNTIF(user_list!H:H,A1537)</f>
        <v>0</v>
      </c>
      <c r="F1537" s="72">
        <f t="shared" si="46"/>
        <v>3</v>
      </c>
      <c r="G1537" s="72">
        <f t="shared" si="47"/>
        <v>2019</v>
      </c>
    </row>
    <row r="1538" spans="1:7" hidden="1" x14ac:dyDescent="0.3">
      <c r="A1538" s="79">
        <v>43541</v>
      </c>
      <c r="B1538">
        <f>SUMIFS(user_list!P:P,user_list!G:G,"&lt;="&amp;A1538,user_list!H:H,"&gt;="&amp;A1538)</f>
        <v>1.0258739177489178</v>
      </c>
      <c r="C1538">
        <f>SUMIFS(user_list!Q:Q,user_list!G:G,"&lt;="&amp;A1538,user_list!H:H,"&gt;="&amp;A1538)</f>
        <v>2.6699134199134198</v>
      </c>
      <c r="D1538">
        <f>SUMIFS(user_list!P:P,user_list!G:G,"&lt;="&amp;A1538,user_list!H:H,"&gt;="&amp;A1538,user_list!J:J,days!G1538)+SUMIFS(user_list!P:P,user_list!G:G,"&lt;="&amp;A1538,user_list!H:H,"&gt;="&amp;A1538,user_list!J:J,days!G1538-1)</f>
        <v>0</v>
      </c>
      <c r="E1538" s="38">
        <f>COUNTIF(user_list!H:H,A1538)</f>
        <v>0</v>
      </c>
      <c r="F1538" s="72">
        <f t="shared" ref="F1538:F1601" si="48">MONTH(A1538)</f>
        <v>3</v>
      </c>
      <c r="G1538" s="72">
        <f t="shared" ref="G1538:G1601" si="49">YEAR(A1538)</f>
        <v>2019</v>
      </c>
    </row>
    <row r="1539" spans="1:7" hidden="1" x14ac:dyDescent="0.3">
      <c r="A1539" s="79">
        <v>43542</v>
      </c>
      <c r="B1539">
        <f>SUMIFS(user_list!P:P,user_list!G:G,"&lt;="&amp;A1539,user_list!H:H,"&gt;="&amp;A1539)</f>
        <v>1.3544453463203463</v>
      </c>
      <c r="C1539">
        <f>SUMIFS(user_list!Q:Q,user_list!G:G,"&lt;="&amp;A1539,user_list!H:H,"&gt;="&amp;A1539)</f>
        <v>3.527056277056277</v>
      </c>
      <c r="D1539">
        <f>SUMIFS(user_list!P:P,user_list!G:G,"&lt;="&amp;A1539,user_list!H:H,"&gt;="&amp;A1539,user_list!J:J,days!G1539)+SUMIFS(user_list!P:P,user_list!G:G,"&lt;="&amp;A1539,user_list!H:H,"&gt;="&amp;A1539,user_list!J:J,days!G1539-1)</f>
        <v>0</v>
      </c>
      <c r="E1539" s="38">
        <f>COUNTIF(user_list!H:H,A1539)</f>
        <v>0</v>
      </c>
      <c r="F1539" s="72">
        <f t="shared" si="48"/>
        <v>3</v>
      </c>
      <c r="G1539" s="72">
        <f t="shared" si="49"/>
        <v>2019</v>
      </c>
    </row>
    <row r="1540" spans="1:7" hidden="1" x14ac:dyDescent="0.3">
      <c r="A1540" s="79">
        <v>43543</v>
      </c>
      <c r="B1540">
        <f>SUMIFS(user_list!P:P,user_list!G:G,"&lt;="&amp;A1540,user_list!H:H,"&gt;="&amp;A1540)</f>
        <v>1.3544453463203463</v>
      </c>
      <c r="C1540">
        <f>SUMIFS(user_list!Q:Q,user_list!G:G,"&lt;="&amp;A1540,user_list!H:H,"&gt;="&amp;A1540)</f>
        <v>3.527056277056277</v>
      </c>
      <c r="D1540">
        <f>SUMIFS(user_list!P:P,user_list!G:G,"&lt;="&amp;A1540,user_list!H:H,"&gt;="&amp;A1540,user_list!J:J,days!G1540)+SUMIFS(user_list!P:P,user_list!G:G,"&lt;="&amp;A1540,user_list!H:H,"&gt;="&amp;A1540,user_list!J:J,days!G1540-1)</f>
        <v>0</v>
      </c>
      <c r="E1540" s="38">
        <f>COUNTIF(user_list!H:H,A1540)</f>
        <v>0</v>
      </c>
      <c r="F1540" s="72">
        <f t="shared" si="48"/>
        <v>3</v>
      </c>
      <c r="G1540" s="72">
        <f t="shared" si="49"/>
        <v>2019</v>
      </c>
    </row>
    <row r="1541" spans="1:7" hidden="1" x14ac:dyDescent="0.3">
      <c r="A1541" s="79">
        <v>43544</v>
      </c>
      <c r="B1541">
        <f>SUMIFS(user_list!P:P,user_list!G:G,"&lt;="&amp;A1541,user_list!H:H,"&gt;="&amp;A1541)</f>
        <v>1.3544453463203463</v>
      </c>
      <c r="C1541">
        <f>SUMIFS(user_list!Q:Q,user_list!G:G,"&lt;="&amp;A1541,user_list!H:H,"&gt;="&amp;A1541)</f>
        <v>3.527056277056277</v>
      </c>
      <c r="D1541">
        <f>SUMIFS(user_list!P:P,user_list!G:G,"&lt;="&amp;A1541,user_list!H:H,"&gt;="&amp;A1541,user_list!J:J,days!G1541)+SUMIFS(user_list!P:P,user_list!G:G,"&lt;="&amp;A1541,user_list!H:H,"&gt;="&amp;A1541,user_list!J:J,days!G1541-1)</f>
        <v>0</v>
      </c>
      <c r="E1541" s="38">
        <f>COUNTIF(user_list!H:H,A1541)</f>
        <v>0</v>
      </c>
      <c r="F1541" s="72">
        <f t="shared" si="48"/>
        <v>3</v>
      </c>
      <c r="G1541" s="72">
        <f t="shared" si="49"/>
        <v>2019</v>
      </c>
    </row>
    <row r="1542" spans="1:7" hidden="1" x14ac:dyDescent="0.3">
      <c r="A1542" s="79">
        <v>43545</v>
      </c>
      <c r="B1542">
        <f>SUMIFS(user_list!P:P,user_list!G:G,"&lt;="&amp;A1542,user_list!H:H,"&gt;="&amp;A1542)</f>
        <v>1.3544453463203463</v>
      </c>
      <c r="C1542">
        <f>SUMIFS(user_list!Q:Q,user_list!G:G,"&lt;="&amp;A1542,user_list!H:H,"&gt;="&amp;A1542)</f>
        <v>3.527056277056277</v>
      </c>
      <c r="D1542">
        <f>SUMIFS(user_list!P:P,user_list!G:G,"&lt;="&amp;A1542,user_list!H:H,"&gt;="&amp;A1542,user_list!J:J,days!G1542)+SUMIFS(user_list!P:P,user_list!G:G,"&lt;="&amp;A1542,user_list!H:H,"&gt;="&amp;A1542,user_list!J:J,days!G1542-1)</f>
        <v>0</v>
      </c>
      <c r="E1542" s="38">
        <f>COUNTIF(user_list!H:H,A1542)</f>
        <v>0</v>
      </c>
      <c r="F1542" s="72">
        <f t="shared" si="48"/>
        <v>3</v>
      </c>
      <c r="G1542" s="72">
        <f t="shared" si="49"/>
        <v>2019</v>
      </c>
    </row>
    <row r="1543" spans="1:7" hidden="1" x14ac:dyDescent="0.3">
      <c r="A1543" s="79">
        <v>43546</v>
      </c>
      <c r="B1543">
        <f>SUMIFS(user_list!P:P,user_list!G:G,"&lt;="&amp;A1543,user_list!H:H,"&gt;="&amp;A1543)</f>
        <v>1.3544453463203463</v>
      </c>
      <c r="C1543">
        <f>SUMIFS(user_list!Q:Q,user_list!G:G,"&lt;="&amp;A1543,user_list!H:H,"&gt;="&amp;A1543)</f>
        <v>3.527056277056277</v>
      </c>
      <c r="D1543">
        <f>SUMIFS(user_list!P:P,user_list!G:G,"&lt;="&amp;A1543,user_list!H:H,"&gt;="&amp;A1543,user_list!J:J,days!G1543)+SUMIFS(user_list!P:P,user_list!G:G,"&lt;="&amp;A1543,user_list!H:H,"&gt;="&amp;A1543,user_list!J:J,days!G1543-1)</f>
        <v>0</v>
      </c>
      <c r="E1543" s="38">
        <f>COUNTIF(user_list!H:H,A1543)</f>
        <v>0</v>
      </c>
      <c r="F1543" s="72">
        <f t="shared" si="48"/>
        <v>3</v>
      </c>
      <c r="G1543" s="72">
        <f t="shared" si="49"/>
        <v>2019</v>
      </c>
    </row>
    <row r="1544" spans="1:7" hidden="1" x14ac:dyDescent="0.3">
      <c r="A1544" s="79">
        <v>43547</v>
      </c>
      <c r="B1544">
        <f>SUMIFS(user_list!P:P,user_list!G:G,"&lt;="&amp;A1544,user_list!H:H,"&gt;="&amp;A1544)</f>
        <v>1.3544453463203463</v>
      </c>
      <c r="C1544">
        <f>SUMIFS(user_list!Q:Q,user_list!G:G,"&lt;="&amp;A1544,user_list!H:H,"&gt;="&amp;A1544)</f>
        <v>3.527056277056277</v>
      </c>
      <c r="D1544">
        <f>SUMIFS(user_list!P:P,user_list!G:G,"&lt;="&amp;A1544,user_list!H:H,"&gt;="&amp;A1544,user_list!J:J,days!G1544)+SUMIFS(user_list!P:P,user_list!G:G,"&lt;="&amp;A1544,user_list!H:H,"&gt;="&amp;A1544,user_list!J:J,days!G1544-1)</f>
        <v>0</v>
      </c>
      <c r="E1544" s="38">
        <f>COUNTIF(user_list!H:H,A1544)</f>
        <v>0</v>
      </c>
      <c r="F1544" s="72">
        <f t="shared" si="48"/>
        <v>3</v>
      </c>
      <c r="G1544" s="72">
        <f t="shared" si="49"/>
        <v>2019</v>
      </c>
    </row>
    <row r="1545" spans="1:7" hidden="1" x14ac:dyDescent="0.3">
      <c r="A1545" s="79">
        <v>43548</v>
      </c>
      <c r="B1545">
        <f>SUMIFS(user_list!P:P,user_list!G:G,"&lt;="&amp;A1545,user_list!H:H,"&gt;="&amp;A1545)</f>
        <v>1.3544453463203463</v>
      </c>
      <c r="C1545">
        <f>SUMIFS(user_list!Q:Q,user_list!G:G,"&lt;="&amp;A1545,user_list!H:H,"&gt;="&amp;A1545)</f>
        <v>3.527056277056277</v>
      </c>
      <c r="D1545">
        <f>SUMIFS(user_list!P:P,user_list!G:G,"&lt;="&amp;A1545,user_list!H:H,"&gt;="&amp;A1545,user_list!J:J,days!G1545)+SUMIFS(user_list!P:P,user_list!G:G,"&lt;="&amp;A1545,user_list!H:H,"&gt;="&amp;A1545,user_list!J:J,days!G1545-1)</f>
        <v>0</v>
      </c>
      <c r="E1545" s="38">
        <f>COUNTIF(user_list!H:H,A1545)</f>
        <v>0</v>
      </c>
      <c r="F1545" s="72">
        <f t="shared" si="48"/>
        <v>3</v>
      </c>
      <c r="G1545" s="72">
        <f t="shared" si="49"/>
        <v>2019</v>
      </c>
    </row>
    <row r="1546" spans="1:7" hidden="1" x14ac:dyDescent="0.3">
      <c r="A1546" s="79">
        <v>43549</v>
      </c>
      <c r="B1546">
        <f>SUMIFS(user_list!P:P,user_list!G:G,"&lt;="&amp;A1546,user_list!H:H,"&gt;="&amp;A1546)</f>
        <v>1.3544453463203463</v>
      </c>
      <c r="C1546">
        <f>SUMIFS(user_list!Q:Q,user_list!G:G,"&lt;="&amp;A1546,user_list!H:H,"&gt;="&amp;A1546)</f>
        <v>3.527056277056277</v>
      </c>
      <c r="D1546">
        <f>SUMIFS(user_list!P:P,user_list!G:G,"&lt;="&amp;A1546,user_list!H:H,"&gt;="&amp;A1546,user_list!J:J,days!G1546)+SUMIFS(user_list!P:P,user_list!G:G,"&lt;="&amp;A1546,user_list!H:H,"&gt;="&amp;A1546,user_list!J:J,days!G1546-1)</f>
        <v>0</v>
      </c>
      <c r="E1546" s="38">
        <f>COUNTIF(user_list!H:H,A1546)</f>
        <v>1</v>
      </c>
      <c r="F1546" s="72">
        <f t="shared" si="48"/>
        <v>3</v>
      </c>
      <c r="G1546" s="72">
        <f t="shared" si="49"/>
        <v>2019</v>
      </c>
    </row>
    <row r="1547" spans="1:7" hidden="1" x14ac:dyDescent="0.3">
      <c r="A1547" s="79">
        <v>43550</v>
      </c>
      <c r="B1547">
        <f>SUMIFS(user_list!P:P,user_list!G:G,"&lt;="&amp;A1547,user_list!H:H,"&gt;="&amp;A1547)</f>
        <v>0.90272817460317467</v>
      </c>
      <c r="C1547">
        <f>SUMIFS(user_list!Q:Q,user_list!G:G,"&lt;="&amp;A1547,user_list!H:H,"&gt;="&amp;A1547)</f>
        <v>2.3452380952380949</v>
      </c>
      <c r="D1547">
        <f>SUMIFS(user_list!P:P,user_list!G:G,"&lt;="&amp;A1547,user_list!H:H,"&gt;="&amp;A1547,user_list!J:J,days!G1547)+SUMIFS(user_list!P:P,user_list!G:G,"&lt;="&amp;A1547,user_list!H:H,"&gt;="&amp;A1547,user_list!J:J,days!G1547-1)</f>
        <v>0</v>
      </c>
      <c r="E1547" s="38">
        <f>COUNTIF(user_list!H:H,A1547)</f>
        <v>0</v>
      </c>
      <c r="F1547" s="72">
        <f t="shared" si="48"/>
        <v>3</v>
      </c>
      <c r="G1547" s="72">
        <f t="shared" si="49"/>
        <v>2019</v>
      </c>
    </row>
    <row r="1548" spans="1:7" hidden="1" x14ac:dyDescent="0.3">
      <c r="A1548" s="79">
        <v>43551</v>
      </c>
      <c r="B1548">
        <f>SUMIFS(user_list!P:P,user_list!G:G,"&lt;="&amp;A1548,user_list!H:H,"&gt;="&amp;A1548)</f>
        <v>1.6172466931216931</v>
      </c>
      <c r="C1548">
        <f>SUMIFS(user_list!Q:Q,user_list!G:G,"&lt;="&amp;A1548,user_list!H:H,"&gt;="&amp;A1548)</f>
        <v>4.0785714285714274</v>
      </c>
      <c r="D1548">
        <f>SUMIFS(user_list!P:P,user_list!G:G,"&lt;="&amp;A1548,user_list!H:H,"&gt;="&amp;A1548,user_list!J:J,days!G1548)+SUMIFS(user_list!P:P,user_list!G:G,"&lt;="&amp;A1548,user_list!H:H,"&gt;="&amp;A1548,user_list!J:J,days!G1548-1)</f>
        <v>0</v>
      </c>
      <c r="E1548" s="38">
        <f>COUNTIF(user_list!H:H,A1548)</f>
        <v>0</v>
      </c>
      <c r="F1548" s="72">
        <f t="shared" si="48"/>
        <v>3</v>
      </c>
      <c r="G1548" s="72">
        <f t="shared" si="49"/>
        <v>2019</v>
      </c>
    </row>
    <row r="1549" spans="1:7" hidden="1" x14ac:dyDescent="0.3">
      <c r="A1549" s="79">
        <v>43552</v>
      </c>
      <c r="B1549">
        <f>SUMIFS(user_list!P:P,user_list!G:G,"&lt;="&amp;A1549,user_list!H:H,"&gt;="&amp;A1549)</f>
        <v>1.6172466931216931</v>
      </c>
      <c r="C1549">
        <f>SUMIFS(user_list!Q:Q,user_list!G:G,"&lt;="&amp;A1549,user_list!H:H,"&gt;="&amp;A1549)</f>
        <v>4.0785714285714274</v>
      </c>
      <c r="D1549">
        <f>SUMIFS(user_list!P:P,user_list!G:G,"&lt;="&amp;A1549,user_list!H:H,"&gt;="&amp;A1549,user_list!J:J,days!G1549)+SUMIFS(user_list!P:P,user_list!G:G,"&lt;="&amp;A1549,user_list!H:H,"&gt;="&amp;A1549,user_list!J:J,days!G1549-1)</f>
        <v>0</v>
      </c>
      <c r="E1549" s="38">
        <f>COUNTIF(user_list!H:H,A1549)</f>
        <v>0</v>
      </c>
      <c r="F1549" s="72">
        <f t="shared" si="48"/>
        <v>3</v>
      </c>
      <c r="G1549" s="72">
        <f t="shared" si="49"/>
        <v>2019</v>
      </c>
    </row>
    <row r="1550" spans="1:7" hidden="1" x14ac:dyDescent="0.3">
      <c r="A1550" s="79">
        <v>43553</v>
      </c>
      <c r="B1550">
        <f>SUMIFS(user_list!P:P,user_list!G:G,"&lt;="&amp;A1550,user_list!H:H,"&gt;="&amp;A1550)</f>
        <v>1.6172466931216931</v>
      </c>
      <c r="C1550">
        <f>SUMIFS(user_list!Q:Q,user_list!G:G,"&lt;="&amp;A1550,user_list!H:H,"&gt;="&amp;A1550)</f>
        <v>4.0785714285714274</v>
      </c>
      <c r="D1550">
        <f>SUMIFS(user_list!P:P,user_list!G:G,"&lt;="&amp;A1550,user_list!H:H,"&gt;="&amp;A1550,user_list!J:J,days!G1550)+SUMIFS(user_list!P:P,user_list!G:G,"&lt;="&amp;A1550,user_list!H:H,"&gt;="&amp;A1550,user_list!J:J,days!G1550-1)</f>
        <v>0</v>
      </c>
      <c r="E1550" s="38">
        <f>COUNTIF(user_list!H:H,A1550)</f>
        <v>0</v>
      </c>
      <c r="F1550" s="72">
        <f t="shared" si="48"/>
        <v>3</v>
      </c>
      <c r="G1550" s="72">
        <f t="shared" si="49"/>
        <v>2019</v>
      </c>
    </row>
    <row r="1551" spans="1:7" hidden="1" x14ac:dyDescent="0.3">
      <c r="A1551" s="79">
        <v>43554</v>
      </c>
      <c r="B1551">
        <f>SUMIFS(user_list!P:P,user_list!G:G,"&lt;="&amp;A1551,user_list!H:H,"&gt;="&amp;A1551)</f>
        <v>1.6172466931216931</v>
      </c>
      <c r="C1551">
        <f>SUMIFS(user_list!Q:Q,user_list!G:G,"&lt;="&amp;A1551,user_list!H:H,"&gt;="&amp;A1551)</f>
        <v>4.0785714285714274</v>
      </c>
      <c r="D1551">
        <f>SUMIFS(user_list!P:P,user_list!G:G,"&lt;="&amp;A1551,user_list!H:H,"&gt;="&amp;A1551,user_list!J:J,days!G1551)+SUMIFS(user_list!P:P,user_list!G:G,"&lt;="&amp;A1551,user_list!H:H,"&gt;="&amp;A1551,user_list!J:J,days!G1551-1)</f>
        <v>0</v>
      </c>
      <c r="E1551" s="38">
        <f>COUNTIF(user_list!H:H,A1551)</f>
        <v>0</v>
      </c>
      <c r="F1551" s="72">
        <f t="shared" si="48"/>
        <v>3</v>
      </c>
      <c r="G1551" s="72">
        <f t="shared" si="49"/>
        <v>2019</v>
      </c>
    </row>
    <row r="1552" spans="1:7" hidden="1" x14ac:dyDescent="0.3">
      <c r="A1552" s="79">
        <v>43555</v>
      </c>
      <c r="B1552">
        <f>SUMIFS(user_list!P:P,user_list!G:G,"&lt;="&amp;A1552,user_list!H:H,"&gt;="&amp;A1552)</f>
        <v>1.6172466931216931</v>
      </c>
      <c r="C1552">
        <f>SUMIFS(user_list!Q:Q,user_list!G:G,"&lt;="&amp;A1552,user_list!H:H,"&gt;="&amp;A1552)</f>
        <v>4.0785714285714274</v>
      </c>
      <c r="D1552">
        <f>SUMIFS(user_list!P:P,user_list!G:G,"&lt;="&amp;A1552,user_list!H:H,"&gt;="&amp;A1552,user_list!J:J,days!G1552)+SUMIFS(user_list!P:P,user_list!G:G,"&lt;="&amp;A1552,user_list!H:H,"&gt;="&amp;A1552,user_list!J:J,days!G1552-1)</f>
        <v>0</v>
      </c>
      <c r="E1552" s="38">
        <f>COUNTIF(user_list!H:H,A1552)</f>
        <v>1</v>
      </c>
      <c r="F1552" s="72">
        <f t="shared" si="48"/>
        <v>3</v>
      </c>
      <c r="G1552" s="72">
        <f t="shared" si="49"/>
        <v>2019</v>
      </c>
    </row>
    <row r="1553" spans="1:7" hidden="1" x14ac:dyDescent="0.3">
      <c r="A1553" s="79">
        <v>43556</v>
      </c>
      <c r="B1553">
        <f>SUMIFS(user_list!P:P,user_list!G:G,"&lt;="&amp;A1553,user_list!H:H,"&gt;="&amp;A1553)</f>
        <v>2.9624847883597889</v>
      </c>
      <c r="C1553">
        <f>SUMIFS(user_list!Q:Q,user_list!G:G,"&lt;="&amp;A1553,user_list!H:H,"&gt;="&amp;A1553)</f>
        <v>5.9357142857142851</v>
      </c>
      <c r="D1553">
        <f>SUMIFS(user_list!P:P,user_list!G:G,"&lt;="&amp;A1553,user_list!H:H,"&gt;="&amp;A1553,user_list!J:J,days!G1553)+SUMIFS(user_list!P:P,user_list!G:G,"&lt;="&amp;A1553,user_list!H:H,"&gt;="&amp;A1553,user_list!J:J,days!G1553-1)</f>
        <v>0.67380952380952386</v>
      </c>
      <c r="E1553" s="38">
        <f>COUNTIF(user_list!H:H,A1553)</f>
        <v>1</v>
      </c>
      <c r="F1553" s="72">
        <f t="shared" si="48"/>
        <v>4</v>
      </c>
      <c r="G1553" s="72">
        <f t="shared" si="49"/>
        <v>2019</v>
      </c>
    </row>
    <row r="1554" spans="1:7" hidden="1" x14ac:dyDescent="0.3">
      <c r="A1554" s="79">
        <v>43557</v>
      </c>
      <c r="B1554">
        <f>SUMIFS(user_list!P:P,user_list!G:G,"&lt;="&amp;A1554,user_list!H:H,"&gt;="&amp;A1554)</f>
        <v>1.9624847883597885</v>
      </c>
      <c r="C1554">
        <f>SUMIFS(user_list!Q:Q,user_list!G:G,"&lt;="&amp;A1554,user_list!H:H,"&gt;="&amp;A1554)</f>
        <v>4.9357142857142851</v>
      </c>
      <c r="D1554">
        <f>SUMIFS(user_list!P:P,user_list!G:G,"&lt;="&amp;A1554,user_list!H:H,"&gt;="&amp;A1554,user_list!J:J,days!G1554)+SUMIFS(user_list!P:P,user_list!G:G,"&lt;="&amp;A1554,user_list!H:H,"&gt;="&amp;A1554,user_list!J:J,days!G1554-1)</f>
        <v>0.67380952380952386</v>
      </c>
      <c r="E1554" s="38">
        <f>COUNTIF(user_list!H:H,A1554)</f>
        <v>0</v>
      </c>
      <c r="F1554" s="72">
        <f t="shared" si="48"/>
        <v>4</v>
      </c>
      <c r="G1554" s="72">
        <f t="shared" si="49"/>
        <v>2019</v>
      </c>
    </row>
    <row r="1555" spans="1:7" hidden="1" x14ac:dyDescent="0.3">
      <c r="A1555" s="79">
        <v>43558</v>
      </c>
      <c r="B1555">
        <f>SUMIFS(user_list!P:P,user_list!G:G,"&lt;="&amp;A1555,user_list!H:H,"&gt;="&amp;A1555)</f>
        <v>1.9624847883597885</v>
      </c>
      <c r="C1555">
        <f>SUMIFS(user_list!Q:Q,user_list!G:G,"&lt;="&amp;A1555,user_list!H:H,"&gt;="&amp;A1555)</f>
        <v>4.9357142857142851</v>
      </c>
      <c r="D1555">
        <f>SUMIFS(user_list!P:P,user_list!G:G,"&lt;="&amp;A1555,user_list!H:H,"&gt;="&amp;A1555,user_list!J:J,days!G1555)+SUMIFS(user_list!P:P,user_list!G:G,"&lt;="&amp;A1555,user_list!H:H,"&gt;="&amp;A1555,user_list!J:J,days!G1555-1)</f>
        <v>0.67380952380952386</v>
      </c>
      <c r="E1555" s="38">
        <f>COUNTIF(user_list!H:H,A1555)</f>
        <v>0</v>
      </c>
      <c r="F1555" s="72">
        <f t="shared" si="48"/>
        <v>4</v>
      </c>
      <c r="G1555" s="72">
        <f t="shared" si="49"/>
        <v>2019</v>
      </c>
    </row>
    <row r="1556" spans="1:7" hidden="1" x14ac:dyDescent="0.3">
      <c r="A1556" s="79">
        <v>43559</v>
      </c>
      <c r="B1556">
        <f>SUMIFS(user_list!P:P,user_list!G:G,"&lt;="&amp;A1556,user_list!H:H,"&gt;="&amp;A1556)</f>
        <v>1.9624847883597885</v>
      </c>
      <c r="C1556">
        <f>SUMIFS(user_list!Q:Q,user_list!G:G,"&lt;="&amp;A1556,user_list!H:H,"&gt;="&amp;A1556)</f>
        <v>4.9357142857142851</v>
      </c>
      <c r="D1556">
        <f>SUMIFS(user_list!P:P,user_list!G:G,"&lt;="&amp;A1556,user_list!H:H,"&gt;="&amp;A1556,user_list!J:J,days!G1556)+SUMIFS(user_list!P:P,user_list!G:G,"&lt;="&amp;A1556,user_list!H:H,"&gt;="&amp;A1556,user_list!J:J,days!G1556-1)</f>
        <v>0.67380952380952386</v>
      </c>
      <c r="E1556" s="38">
        <f>COUNTIF(user_list!H:H,A1556)</f>
        <v>0</v>
      </c>
      <c r="F1556" s="72">
        <f t="shared" si="48"/>
        <v>4</v>
      </c>
      <c r="G1556" s="72">
        <f t="shared" si="49"/>
        <v>2019</v>
      </c>
    </row>
    <row r="1557" spans="1:7" hidden="1" x14ac:dyDescent="0.3">
      <c r="A1557" s="79">
        <v>43560</v>
      </c>
      <c r="B1557">
        <f>SUMIFS(user_list!P:P,user_list!G:G,"&lt;="&amp;A1557,user_list!H:H,"&gt;="&amp;A1557)</f>
        <v>1.9624847883597885</v>
      </c>
      <c r="C1557">
        <f>SUMIFS(user_list!Q:Q,user_list!G:G,"&lt;="&amp;A1557,user_list!H:H,"&gt;="&amp;A1557)</f>
        <v>4.9357142857142851</v>
      </c>
      <c r="D1557">
        <f>SUMIFS(user_list!P:P,user_list!G:G,"&lt;="&amp;A1557,user_list!H:H,"&gt;="&amp;A1557,user_list!J:J,days!G1557)+SUMIFS(user_list!P:P,user_list!G:G,"&lt;="&amp;A1557,user_list!H:H,"&gt;="&amp;A1557,user_list!J:J,days!G1557-1)</f>
        <v>0.67380952380952386</v>
      </c>
      <c r="E1557" s="38">
        <f>COUNTIF(user_list!H:H,A1557)</f>
        <v>0</v>
      </c>
      <c r="F1557" s="72">
        <f t="shared" si="48"/>
        <v>4</v>
      </c>
      <c r="G1557" s="72">
        <f t="shared" si="49"/>
        <v>2019</v>
      </c>
    </row>
    <row r="1558" spans="1:7" hidden="1" x14ac:dyDescent="0.3">
      <c r="A1558" s="79">
        <v>43561</v>
      </c>
      <c r="B1558">
        <f>SUMIFS(user_list!P:P,user_list!G:G,"&lt;="&amp;A1558,user_list!H:H,"&gt;="&amp;A1558)</f>
        <v>1.9624847883597885</v>
      </c>
      <c r="C1558">
        <f>SUMIFS(user_list!Q:Q,user_list!G:G,"&lt;="&amp;A1558,user_list!H:H,"&gt;="&amp;A1558)</f>
        <v>4.9357142857142851</v>
      </c>
      <c r="D1558">
        <f>SUMIFS(user_list!P:P,user_list!G:G,"&lt;="&amp;A1558,user_list!H:H,"&gt;="&amp;A1558,user_list!J:J,days!G1558)+SUMIFS(user_list!P:P,user_list!G:G,"&lt;="&amp;A1558,user_list!H:H,"&gt;="&amp;A1558,user_list!J:J,days!G1558-1)</f>
        <v>0.67380952380952386</v>
      </c>
      <c r="E1558" s="38">
        <f>COUNTIF(user_list!H:H,A1558)</f>
        <v>0</v>
      </c>
      <c r="F1558" s="72">
        <f t="shared" si="48"/>
        <v>4</v>
      </c>
      <c r="G1558" s="72">
        <f t="shared" si="49"/>
        <v>2019</v>
      </c>
    </row>
    <row r="1559" spans="1:7" hidden="1" x14ac:dyDescent="0.3">
      <c r="A1559" s="79">
        <v>43562</v>
      </c>
      <c r="B1559">
        <f>SUMIFS(user_list!P:P,user_list!G:G,"&lt;="&amp;A1559,user_list!H:H,"&gt;="&amp;A1559)</f>
        <v>1.9624847883597885</v>
      </c>
      <c r="C1559">
        <f>SUMIFS(user_list!Q:Q,user_list!G:G,"&lt;="&amp;A1559,user_list!H:H,"&gt;="&amp;A1559)</f>
        <v>4.9357142857142851</v>
      </c>
      <c r="D1559">
        <f>SUMIFS(user_list!P:P,user_list!G:G,"&lt;="&amp;A1559,user_list!H:H,"&gt;="&amp;A1559,user_list!J:J,days!G1559)+SUMIFS(user_list!P:P,user_list!G:G,"&lt;="&amp;A1559,user_list!H:H,"&gt;="&amp;A1559,user_list!J:J,days!G1559-1)</f>
        <v>0.67380952380952386</v>
      </c>
      <c r="E1559" s="38">
        <f>COUNTIF(user_list!H:H,A1559)</f>
        <v>1</v>
      </c>
      <c r="F1559" s="72">
        <f t="shared" si="48"/>
        <v>4</v>
      </c>
      <c r="G1559" s="72">
        <f t="shared" si="49"/>
        <v>2019</v>
      </c>
    </row>
    <row r="1560" spans="1:7" hidden="1" x14ac:dyDescent="0.3">
      <c r="A1560" s="79">
        <v>43563</v>
      </c>
      <c r="B1560">
        <f>SUMIFS(user_list!P:P,user_list!G:G,"&lt;="&amp;A1560,user_list!H:H,"&gt;="&amp;A1560)</f>
        <v>1.2886752645502646</v>
      </c>
      <c r="C1560">
        <f>SUMIFS(user_list!Q:Q,user_list!G:G,"&lt;="&amp;A1560,user_list!H:H,"&gt;="&amp;A1560)</f>
        <v>3.2214285714285706</v>
      </c>
      <c r="D1560">
        <f>SUMIFS(user_list!P:P,user_list!G:G,"&lt;="&amp;A1560,user_list!H:H,"&gt;="&amp;A1560,user_list!J:J,days!G1560)+SUMIFS(user_list!P:P,user_list!G:G,"&lt;="&amp;A1560,user_list!H:H,"&gt;="&amp;A1560,user_list!J:J,days!G1560-1)</f>
        <v>0</v>
      </c>
      <c r="E1560" s="38">
        <f>COUNTIF(user_list!H:H,A1560)</f>
        <v>0</v>
      </c>
      <c r="F1560" s="72">
        <f t="shared" si="48"/>
        <v>4</v>
      </c>
      <c r="G1560" s="72">
        <f t="shared" si="49"/>
        <v>2019</v>
      </c>
    </row>
    <row r="1561" spans="1:7" hidden="1" x14ac:dyDescent="0.3">
      <c r="A1561" s="79">
        <v>43564</v>
      </c>
      <c r="B1561">
        <f>SUMIFS(user_list!P:P,user_list!G:G,"&lt;="&amp;A1561,user_list!H:H,"&gt;="&amp;A1561)</f>
        <v>1.6920085978835979</v>
      </c>
      <c r="C1561">
        <f>SUMIFS(user_list!Q:Q,user_list!G:G,"&lt;="&amp;A1561,user_list!H:H,"&gt;="&amp;A1561)</f>
        <v>4.2214285714285715</v>
      </c>
      <c r="D1561">
        <f>SUMIFS(user_list!P:P,user_list!G:G,"&lt;="&amp;A1561,user_list!H:H,"&gt;="&amp;A1561,user_list!J:J,days!G1561)+SUMIFS(user_list!P:P,user_list!G:G,"&lt;="&amp;A1561,user_list!H:H,"&gt;="&amp;A1561,user_list!J:J,days!G1561-1)</f>
        <v>0.40333333333333332</v>
      </c>
      <c r="E1561" s="38">
        <f>COUNTIF(user_list!H:H,A1561)</f>
        <v>0</v>
      </c>
      <c r="F1561" s="72">
        <f t="shared" si="48"/>
        <v>4</v>
      </c>
      <c r="G1561" s="72">
        <f t="shared" si="49"/>
        <v>2019</v>
      </c>
    </row>
    <row r="1562" spans="1:7" hidden="1" x14ac:dyDescent="0.3">
      <c r="A1562" s="79">
        <v>43565</v>
      </c>
      <c r="B1562">
        <f>SUMIFS(user_list!P:P,user_list!G:G,"&lt;="&amp;A1562,user_list!H:H,"&gt;="&amp;A1562)</f>
        <v>1.6920085978835979</v>
      </c>
      <c r="C1562">
        <f>SUMIFS(user_list!Q:Q,user_list!G:G,"&lt;="&amp;A1562,user_list!H:H,"&gt;="&amp;A1562)</f>
        <v>4.2214285714285715</v>
      </c>
      <c r="D1562">
        <f>SUMIFS(user_list!P:P,user_list!G:G,"&lt;="&amp;A1562,user_list!H:H,"&gt;="&amp;A1562,user_list!J:J,days!G1562)+SUMIFS(user_list!P:P,user_list!G:G,"&lt;="&amp;A1562,user_list!H:H,"&gt;="&amp;A1562,user_list!J:J,days!G1562-1)</f>
        <v>0.40333333333333332</v>
      </c>
      <c r="E1562" s="38">
        <f>COUNTIF(user_list!H:H,A1562)</f>
        <v>1</v>
      </c>
      <c r="F1562" s="72">
        <f t="shared" si="48"/>
        <v>4</v>
      </c>
      <c r="G1562" s="72">
        <f t="shared" si="49"/>
        <v>2019</v>
      </c>
    </row>
    <row r="1563" spans="1:7" hidden="1" x14ac:dyDescent="0.3">
      <c r="A1563" s="79">
        <v>43566</v>
      </c>
      <c r="B1563">
        <f>SUMIFS(user_list!P:P,user_list!G:G,"&lt;="&amp;A1563,user_list!H:H,"&gt;="&amp;A1563)</f>
        <v>1.3590026844070962</v>
      </c>
      <c r="C1563">
        <f>SUMIFS(user_list!Q:Q,user_list!G:G,"&lt;="&amp;A1563,user_list!H:H,"&gt;="&amp;A1563)</f>
        <v>3.4418767507002799</v>
      </c>
      <c r="D1563">
        <f>SUMIFS(user_list!P:P,user_list!G:G,"&lt;="&amp;A1563,user_list!H:H,"&gt;="&amp;A1563,user_list!J:J,days!G1563)+SUMIFS(user_list!P:P,user_list!G:G,"&lt;="&amp;A1563,user_list!H:H,"&gt;="&amp;A1563,user_list!J:J,days!G1563-1)</f>
        <v>0.63190476190476197</v>
      </c>
      <c r="E1563" s="38">
        <f>COUNTIF(user_list!H:H,A1563)</f>
        <v>0</v>
      </c>
      <c r="F1563" s="72">
        <f t="shared" si="48"/>
        <v>4</v>
      </c>
      <c r="G1563" s="72">
        <f t="shared" si="49"/>
        <v>2019</v>
      </c>
    </row>
    <row r="1564" spans="1:7" hidden="1" x14ac:dyDescent="0.3">
      <c r="A1564" s="79">
        <v>43567</v>
      </c>
      <c r="B1564">
        <f>SUMIFS(user_list!P:P,user_list!G:G,"&lt;="&amp;A1564,user_list!H:H,"&gt;="&amp;A1564)</f>
        <v>1.3590026844070962</v>
      </c>
      <c r="C1564">
        <f>SUMIFS(user_list!Q:Q,user_list!G:G,"&lt;="&amp;A1564,user_list!H:H,"&gt;="&amp;A1564)</f>
        <v>3.4418767507002799</v>
      </c>
      <c r="D1564">
        <f>SUMIFS(user_list!P:P,user_list!G:G,"&lt;="&amp;A1564,user_list!H:H,"&gt;="&amp;A1564,user_list!J:J,days!G1564)+SUMIFS(user_list!P:P,user_list!G:G,"&lt;="&amp;A1564,user_list!H:H,"&gt;="&amp;A1564,user_list!J:J,days!G1564-1)</f>
        <v>0.63190476190476197</v>
      </c>
      <c r="E1564" s="38">
        <f>COUNTIF(user_list!H:H,A1564)</f>
        <v>0</v>
      </c>
      <c r="F1564" s="72">
        <f t="shared" si="48"/>
        <v>4</v>
      </c>
      <c r="G1564" s="72">
        <f t="shared" si="49"/>
        <v>2019</v>
      </c>
    </row>
    <row r="1565" spans="1:7" hidden="1" x14ac:dyDescent="0.3">
      <c r="A1565" s="79">
        <v>43568</v>
      </c>
      <c r="B1565">
        <f>SUMIFS(user_list!P:P,user_list!G:G,"&lt;="&amp;A1565,user_list!H:H,"&gt;="&amp;A1565)</f>
        <v>1.3590026844070962</v>
      </c>
      <c r="C1565">
        <f>SUMIFS(user_list!Q:Q,user_list!G:G,"&lt;="&amp;A1565,user_list!H:H,"&gt;="&amp;A1565)</f>
        <v>3.4418767507002799</v>
      </c>
      <c r="D1565">
        <f>SUMIFS(user_list!P:P,user_list!G:G,"&lt;="&amp;A1565,user_list!H:H,"&gt;="&amp;A1565,user_list!J:J,days!G1565)+SUMIFS(user_list!P:P,user_list!G:G,"&lt;="&amp;A1565,user_list!H:H,"&gt;="&amp;A1565,user_list!J:J,days!G1565-1)</f>
        <v>0.63190476190476197</v>
      </c>
      <c r="E1565" s="38">
        <f>COUNTIF(user_list!H:H,A1565)</f>
        <v>0</v>
      </c>
      <c r="F1565" s="72">
        <f t="shared" si="48"/>
        <v>4</v>
      </c>
      <c r="G1565" s="72">
        <f t="shared" si="49"/>
        <v>2019</v>
      </c>
    </row>
    <row r="1566" spans="1:7" hidden="1" x14ac:dyDescent="0.3">
      <c r="A1566" s="79">
        <v>43569</v>
      </c>
      <c r="B1566">
        <f>SUMIFS(user_list!P:P,user_list!G:G,"&lt;="&amp;A1566,user_list!H:H,"&gt;="&amp;A1566)</f>
        <v>1.3590026844070962</v>
      </c>
      <c r="C1566">
        <f>SUMIFS(user_list!Q:Q,user_list!G:G,"&lt;="&amp;A1566,user_list!H:H,"&gt;="&amp;A1566)</f>
        <v>3.4418767507002799</v>
      </c>
      <c r="D1566">
        <f>SUMIFS(user_list!P:P,user_list!G:G,"&lt;="&amp;A1566,user_list!H:H,"&gt;="&amp;A1566,user_list!J:J,days!G1566)+SUMIFS(user_list!P:P,user_list!G:G,"&lt;="&amp;A1566,user_list!H:H,"&gt;="&amp;A1566,user_list!J:J,days!G1566-1)</f>
        <v>0.63190476190476197</v>
      </c>
      <c r="E1566" s="38">
        <f>COUNTIF(user_list!H:H,A1566)</f>
        <v>0</v>
      </c>
      <c r="F1566" s="72">
        <f t="shared" si="48"/>
        <v>4</v>
      </c>
      <c r="G1566" s="72">
        <f t="shared" si="49"/>
        <v>2019</v>
      </c>
    </row>
    <row r="1567" spans="1:7" hidden="1" x14ac:dyDescent="0.3">
      <c r="A1567" s="79">
        <v>43570</v>
      </c>
      <c r="B1567">
        <f>SUMIFS(user_list!P:P,user_list!G:G,"&lt;="&amp;A1567,user_list!H:H,"&gt;="&amp;A1567)</f>
        <v>2.2044193510737626</v>
      </c>
      <c r="C1567">
        <f>SUMIFS(user_list!Q:Q,user_list!G:G,"&lt;="&amp;A1567,user_list!H:H,"&gt;="&amp;A1567)</f>
        <v>5.5252100840336134</v>
      </c>
      <c r="D1567">
        <f>SUMIFS(user_list!P:P,user_list!G:G,"&lt;="&amp;A1567,user_list!H:H,"&gt;="&amp;A1567,user_list!J:J,days!G1567)+SUMIFS(user_list!P:P,user_list!G:G,"&lt;="&amp;A1567,user_list!H:H,"&gt;="&amp;A1567,user_list!J:J,days!G1567-1)</f>
        <v>1.4773214285714287</v>
      </c>
      <c r="E1567" s="38">
        <f>COUNTIF(user_list!H:H,A1567)</f>
        <v>0</v>
      </c>
      <c r="F1567" s="72">
        <f t="shared" si="48"/>
        <v>4</v>
      </c>
      <c r="G1567" s="72">
        <f t="shared" si="49"/>
        <v>2019</v>
      </c>
    </row>
    <row r="1568" spans="1:7" hidden="1" x14ac:dyDescent="0.3">
      <c r="A1568" s="79">
        <v>43571</v>
      </c>
      <c r="B1568">
        <f>SUMIFS(user_list!P:P,user_list!G:G,"&lt;="&amp;A1568,user_list!H:H,"&gt;="&amp;A1568)</f>
        <v>2.2044193510737626</v>
      </c>
      <c r="C1568">
        <f>SUMIFS(user_list!Q:Q,user_list!G:G,"&lt;="&amp;A1568,user_list!H:H,"&gt;="&amp;A1568)</f>
        <v>5.5252100840336134</v>
      </c>
      <c r="D1568">
        <f>SUMIFS(user_list!P:P,user_list!G:G,"&lt;="&amp;A1568,user_list!H:H,"&gt;="&amp;A1568,user_list!J:J,days!G1568)+SUMIFS(user_list!P:P,user_list!G:G,"&lt;="&amp;A1568,user_list!H:H,"&gt;="&amp;A1568,user_list!J:J,days!G1568-1)</f>
        <v>1.4773214285714287</v>
      </c>
      <c r="E1568" s="38">
        <f>COUNTIF(user_list!H:H,A1568)</f>
        <v>0</v>
      </c>
      <c r="F1568" s="72">
        <f t="shared" si="48"/>
        <v>4</v>
      </c>
      <c r="G1568" s="72">
        <f t="shared" si="49"/>
        <v>2019</v>
      </c>
    </row>
    <row r="1569" spans="1:7" hidden="1" x14ac:dyDescent="0.3">
      <c r="A1569" s="79">
        <v>43572</v>
      </c>
      <c r="B1569">
        <f>SUMIFS(user_list!P:P,user_list!G:G,"&lt;="&amp;A1569,user_list!H:H,"&gt;="&amp;A1569)</f>
        <v>2.2044193510737626</v>
      </c>
      <c r="C1569">
        <f>SUMIFS(user_list!Q:Q,user_list!G:G,"&lt;="&amp;A1569,user_list!H:H,"&gt;="&amp;A1569)</f>
        <v>5.5252100840336134</v>
      </c>
      <c r="D1569">
        <f>SUMIFS(user_list!P:P,user_list!G:G,"&lt;="&amp;A1569,user_list!H:H,"&gt;="&amp;A1569,user_list!J:J,days!G1569)+SUMIFS(user_list!P:P,user_list!G:G,"&lt;="&amp;A1569,user_list!H:H,"&gt;="&amp;A1569,user_list!J:J,days!G1569-1)</f>
        <v>1.4773214285714287</v>
      </c>
      <c r="E1569" s="38">
        <f>COUNTIF(user_list!H:H,A1569)</f>
        <v>0</v>
      </c>
      <c r="F1569" s="72">
        <f t="shared" si="48"/>
        <v>4</v>
      </c>
      <c r="G1569" s="72">
        <f t="shared" si="49"/>
        <v>2019</v>
      </c>
    </row>
    <row r="1570" spans="1:7" hidden="1" x14ac:dyDescent="0.3">
      <c r="A1570" s="79">
        <v>43573</v>
      </c>
      <c r="B1570">
        <f>SUMIFS(user_list!P:P,user_list!G:G,"&lt;="&amp;A1570,user_list!H:H,"&gt;="&amp;A1570)</f>
        <v>2.2044193510737626</v>
      </c>
      <c r="C1570">
        <f>SUMIFS(user_list!Q:Q,user_list!G:G,"&lt;="&amp;A1570,user_list!H:H,"&gt;="&amp;A1570)</f>
        <v>5.5252100840336134</v>
      </c>
      <c r="D1570">
        <f>SUMIFS(user_list!P:P,user_list!G:G,"&lt;="&amp;A1570,user_list!H:H,"&gt;="&amp;A1570,user_list!J:J,days!G1570)+SUMIFS(user_list!P:P,user_list!G:G,"&lt;="&amp;A1570,user_list!H:H,"&gt;="&amp;A1570,user_list!J:J,days!G1570-1)</f>
        <v>1.4773214285714287</v>
      </c>
      <c r="E1570" s="38">
        <f>COUNTIF(user_list!H:H,A1570)</f>
        <v>0</v>
      </c>
      <c r="F1570" s="72">
        <f t="shared" si="48"/>
        <v>4</v>
      </c>
      <c r="G1570" s="72">
        <f t="shared" si="49"/>
        <v>2019</v>
      </c>
    </row>
    <row r="1571" spans="1:7" hidden="1" x14ac:dyDescent="0.3">
      <c r="A1571" s="79">
        <v>43574</v>
      </c>
      <c r="B1571">
        <f>SUMIFS(user_list!P:P,user_list!G:G,"&lt;="&amp;A1571,user_list!H:H,"&gt;="&amp;A1571)</f>
        <v>2.8568003034547154</v>
      </c>
      <c r="C1571">
        <f>SUMIFS(user_list!Q:Q,user_list!G:G,"&lt;="&amp;A1571,user_list!H:H,"&gt;="&amp;A1571)</f>
        <v>7.2394957983193269</v>
      </c>
      <c r="D1571">
        <f>SUMIFS(user_list!P:P,user_list!G:G,"&lt;="&amp;A1571,user_list!H:H,"&gt;="&amp;A1571,user_list!J:J,days!G1571)+SUMIFS(user_list!P:P,user_list!G:G,"&lt;="&amp;A1571,user_list!H:H,"&gt;="&amp;A1571,user_list!J:J,days!G1571-1)</f>
        <v>2.1297023809523812</v>
      </c>
      <c r="E1571" s="38">
        <f>COUNTIF(user_list!H:H,A1571)</f>
        <v>0</v>
      </c>
      <c r="F1571" s="72">
        <f t="shared" si="48"/>
        <v>4</v>
      </c>
      <c r="G1571" s="72">
        <f t="shared" si="49"/>
        <v>2019</v>
      </c>
    </row>
    <row r="1572" spans="1:7" hidden="1" x14ac:dyDescent="0.3">
      <c r="A1572" s="79">
        <v>43575</v>
      </c>
      <c r="B1572">
        <f>SUMIFS(user_list!P:P,user_list!G:G,"&lt;="&amp;A1572,user_list!H:H,"&gt;="&amp;A1572)</f>
        <v>2.8568003034547154</v>
      </c>
      <c r="C1572">
        <f>SUMIFS(user_list!Q:Q,user_list!G:G,"&lt;="&amp;A1572,user_list!H:H,"&gt;="&amp;A1572)</f>
        <v>7.2394957983193269</v>
      </c>
      <c r="D1572">
        <f>SUMIFS(user_list!P:P,user_list!G:G,"&lt;="&amp;A1572,user_list!H:H,"&gt;="&amp;A1572,user_list!J:J,days!G1572)+SUMIFS(user_list!P:P,user_list!G:G,"&lt;="&amp;A1572,user_list!H:H,"&gt;="&amp;A1572,user_list!J:J,days!G1572-1)</f>
        <v>2.1297023809523812</v>
      </c>
      <c r="E1572" s="38">
        <f>COUNTIF(user_list!H:H,A1572)</f>
        <v>1</v>
      </c>
      <c r="F1572" s="72">
        <f t="shared" si="48"/>
        <v>4</v>
      </c>
      <c r="G1572" s="72">
        <f t="shared" si="49"/>
        <v>2019</v>
      </c>
    </row>
    <row r="1573" spans="1:7" hidden="1" x14ac:dyDescent="0.3">
      <c r="A1573" s="79">
        <v>43576</v>
      </c>
      <c r="B1573">
        <f>SUMIFS(user_list!P:P,user_list!G:G,"&lt;="&amp;A1573,user_list!H:H,"&gt;="&amp;A1573)</f>
        <v>2.453466970121382</v>
      </c>
      <c r="C1573">
        <f>SUMIFS(user_list!Q:Q,user_list!G:G,"&lt;="&amp;A1573,user_list!H:H,"&gt;="&amp;A1573)</f>
        <v>6.2394957983193269</v>
      </c>
      <c r="D1573">
        <f>SUMIFS(user_list!P:P,user_list!G:G,"&lt;="&amp;A1573,user_list!H:H,"&gt;="&amp;A1573,user_list!J:J,days!G1573)+SUMIFS(user_list!P:P,user_list!G:G,"&lt;="&amp;A1573,user_list!H:H,"&gt;="&amp;A1573,user_list!J:J,days!G1573-1)</f>
        <v>1.7263690476190479</v>
      </c>
      <c r="E1573" s="38">
        <f>COUNTIF(user_list!H:H,A1573)</f>
        <v>0</v>
      </c>
      <c r="F1573" s="72">
        <f t="shared" si="48"/>
        <v>4</v>
      </c>
      <c r="G1573" s="72">
        <f t="shared" si="49"/>
        <v>2019</v>
      </c>
    </row>
    <row r="1574" spans="1:7" hidden="1" x14ac:dyDescent="0.3">
      <c r="A1574" s="79">
        <v>43577</v>
      </c>
      <c r="B1574">
        <f>SUMIFS(user_list!P:P,user_list!G:G,"&lt;="&amp;A1574,user_list!H:H,"&gt;="&amp;A1574)</f>
        <v>2.453466970121382</v>
      </c>
      <c r="C1574">
        <f>SUMIFS(user_list!Q:Q,user_list!G:G,"&lt;="&amp;A1574,user_list!H:H,"&gt;="&amp;A1574)</f>
        <v>6.2394957983193269</v>
      </c>
      <c r="D1574">
        <f>SUMIFS(user_list!P:P,user_list!G:G,"&lt;="&amp;A1574,user_list!H:H,"&gt;="&amp;A1574,user_list!J:J,days!G1574)+SUMIFS(user_list!P:P,user_list!G:G,"&lt;="&amp;A1574,user_list!H:H,"&gt;="&amp;A1574,user_list!J:J,days!G1574-1)</f>
        <v>1.7263690476190479</v>
      </c>
      <c r="E1574" s="38">
        <f>COUNTIF(user_list!H:H,A1574)</f>
        <v>0</v>
      </c>
      <c r="F1574" s="72">
        <f t="shared" si="48"/>
        <v>4</v>
      </c>
      <c r="G1574" s="72">
        <f t="shared" si="49"/>
        <v>2019</v>
      </c>
    </row>
    <row r="1575" spans="1:7" hidden="1" x14ac:dyDescent="0.3">
      <c r="A1575" s="79">
        <v>43578</v>
      </c>
      <c r="B1575">
        <f>SUMIFS(user_list!P:P,user_list!G:G,"&lt;="&amp;A1575,user_list!H:H,"&gt;="&amp;A1575)</f>
        <v>3.2406464573008691</v>
      </c>
      <c r="C1575">
        <f>SUMIFS(user_list!Q:Q,user_list!G:G,"&lt;="&amp;A1575,user_list!H:H,"&gt;="&amp;A1575)</f>
        <v>8.1625727213962502</v>
      </c>
      <c r="D1575">
        <f>SUMIFS(user_list!P:P,user_list!G:G,"&lt;="&amp;A1575,user_list!H:H,"&gt;="&amp;A1575,user_list!J:J,days!G1575)+SUMIFS(user_list!P:P,user_list!G:G,"&lt;="&amp;A1575,user_list!H:H,"&gt;="&amp;A1575,user_list!J:J,days!G1575-1)</f>
        <v>2.5135485347985349</v>
      </c>
      <c r="E1575" s="38">
        <f>COUNTIF(user_list!H:H,A1575)</f>
        <v>1</v>
      </c>
      <c r="F1575" s="72">
        <f t="shared" si="48"/>
        <v>4</v>
      </c>
      <c r="G1575" s="72">
        <f t="shared" si="49"/>
        <v>2019</v>
      </c>
    </row>
    <row r="1576" spans="1:7" hidden="1" x14ac:dyDescent="0.3">
      <c r="A1576" s="79">
        <v>43579</v>
      </c>
      <c r="B1576">
        <f>SUMIFS(user_list!P:P,user_list!G:G,"&lt;="&amp;A1576,user_list!H:H,"&gt;="&amp;A1576)</f>
        <v>2.680646457300869</v>
      </c>
      <c r="C1576">
        <f>SUMIFS(user_list!Q:Q,user_list!G:G,"&lt;="&amp;A1576,user_list!H:H,"&gt;="&amp;A1576)</f>
        <v>6.8292393880629172</v>
      </c>
      <c r="D1576">
        <f>SUMIFS(user_list!P:P,user_list!G:G,"&lt;="&amp;A1576,user_list!H:H,"&gt;="&amp;A1576,user_list!J:J,days!G1576)+SUMIFS(user_list!P:P,user_list!G:G,"&lt;="&amp;A1576,user_list!H:H,"&gt;="&amp;A1576,user_list!J:J,days!G1576-1)</f>
        <v>1.9535485347985349</v>
      </c>
      <c r="E1576" s="38">
        <f>COUNTIF(user_list!H:H,A1576)</f>
        <v>0</v>
      </c>
      <c r="F1576" s="72">
        <f t="shared" si="48"/>
        <v>4</v>
      </c>
      <c r="G1576" s="72">
        <f t="shared" si="49"/>
        <v>2019</v>
      </c>
    </row>
    <row r="1577" spans="1:7" hidden="1" x14ac:dyDescent="0.3">
      <c r="A1577" s="79">
        <v>43580</v>
      </c>
      <c r="B1577">
        <f>SUMIFS(user_list!P:P,user_list!G:G,"&lt;="&amp;A1577,user_list!H:H,"&gt;="&amp;A1577)</f>
        <v>2.680646457300869</v>
      </c>
      <c r="C1577">
        <f>SUMIFS(user_list!Q:Q,user_list!G:G,"&lt;="&amp;A1577,user_list!H:H,"&gt;="&amp;A1577)</f>
        <v>6.8292393880629172</v>
      </c>
      <c r="D1577">
        <f>SUMIFS(user_list!P:P,user_list!G:G,"&lt;="&amp;A1577,user_list!H:H,"&gt;="&amp;A1577,user_list!J:J,days!G1577)+SUMIFS(user_list!P:P,user_list!G:G,"&lt;="&amp;A1577,user_list!H:H,"&gt;="&amp;A1577,user_list!J:J,days!G1577-1)</f>
        <v>1.9535485347985349</v>
      </c>
      <c r="E1577" s="38">
        <f>COUNTIF(user_list!H:H,A1577)</f>
        <v>1</v>
      </c>
      <c r="F1577" s="72">
        <f t="shared" si="48"/>
        <v>4</v>
      </c>
      <c r="G1577" s="72">
        <f t="shared" si="49"/>
        <v>2019</v>
      </c>
    </row>
    <row r="1578" spans="1:7" hidden="1" x14ac:dyDescent="0.3">
      <c r="A1578" s="79">
        <v>43581</v>
      </c>
      <c r="B1578">
        <f>SUMIFS(user_list!P:P,user_list!G:G,"&lt;="&amp;A1578,user_list!H:H,"&gt;="&amp;A1578)</f>
        <v>2.0282655049199168</v>
      </c>
      <c r="C1578">
        <f>SUMIFS(user_list!Q:Q,user_list!G:G,"&lt;="&amp;A1578,user_list!H:H,"&gt;="&amp;A1578)</f>
        <v>5.1149536737772037</v>
      </c>
      <c r="D1578">
        <f>SUMIFS(user_list!P:P,user_list!G:G,"&lt;="&amp;A1578,user_list!H:H,"&gt;="&amp;A1578,user_list!J:J,days!G1578)+SUMIFS(user_list!P:P,user_list!G:G,"&lt;="&amp;A1578,user_list!H:H,"&gt;="&amp;A1578,user_list!J:J,days!G1578-1)</f>
        <v>1.3011675824175826</v>
      </c>
      <c r="E1578" s="38">
        <f>COUNTIF(user_list!H:H,A1578)</f>
        <v>0</v>
      </c>
      <c r="F1578" s="72">
        <f t="shared" si="48"/>
        <v>4</v>
      </c>
      <c r="G1578" s="72">
        <f t="shared" si="49"/>
        <v>2019</v>
      </c>
    </row>
    <row r="1579" spans="1:7" hidden="1" x14ac:dyDescent="0.3">
      <c r="A1579" s="79">
        <v>43582</v>
      </c>
      <c r="B1579">
        <f>SUMIFS(user_list!P:P,user_list!G:G,"&lt;="&amp;A1579,user_list!H:H,"&gt;="&amp;A1579)</f>
        <v>2.0282655049199168</v>
      </c>
      <c r="C1579">
        <f>SUMIFS(user_list!Q:Q,user_list!G:G,"&lt;="&amp;A1579,user_list!H:H,"&gt;="&amp;A1579)</f>
        <v>5.1149536737772037</v>
      </c>
      <c r="D1579">
        <f>SUMIFS(user_list!P:P,user_list!G:G,"&lt;="&amp;A1579,user_list!H:H,"&gt;="&amp;A1579,user_list!J:J,days!G1579)+SUMIFS(user_list!P:P,user_list!G:G,"&lt;="&amp;A1579,user_list!H:H,"&gt;="&amp;A1579,user_list!J:J,days!G1579-1)</f>
        <v>1.3011675824175826</v>
      </c>
      <c r="E1579" s="38">
        <f>COUNTIF(user_list!H:H,A1579)</f>
        <v>0</v>
      </c>
      <c r="F1579" s="72">
        <f t="shared" si="48"/>
        <v>4</v>
      </c>
      <c r="G1579" s="72">
        <f t="shared" si="49"/>
        <v>2019</v>
      </c>
    </row>
    <row r="1580" spans="1:7" hidden="1" x14ac:dyDescent="0.3">
      <c r="A1580" s="79">
        <v>43583</v>
      </c>
      <c r="B1580">
        <f>SUMIFS(user_list!P:P,user_list!G:G,"&lt;="&amp;A1580,user_list!H:H,"&gt;="&amp;A1580)</f>
        <v>2.0282655049199168</v>
      </c>
      <c r="C1580">
        <f>SUMIFS(user_list!Q:Q,user_list!G:G,"&lt;="&amp;A1580,user_list!H:H,"&gt;="&amp;A1580)</f>
        <v>5.1149536737772037</v>
      </c>
      <c r="D1580">
        <f>SUMIFS(user_list!P:P,user_list!G:G,"&lt;="&amp;A1580,user_list!H:H,"&gt;="&amp;A1580,user_list!J:J,days!G1580)+SUMIFS(user_list!P:P,user_list!G:G,"&lt;="&amp;A1580,user_list!H:H,"&gt;="&amp;A1580,user_list!J:J,days!G1580-1)</f>
        <v>1.3011675824175826</v>
      </c>
      <c r="E1580" s="38">
        <f>COUNTIF(user_list!H:H,A1580)</f>
        <v>0</v>
      </c>
      <c r="F1580" s="72">
        <f t="shared" si="48"/>
        <v>4</v>
      </c>
      <c r="G1580" s="72">
        <f t="shared" si="49"/>
        <v>2019</v>
      </c>
    </row>
    <row r="1581" spans="1:7" hidden="1" x14ac:dyDescent="0.3">
      <c r="A1581" s="79">
        <v>43584</v>
      </c>
      <c r="B1581">
        <f>SUMIFS(user_list!P:P,user_list!G:G,"&lt;="&amp;A1581,user_list!H:H,"&gt;="&amp;A1581)</f>
        <v>2.0282655049199168</v>
      </c>
      <c r="C1581">
        <f>SUMIFS(user_list!Q:Q,user_list!G:G,"&lt;="&amp;A1581,user_list!H:H,"&gt;="&amp;A1581)</f>
        <v>5.1149536737772037</v>
      </c>
      <c r="D1581">
        <f>SUMIFS(user_list!P:P,user_list!G:G,"&lt;="&amp;A1581,user_list!H:H,"&gt;="&amp;A1581,user_list!J:J,days!G1581)+SUMIFS(user_list!P:P,user_list!G:G,"&lt;="&amp;A1581,user_list!H:H,"&gt;="&amp;A1581,user_list!J:J,days!G1581-1)</f>
        <v>1.3011675824175826</v>
      </c>
      <c r="E1581" s="38">
        <f>COUNTIF(user_list!H:H,A1581)</f>
        <v>0</v>
      </c>
      <c r="F1581" s="72">
        <f t="shared" si="48"/>
        <v>4</v>
      </c>
      <c r="G1581" s="72">
        <f t="shared" si="49"/>
        <v>2019</v>
      </c>
    </row>
    <row r="1582" spans="1:7" hidden="1" x14ac:dyDescent="0.3">
      <c r="A1582" s="79">
        <v>43585</v>
      </c>
      <c r="B1582">
        <f>SUMIFS(user_list!P:P,user_list!G:G,"&lt;="&amp;A1582,user_list!H:H,"&gt;="&amp;A1582)</f>
        <v>2.0282655049199168</v>
      </c>
      <c r="C1582">
        <f>SUMIFS(user_list!Q:Q,user_list!G:G,"&lt;="&amp;A1582,user_list!H:H,"&gt;="&amp;A1582)</f>
        <v>5.1149536737772037</v>
      </c>
      <c r="D1582">
        <f>SUMIFS(user_list!P:P,user_list!G:G,"&lt;="&amp;A1582,user_list!H:H,"&gt;="&amp;A1582,user_list!J:J,days!G1582)+SUMIFS(user_list!P:P,user_list!G:G,"&lt;="&amp;A1582,user_list!H:H,"&gt;="&amp;A1582,user_list!J:J,days!G1582-1)</f>
        <v>1.3011675824175826</v>
      </c>
      <c r="E1582" s="38">
        <f>COUNTIF(user_list!H:H,A1582)</f>
        <v>1</v>
      </c>
      <c r="F1582" s="72">
        <f t="shared" si="48"/>
        <v>4</v>
      </c>
      <c r="G1582" s="72">
        <f t="shared" si="49"/>
        <v>2019</v>
      </c>
    </row>
    <row r="1583" spans="1:7" hidden="1" x14ac:dyDescent="0.3">
      <c r="A1583" s="79">
        <v>43586</v>
      </c>
      <c r="B1583">
        <f>SUMIFS(user_list!P:P,user_list!G:G,"&lt;="&amp;A1583,user_list!H:H,"&gt;="&amp;A1583)</f>
        <v>1.9795155049199167</v>
      </c>
      <c r="C1583">
        <f>SUMIFS(user_list!Q:Q,user_list!G:G,"&lt;="&amp;A1583,user_list!H:H,"&gt;="&amp;A1583)</f>
        <v>4.9649536737772033</v>
      </c>
      <c r="D1583">
        <f>SUMIFS(user_list!P:P,user_list!G:G,"&lt;="&amp;A1583,user_list!H:H,"&gt;="&amp;A1583,user_list!J:J,days!G1583)+SUMIFS(user_list!P:P,user_list!G:G,"&lt;="&amp;A1583,user_list!H:H,"&gt;="&amp;A1583,user_list!J:J,days!G1583-1)</f>
        <v>1.2524175824175825</v>
      </c>
      <c r="E1583" s="38">
        <f>COUNTIF(user_list!H:H,A1583)</f>
        <v>1</v>
      </c>
      <c r="F1583" s="72">
        <f t="shared" si="48"/>
        <v>5</v>
      </c>
      <c r="G1583" s="72">
        <f t="shared" si="49"/>
        <v>2019</v>
      </c>
    </row>
    <row r="1584" spans="1:7" hidden="1" x14ac:dyDescent="0.3">
      <c r="A1584" s="79">
        <v>43587</v>
      </c>
      <c r="B1584">
        <f>SUMIFS(user_list!P:P,user_list!G:G,"&lt;="&amp;A1584,user_list!H:H,"&gt;="&amp;A1584)</f>
        <v>1.750944076348488</v>
      </c>
      <c r="C1584">
        <f>SUMIFS(user_list!Q:Q,user_list!G:G,"&lt;="&amp;A1584,user_list!H:H,"&gt;="&amp;A1584)</f>
        <v>4.3935251023486313</v>
      </c>
      <c r="D1584">
        <f>SUMIFS(user_list!P:P,user_list!G:G,"&lt;="&amp;A1584,user_list!H:H,"&gt;="&amp;A1584,user_list!J:J,days!G1584)+SUMIFS(user_list!P:P,user_list!G:G,"&lt;="&amp;A1584,user_list!H:H,"&gt;="&amp;A1584,user_list!J:J,days!G1584-1)</f>
        <v>1.0238461538461539</v>
      </c>
      <c r="E1584" s="38">
        <f>COUNTIF(user_list!H:H,A1584)</f>
        <v>0</v>
      </c>
      <c r="F1584" s="72">
        <f t="shared" si="48"/>
        <v>5</v>
      </c>
      <c r="G1584" s="72">
        <f t="shared" si="49"/>
        <v>2019</v>
      </c>
    </row>
    <row r="1585" spans="1:7" hidden="1" x14ac:dyDescent="0.3">
      <c r="A1585" s="79">
        <v>43588</v>
      </c>
      <c r="B1585">
        <f>SUMIFS(user_list!P:P,user_list!G:G,"&lt;="&amp;A1585,user_list!H:H,"&gt;="&amp;A1585)</f>
        <v>1.750944076348488</v>
      </c>
      <c r="C1585">
        <f>SUMIFS(user_list!Q:Q,user_list!G:G,"&lt;="&amp;A1585,user_list!H:H,"&gt;="&amp;A1585)</f>
        <v>4.3935251023486313</v>
      </c>
      <c r="D1585">
        <f>SUMIFS(user_list!P:P,user_list!G:G,"&lt;="&amp;A1585,user_list!H:H,"&gt;="&amp;A1585,user_list!J:J,days!G1585)+SUMIFS(user_list!P:P,user_list!G:G,"&lt;="&amp;A1585,user_list!H:H,"&gt;="&amp;A1585,user_list!J:J,days!G1585-1)</f>
        <v>1.0238461538461539</v>
      </c>
      <c r="E1585" s="38">
        <f>COUNTIF(user_list!H:H,A1585)</f>
        <v>0</v>
      </c>
      <c r="F1585" s="72">
        <f t="shared" si="48"/>
        <v>5</v>
      </c>
      <c r="G1585" s="72">
        <f t="shared" si="49"/>
        <v>2019</v>
      </c>
    </row>
    <row r="1586" spans="1:7" hidden="1" x14ac:dyDescent="0.3">
      <c r="A1586" s="79">
        <v>43589</v>
      </c>
      <c r="B1586">
        <f>SUMIFS(user_list!P:P,user_list!G:G,"&lt;="&amp;A1586,user_list!H:H,"&gt;="&amp;A1586)</f>
        <v>1.750944076348488</v>
      </c>
      <c r="C1586">
        <f>SUMIFS(user_list!Q:Q,user_list!G:G,"&lt;="&amp;A1586,user_list!H:H,"&gt;="&amp;A1586)</f>
        <v>4.3935251023486313</v>
      </c>
      <c r="D1586">
        <f>SUMIFS(user_list!P:P,user_list!G:G,"&lt;="&amp;A1586,user_list!H:H,"&gt;="&amp;A1586,user_list!J:J,days!G1586)+SUMIFS(user_list!P:P,user_list!G:G,"&lt;="&amp;A1586,user_list!H:H,"&gt;="&amp;A1586,user_list!J:J,days!G1586-1)</f>
        <v>1.0238461538461539</v>
      </c>
      <c r="E1586" s="38">
        <f>COUNTIF(user_list!H:H,A1586)</f>
        <v>1</v>
      </c>
      <c r="F1586" s="72">
        <f t="shared" si="48"/>
        <v>5</v>
      </c>
      <c r="G1586" s="72">
        <f t="shared" si="49"/>
        <v>2019</v>
      </c>
    </row>
    <row r="1587" spans="1:7" hidden="1" x14ac:dyDescent="0.3">
      <c r="A1587" s="79">
        <v>43590</v>
      </c>
      <c r="B1587">
        <f>SUMIFS(user_list!P:P,user_list!G:G,"&lt;="&amp;A1587,user_list!H:H,"&gt;="&amp;A1587)</f>
        <v>1.9263607430151546</v>
      </c>
      <c r="C1587">
        <f>SUMIFS(user_list!Q:Q,user_list!G:G,"&lt;="&amp;A1587,user_list!H:H,"&gt;="&amp;A1587)</f>
        <v>4.8935251023486313</v>
      </c>
      <c r="D1587">
        <f>SUMIFS(user_list!P:P,user_list!G:G,"&lt;="&amp;A1587,user_list!H:H,"&gt;="&amp;A1587,user_list!J:J,days!G1587)+SUMIFS(user_list!P:P,user_list!G:G,"&lt;="&amp;A1587,user_list!H:H,"&gt;="&amp;A1587,user_list!J:J,days!G1587-1)</f>
        <v>1.1992628205128204</v>
      </c>
      <c r="E1587" s="38">
        <f>COUNTIF(user_list!H:H,A1587)</f>
        <v>1</v>
      </c>
      <c r="F1587" s="72">
        <f t="shared" si="48"/>
        <v>5</v>
      </c>
      <c r="G1587" s="72">
        <f t="shared" si="49"/>
        <v>2019</v>
      </c>
    </row>
    <row r="1588" spans="1:7" hidden="1" x14ac:dyDescent="0.3">
      <c r="A1588" s="79">
        <v>43591</v>
      </c>
      <c r="B1588">
        <f>SUMIFS(user_list!P:P,user_list!G:G,"&lt;="&amp;A1588,user_list!H:H,"&gt;="&amp;A1588)</f>
        <v>1.5558479225023341</v>
      </c>
      <c r="C1588">
        <f>SUMIFS(user_list!Q:Q,user_list!G:G,"&lt;="&amp;A1588,user_list!H:H,"&gt;="&amp;A1588)</f>
        <v>3.9704481792717083</v>
      </c>
      <c r="D1588">
        <f>SUMIFS(user_list!P:P,user_list!G:G,"&lt;="&amp;A1588,user_list!H:H,"&gt;="&amp;A1588,user_list!J:J,days!G1588)+SUMIFS(user_list!P:P,user_list!G:G,"&lt;="&amp;A1588,user_list!H:H,"&gt;="&amp;A1588,user_list!J:J,days!G1588-1)</f>
        <v>0.82874999999999999</v>
      </c>
      <c r="E1588" s="38">
        <f>COUNTIF(user_list!H:H,A1588)</f>
        <v>0</v>
      </c>
      <c r="F1588" s="72">
        <f t="shared" si="48"/>
        <v>5</v>
      </c>
      <c r="G1588" s="72">
        <f t="shared" si="49"/>
        <v>2019</v>
      </c>
    </row>
    <row r="1589" spans="1:7" hidden="1" x14ac:dyDescent="0.3">
      <c r="A1589" s="79">
        <v>43592</v>
      </c>
      <c r="B1589">
        <f>SUMIFS(user_list!P:P,user_list!G:G,"&lt;="&amp;A1589,user_list!H:H,"&gt;="&amp;A1589)</f>
        <v>1.5558479225023341</v>
      </c>
      <c r="C1589">
        <f>SUMIFS(user_list!Q:Q,user_list!G:G,"&lt;="&amp;A1589,user_list!H:H,"&gt;="&amp;A1589)</f>
        <v>3.9704481792717083</v>
      </c>
      <c r="D1589">
        <f>SUMIFS(user_list!P:P,user_list!G:G,"&lt;="&amp;A1589,user_list!H:H,"&gt;="&amp;A1589,user_list!J:J,days!G1589)+SUMIFS(user_list!P:P,user_list!G:G,"&lt;="&amp;A1589,user_list!H:H,"&gt;="&amp;A1589,user_list!J:J,days!G1589-1)</f>
        <v>0.82874999999999999</v>
      </c>
      <c r="E1589" s="38">
        <f>COUNTIF(user_list!H:H,A1589)</f>
        <v>0</v>
      </c>
      <c r="F1589" s="72">
        <f t="shared" si="48"/>
        <v>5</v>
      </c>
      <c r="G1589" s="72">
        <f t="shared" si="49"/>
        <v>2019</v>
      </c>
    </row>
    <row r="1590" spans="1:7" hidden="1" x14ac:dyDescent="0.3">
      <c r="A1590" s="79">
        <v>43593</v>
      </c>
      <c r="B1590">
        <f>SUMIFS(user_list!P:P,user_list!G:G,"&lt;="&amp;A1590,user_list!H:H,"&gt;="&amp;A1590)</f>
        <v>1.5558479225023341</v>
      </c>
      <c r="C1590">
        <f>SUMIFS(user_list!Q:Q,user_list!G:G,"&lt;="&amp;A1590,user_list!H:H,"&gt;="&amp;A1590)</f>
        <v>3.9704481792717083</v>
      </c>
      <c r="D1590">
        <f>SUMIFS(user_list!P:P,user_list!G:G,"&lt;="&amp;A1590,user_list!H:H,"&gt;="&amp;A1590,user_list!J:J,days!G1590)+SUMIFS(user_list!P:P,user_list!G:G,"&lt;="&amp;A1590,user_list!H:H,"&gt;="&amp;A1590,user_list!J:J,days!G1590-1)</f>
        <v>0.82874999999999999</v>
      </c>
      <c r="E1590" s="38">
        <f>COUNTIF(user_list!H:H,A1590)</f>
        <v>0</v>
      </c>
      <c r="F1590" s="72">
        <f t="shared" si="48"/>
        <v>5</v>
      </c>
      <c r="G1590" s="72">
        <f t="shared" si="49"/>
        <v>2019</v>
      </c>
    </row>
    <row r="1591" spans="1:7" hidden="1" x14ac:dyDescent="0.3">
      <c r="A1591" s="79">
        <v>43594</v>
      </c>
      <c r="B1591">
        <f>SUMIFS(user_list!P:P,user_list!G:G,"&lt;="&amp;A1591,user_list!H:H,"&gt;="&amp;A1591)</f>
        <v>1.5558479225023341</v>
      </c>
      <c r="C1591">
        <f>SUMIFS(user_list!Q:Q,user_list!G:G,"&lt;="&amp;A1591,user_list!H:H,"&gt;="&amp;A1591)</f>
        <v>3.9704481792717083</v>
      </c>
      <c r="D1591">
        <f>SUMIFS(user_list!P:P,user_list!G:G,"&lt;="&amp;A1591,user_list!H:H,"&gt;="&amp;A1591,user_list!J:J,days!G1591)+SUMIFS(user_list!P:P,user_list!G:G,"&lt;="&amp;A1591,user_list!H:H,"&gt;="&amp;A1591,user_list!J:J,days!G1591-1)</f>
        <v>0.82874999999999999</v>
      </c>
      <c r="E1591" s="38">
        <f>COUNTIF(user_list!H:H,A1591)</f>
        <v>0</v>
      </c>
      <c r="F1591" s="72">
        <f t="shared" si="48"/>
        <v>5</v>
      </c>
      <c r="G1591" s="72">
        <f t="shared" si="49"/>
        <v>2019</v>
      </c>
    </row>
    <row r="1592" spans="1:7" hidden="1" x14ac:dyDescent="0.3">
      <c r="A1592" s="79">
        <v>43595</v>
      </c>
      <c r="B1592">
        <f>SUMIFS(user_list!P:P,user_list!G:G,"&lt;="&amp;A1592,user_list!H:H,"&gt;="&amp;A1592)</f>
        <v>1.5558479225023341</v>
      </c>
      <c r="C1592">
        <f>SUMIFS(user_list!Q:Q,user_list!G:G,"&lt;="&amp;A1592,user_list!H:H,"&gt;="&amp;A1592)</f>
        <v>3.9704481792717083</v>
      </c>
      <c r="D1592">
        <f>SUMIFS(user_list!P:P,user_list!G:G,"&lt;="&amp;A1592,user_list!H:H,"&gt;="&amp;A1592,user_list!J:J,days!G1592)+SUMIFS(user_list!P:P,user_list!G:G,"&lt;="&amp;A1592,user_list!H:H,"&gt;="&amp;A1592,user_list!J:J,days!G1592-1)</f>
        <v>0.82874999999999999</v>
      </c>
      <c r="E1592" s="38">
        <f>COUNTIF(user_list!H:H,A1592)</f>
        <v>0</v>
      </c>
      <c r="F1592" s="72">
        <f t="shared" si="48"/>
        <v>5</v>
      </c>
      <c r="G1592" s="72">
        <f t="shared" si="49"/>
        <v>2019</v>
      </c>
    </row>
    <row r="1593" spans="1:7" hidden="1" x14ac:dyDescent="0.3">
      <c r="A1593" s="79">
        <v>43596</v>
      </c>
      <c r="B1593">
        <f>SUMIFS(user_list!P:P,user_list!G:G,"&lt;="&amp;A1593,user_list!H:H,"&gt;="&amp;A1593)</f>
        <v>1.5558479225023341</v>
      </c>
      <c r="C1593">
        <f>SUMIFS(user_list!Q:Q,user_list!G:G,"&lt;="&amp;A1593,user_list!H:H,"&gt;="&amp;A1593)</f>
        <v>3.9704481792717083</v>
      </c>
      <c r="D1593">
        <f>SUMIFS(user_list!P:P,user_list!G:G,"&lt;="&amp;A1593,user_list!H:H,"&gt;="&amp;A1593,user_list!J:J,days!G1593)+SUMIFS(user_list!P:P,user_list!G:G,"&lt;="&amp;A1593,user_list!H:H,"&gt;="&amp;A1593,user_list!J:J,days!G1593-1)</f>
        <v>0.82874999999999999</v>
      </c>
      <c r="E1593" s="38">
        <f>COUNTIF(user_list!H:H,A1593)</f>
        <v>0</v>
      </c>
      <c r="F1593" s="72">
        <f t="shared" si="48"/>
        <v>5</v>
      </c>
      <c r="G1593" s="72">
        <f t="shared" si="49"/>
        <v>2019</v>
      </c>
    </row>
    <row r="1594" spans="1:7" hidden="1" x14ac:dyDescent="0.3">
      <c r="A1594" s="79">
        <v>43597</v>
      </c>
      <c r="B1594">
        <f>SUMIFS(user_list!P:P,user_list!G:G,"&lt;="&amp;A1594,user_list!H:H,"&gt;="&amp;A1594)</f>
        <v>3.0412645891690011</v>
      </c>
      <c r="C1594">
        <f>SUMIFS(user_list!Q:Q,user_list!G:G,"&lt;="&amp;A1594,user_list!H:H,"&gt;="&amp;A1594)</f>
        <v>7.8454481792717088</v>
      </c>
      <c r="D1594">
        <f>SUMIFS(user_list!P:P,user_list!G:G,"&lt;="&amp;A1594,user_list!H:H,"&gt;="&amp;A1594,user_list!J:J,days!G1594)+SUMIFS(user_list!P:P,user_list!G:G,"&lt;="&amp;A1594,user_list!H:H,"&gt;="&amp;A1594,user_list!J:J,days!G1594-1)</f>
        <v>0.82874999999999999</v>
      </c>
      <c r="E1594" s="38">
        <f>COUNTIF(user_list!H:H,A1594)</f>
        <v>1</v>
      </c>
      <c r="F1594" s="72">
        <f t="shared" si="48"/>
        <v>5</v>
      </c>
      <c r="G1594" s="72">
        <f t="shared" si="49"/>
        <v>2019</v>
      </c>
    </row>
    <row r="1595" spans="1:7" hidden="1" x14ac:dyDescent="0.3">
      <c r="A1595" s="79">
        <v>43598</v>
      </c>
      <c r="B1595">
        <f>SUMIFS(user_list!P:P,user_list!G:G,"&lt;="&amp;A1595,user_list!H:H,"&gt;="&amp;A1595)</f>
        <v>2.449181255835668</v>
      </c>
      <c r="C1595">
        <f>SUMIFS(user_list!Q:Q,user_list!G:G,"&lt;="&amp;A1595,user_list!H:H,"&gt;="&amp;A1595)</f>
        <v>6.3454481792717088</v>
      </c>
      <c r="D1595">
        <f>SUMIFS(user_list!P:P,user_list!G:G,"&lt;="&amp;A1595,user_list!H:H,"&gt;="&amp;A1595,user_list!J:J,days!G1595)+SUMIFS(user_list!P:P,user_list!G:G,"&lt;="&amp;A1595,user_list!H:H,"&gt;="&amp;A1595,user_list!J:J,days!G1595-1)</f>
        <v>0.23666666666666669</v>
      </c>
      <c r="E1595" s="38">
        <f>COUNTIF(user_list!H:H,A1595)</f>
        <v>0</v>
      </c>
      <c r="F1595" s="72">
        <f t="shared" si="48"/>
        <v>5</v>
      </c>
      <c r="G1595" s="72">
        <f t="shared" si="49"/>
        <v>2019</v>
      </c>
    </row>
    <row r="1596" spans="1:7" hidden="1" x14ac:dyDescent="0.3">
      <c r="A1596" s="79">
        <v>43599</v>
      </c>
      <c r="B1596">
        <f>SUMIFS(user_list!P:P,user_list!G:G,"&lt;="&amp;A1596,user_list!H:H,"&gt;="&amp;A1596)</f>
        <v>2.449181255835668</v>
      </c>
      <c r="C1596">
        <f>SUMIFS(user_list!Q:Q,user_list!G:G,"&lt;="&amp;A1596,user_list!H:H,"&gt;="&amp;A1596)</f>
        <v>6.3454481792717088</v>
      </c>
      <c r="D1596">
        <f>SUMIFS(user_list!P:P,user_list!G:G,"&lt;="&amp;A1596,user_list!H:H,"&gt;="&amp;A1596,user_list!J:J,days!G1596)+SUMIFS(user_list!P:P,user_list!G:G,"&lt;="&amp;A1596,user_list!H:H,"&gt;="&amp;A1596,user_list!J:J,days!G1596-1)</f>
        <v>0.23666666666666669</v>
      </c>
      <c r="E1596" s="38">
        <f>COUNTIF(user_list!H:H,A1596)</f>
        <v>1</v>
      </c>
      <c r="F1596" s="72">
        <f t="shared" si="48"/>
        <v>5</v>
      </c>
      <c r="G1596" s="72">
        <f t="shared" si="49"/>
        <v>2019</v>
      </c>
    </row>
    <row r="1597" spans="1:7" hidden="1" x14ac:dyDescent="0.3">
      <c r="A1597" s="79">
        <v>43600</v>
      </c>
      <c r="B1597">
        <f>SUMIFS(user_list!P:P,user_list!G:G,"&lt;="&amp;A1597,user_list!H:H,"&gt;="&amp;A1597)</f>
        <v>2.2962400793650799</v>
      </c>
      <c r="C1597">
        <f>SUMIFS(user_list!Q:Q,user_list!G:G,"&lt;="&amp;A1597,user_list!H:H,"&gt;="&amp;A1597)</f>
        <v>5.9630952380952378</v>
      </c>
      <c r="D1597">
        <f>SUMIFS(user_list!P:P,user_list!G:G,"&lt;="&amp;A1597,user_list!H:H,"&gt;="&amp;A1597,user_list!J:J,days!G1597)+SUMIFS(user_list!P:P,user_list!G:G,"&lt;="&amp;A1597,user_list!H:H,"&gt;="&amp;A1597,user_list!J:J,days!G1597-1)</f>
        <v>0.23666666666666669</v>
      </c>
      <c r="E1597" s="38">
        <f>COUNTIF(user_list!H:H,A1597)</f>
        <v>0</v>
      </c>
      <c r="F1597" s="72">
        <f t="shared" si="48"/>
        <v>5</v>
      </c>
      <c r="G1597" s="72">
        <f t="shared" si="49"/>
        <v>2019</v>
      </c>
    </row>
    <row r="1598" spans="1:7" hidden="1" x14ac:dyDescent="0.3">
      <c r="A1598" s="79">
        <v>43601</v>
      </c>
      <c r="B1598">
        <f>SUMIFS(user_list!P:P,user_list!G:G,"&lt;="&amp;A1598,user_list!H:H,"&gt;="&amp;A1598)</f>
        <v>2.8043882275132281</v>
      </c>
      <c r="C1598">
        <f>SUMIFS(user_list!Q:Q,user_list!G:G,"&lt;="&amp;A1598,user_list!H:H,"&gt;="&amp;A1598)</f>
        <v>7.2964285714285708</v>
      </c>
      <c r="D1598">
        <f>SUMIFS(user_list!P:P,user_list!G:G,"&lt;="&amp;A1598,user_list!H:H,"&gt;="&amp;A1598,user_list!J:J,days!G1598)+SUMIFS(user_list!P:P,user_list!G:G,"&lt;="&amp;A1598,user_list!H:H,"&gt;="&amp;A1598,user_list!J:J,days!G1598-1)</f>
        <v>0.74481481481481482</v>
      </c>
      <c r="E1598" s="38">
        <f>COUNTIF(user_list!H:H,A1598)</f>
        <v>0</v>
      </c>
      <c r="F1598" s="72">
        <f t="shared" si="48"/>
        <v>5</v>
      </c>
      <c r="G1598" s="72">
        <f t="shared" si="49"/>
        <v>2019</v>
      </c>
    </row>
    <row r="1599" spans="1:7" hidden="1" x14ac:dyDescent="0.3">
      <c r="A1599" s="79">
        <v>43602</v>
      </c>
      <c r="B1599">
        <f>SUMIFS(user_list!P:P,user_list!G:G,"&lt;="&amp;A1599,user_list!H:H,"&gt;="&amp;A1599)</f>
        <v>2.8043882275132281</v>
      </c>
      <c r="C1599">
        <f>SUMIFS(user_list!Q:Q,user_list!G:G,"&lt;="&amp;A1599,user_list!H:H,"&gt;="&amp;A1599)</f>
        <v>7.2964285714285708</v>
      </c>
      <c r="D1599">
        <f>SUMIFS(user_list!P:P,user_list!G:G,"&lt;="&amp;A1599,user_list!H:H,"&gt;="&amp;A1599,user_list!J:J,days!G1599)+SUMIFS(user_list!P:P,user_list!G:G,"&lt;="&amp;A1599,user_list!H:H,"&gt;="&amp;A1599,user_list!J:J,days!G1599-1)</f>
        <v>0.74481481481481482</v>
      </c>
      <c r="E1599" s="38">
        <f>COUNTIF(user_list!H:H,A1599)</f>
        <v>0</v>
      </c>
      <c r="F1599" s="72">
        <f t="shared" si="48"/>
        <v>5</v>
      </c>
      <c r="G1599" s="72">
        <f t="shared" si="49"/>
        <v>2019</v>
      </c>
    </row>
    <row r="1600" spans="1:7" hidden="1" x14ac:dyDescent="0.3">
      <c r="A1600" s="79">
        <v>43603</v>
      </c>
      <c r="B1600">
        <f>SUMIFS(user_list!P:P,user_list!G:G,"&lt;="&amp;A1600,user_list!H:H,"&gt;="&amp;A1600)</f>
        <v>2.8043882275132281</v>
      </c>
      <c r="C1600">
        <f>SUMIFS(user_list!Q:Q,user_list!G:G,"&lt;="&amp;A1600,user_list!H:H,"&gt;="&amp;A1600)</f>
        <v>7.2964285714285708</v>
      </c>
      <c r="D1600">
        <f>SUMIFS(user_list!P:P,user_list!G:G,"&lt;="&amp;A1600,user_list!H:H,"&gt;="&amp;A1600,user_list!J:J,days!G1600)+SUMIFS(user_list!P:P,user_list!G:G,"&lt;="&amp;A1600,user_list!H:H,"&gt;="&amp;A1600,user_list!J:J,days!G1600-1)</f>
        <v>0.74481481481481482</v>
      </c>
      <c r="E1600" s="38">
        <f>COUNTIF(user_list!H:H,A1600)</f>
        <v>0</v>
      </c>
      <c r="F1600" s="72">
        <f t="shared" si="48"/>
        <v>5</v>
      </c>
      <c r="G1600" s="72">
        <f t="shared" si="49"/>
        <v>2019</v>
      </c>
    </row>
    <row r="1601" spans="1:7" hidden="1" x14ac:dyDescent="0.3">
      <c r="A1601" s="79">
        <v>43604</v>
      </c>
      <c r="B1601">
        <f>SUMIFS(user_list!P:P,user_list!G:G,"&lt;="&amp;A1601,user_list!H:H,"&gt;="&amp;A1601)</f>
        <v>2.8043882275132281</v>
      </c>
      <c r="C1601">
        <f>SUMIFS(user_list!Q:Q,user_list!G:G,"&lt;="&amp;A1601,user_list!H:H,"&gt;="&amp;A1601)</f>
        <v>7.2964285714285708</v>
      </c>
      <c r="D1601">
        <f>SUMIFS(user_list!P:P,user_list!G:G,"&lt;="&amp;A1601,user_list!H:H,"&gt;="&amp;A1601,user_list!J:J,days!G1601)+SUMIFS(user_list!P:P,user_list!G:G,"&lt;="&amp;A1601,user_list!H:H,"&gt;="&amp;A1601,user_list!J:J,days!G1601-1)</f>
        <v>0.74481481481481482</v>
      </c>
      <c r="E1601" s="38">
        <f>COUNTIF(user_list!H:H,A1601)</f>
        <v>0</v>
      </c>
      <c r="F1601" s="72">
        <f t="shared" si="48"/>
        <v>5</v>
      </c>
      <c r="G1601" s="72">
        <f t="shared" si="49"/>
        <v>2019</v>
      </c>
    </row>
    <row r="1602" spans="1:7" hidden="1" x14ac:dyDescent="0.3">
      <c r="A1602" s="79">
        <v>43605</v>
      </c>
      <c r="B1602">
        <f>SUMIFS(user_list!P:P,user_list!G:G,"&lt;="&amp;A1602,user_list!H:H,"&gt;="&amp;A1602)</f>
        <v>2.8043882275132281</v>
      </c>
      <c r="C1602">
        <f>SUMIFS(user_list!Q:Q,user_list!G:G,"&lt;="&amp;A1602,user_list!H:H,"&gt;="&amp;A1602)</f>
        <v>7.2964285714285708</v>
      </c>
      <c r="D1602">
        <f>SUMIFS(user_list!P:P,user_list!G:G,"&lt;="&amp;A1602,user_list!H:H,"&gt;="&amp;A1602,user_list!J:J,days!G1602)+SUMIFS(user_list!P:P,user_list!G:G,"&lt;="&amp;A1602,user_list!H:H,"&gt;="&amp;A1602,user_list!J:J,days!G1602-1)</f>
        <v>0.74481481481481482</v>
      </c>
      <c r="E1602" s="38">
        <f>COUNTIF(user_list!H:H,A1602)</f>
        <v>1</v>
      </c>
      <c r="F1602" s="72">
        <f t="shared" ref="F1602:F1665" si="50">MONTH(A1602)</f>
        <v>5</v>
      </c>
      <c r="G1602" s="72">
        <f t="shared" ref="G1602:G1665" si="51">YEAR(A1602)</f>
        <v>2019</v>
      </c>
    </row>
    <row r="1603" spans="1:7" hidden="1" x14ac:dyDescent="0.3">
      <c r="A1603" s="79">
        <v>43606</v>
      </c>
      <c r="B1603">
        <f>SUMIFS(user_list!P:P,user_list!G:G,"&lt;="&amp;A1603,user_list!H:H,"&gt;="&amp;A1603)</f>
        <v>3.9313579244829251</v>
      </c>
      <c r="C1603">
        <f>SUMIFS(user_list!Q:Q,user_list!G:G,"&lt;="&amp;A1603,user_list!H:H,"&gt;="&amp;A1603)</f>
        <v>9.9691558441558428</v>
      </c>
      <c r="D1603">
        <f>SUMIFS(user_list!P:P,user_list!G:G,"&lt;="&amp;A1603,user_list!H:H,"&gt;="&amp;A1603,user_list!J:J,days!G1603)+SUMIFS(user_list!P:P,user_list!G:G,"&lt;="&amp;A1603,user_list!H:H,"&gt;="&amp;A1603,user_list!J:J,days!G1603-1)</f>
        <v>0.50814814814814813</v>
      </c>
      <c r="E1603" s="38">
        <f>COUNTIF(user_list!H:H,A1603)</f>
        <v>1</v>
      </c>
      <c r="F1603" s="72">
        <f t="shared" si="50"/>
        <v>5</v>
      </c>
      <c r="G1603" s="72">
        <f t="shared" si="51"/>
        <v>2019</v>
      </c>
    </row>
    <row r="1604" spans="1:7" hidden="1" x14ac:dyDescent="0.3">
      <c r="A1604" s="79">
        <v>43607</v>
      </c>
      <c r="B1604">
        <f>SUMIFS(user_list!P:P,user_list!G:G,"&lt;="&amp;A1604,user_list!H:H,"&gt;="&amp;A1604)</f>
        <v>3.5146912578162586</v>
      </c>
      <c r="C1604">
        <f>SUMIFS(user_list!Q:Q,user_list!G:G,"&lt;="&amp;A1604,user_list!H:H,"&gt;="&amp;A1604)</f>
        <v>8.9691558441558445</v>
      </c>
      <c r="D1604">
        <f>SUMIFS(user_list!P:P,user_list!G:G,"&lt;="&amp;A1604,user_list!H:H,"&gt;="&amp;A1604,user_list!J:J,days!G1604)+SUMIFS(user_list!P:P,user_list!G:G,"&lt;="&amp;A1604,user_list!H:H,"&gt;="&amp;A1604,user_list!J:J,days!G1604-1)</f>
        <v>0.50814814814814813</v>
      </c>
      <c r="E1604" s="38">
        <f>COUNTIF(user_list!H:H,A1604)</f>
        <v>0</v>
      </c>
      <c r="F1604" s="72">
        <f t="shared" si="50"/>
        <v>5</v>
      </c>
      <c r="G1604" s="72">
        <f t="shared" si="51"/>
        <v>2019</v>
      </c>
    </row>
    <row r="1605" spans="1:7" hidden="1" x14ac:dyDescent="0.3">
      <c r="A1605" s="79">
        <v>43608</v>
      </c>
      <c r="B1605">
        <f>SUMIFS(user_list!P:P,user_list!G:G,"&lt;="&amp;A1605,user_list!H:H,"&gt;="&amp;A1605)</f>
        <v>3.5146912578162586</v>
      </c>
      <c r="C1605">
        <f>SUMIFS(user_list!Q:Q,user_list!G:G,"&lt;="&amp;A1605,user_list!H:H,"&gt;="&amp;A1605)</f>
        <v>8.9691558441558445</v>
      </c>
      <c r="D1605">
        <f>SUMIFS(user_list!P:P,user_list!G:G,"&lt;="&amp;A1605,user_list!H:H,"&gt;="&amp;A1605,user_list!J:J,days!G1605)+SUMIFS(user_list!P:P,user_list!G:G,"&lt;="&amp;A1605,user_list!H:H,"&gt;="&amp;A1605,user_list!J:J,days!G1605-1)</f>
        <v>0.50814814814814813</v>
      </c>
      <c r="E1605" s="38">
        <f>COUNTIF(user_list!H:H,A1605)</f>
        <v>0</v>
      </c>
      <c r="F1605" s="72">
        <f t="shared" si="50"/>
        <v>5</v>
      </c>
      <c r="G1605" s="72">
        <f t="shared" si="51"/>
        <v>2019</v>
      </c>
    </row>
    <row r="1606" spans="1:7" hidden="1" x14ac:dyDescent="0.3">
      <c r="A1606" s="79">
        <v>43609</v>
      </c>
      <c r="B1606">
        <f>SUMIFS(user_list!P:P,user_list!G:G,"&lt;="&amp;A1606,user_list!H:H,"&gt;="&amp;A1606)</f>
        <v>3.5146912578162586</v>
      </c>
      <c r="C1606">
        <f>SUMIFS(user_list!Q:Q,user_list!G:G,"&lt;="&amp;A1606,user_list!H:H,"&gt;="&amp;A1606)</f>
        <v>8.9691558441558445</v>
      </c>
      <c r="D1606">
        <f>SUMIFS(user_list!P:P,user_list!G:G,"&lt;="&amp;A1606,user_list!H:H,"&gt;="&amp;A1606,user_list!J:J,days!G1606)+SUMIFS(user_list!P:P,user_list!G:G,"&lt;="&amp;A1606,user_list!H:H,"&gt;="&amp;A1606,user_list!J:J,days!G1606-1)</f>
        <v>0.50814814814814813</v>
      </c>
      <c r="E1606" s="38">
        <f>COUNTIF(user_list!H:H,A1606)</f>
        <v>1</v>
      </c>
      <c r="F1606" s="72">
        <f t="shared" si="50"/>
        <v>5</v>
      </c>
      <c r="G1606" s="72">
        <f t="shared" si="51"/>
        <v>2019</v>
      </c>
    </row>
    <row r="1607" spans="1:7" hidden="1" x14ac:dyDescent="0.3">
      <c r="A1607" s="79">
        <v>43610</v>
      </c>
      <c r="B1607">
        <f>SUMIFS(user_list!P:P,user_list!G:G,"&lt;="&amp;A1607,user_list!H:H,"&gt;="&amp;A1607)</f>
        <v>3.4089240620490626</v>
      </c>
      <c r="C1607">
        <f>SUMIFS(user_list!Q:Q,user_list!G:G,"&lt;="&amp;A1607,user_list!H:H,"&gt;="&amp;A1607)</f>
        <v>8.5643939393939394</v>
      </c>
      <c r="D1607">
        <f>SUMIFS(user_list!P:P,user_list!G:G,"&lt;="&amp;A1607,user_list!H:H,"&gt;="&amp;A1607,user_list!J:J,days!G1607)+SUMIFS(user_list!P:P,user_list!G:G,"&lt;="&amp;A1607,user_list!H:H,"&gt;="&amp;A1607,user_list!J:J,days!G1607-1)</f>
        <v>0</v>
      </c>
      <c r="E1607" s="38">
        <f>COUNTIF(user_list!H:H,A1607)</f>
        <v>0</v>
      </c>
      <c r="F1607" s="72">
        <f t="shared" si="50"/>
        <v>5</v>
      </c>
      <c r="G1607" s="72">
        <f t="shared" si="51"/>
        <v>2019</v>
      </c>
    </row>
    <row r="1608" spans="1:7" hidden="1" x14ac:dyDescent="0.3">
      <c r="A1608" s="79">
        <v>43611</v>
      </c>
      <c r="B1608">
        <f>SUMIFS(user_list!P:P,user_list!G:G,"&lt;="&amp;A1608,user_list!H:H,"&gt;="&amp;A1608)</f>
        <v>3.4089240620490626</v>
      </c>
      <c r="C1608">
        <f>SUMIFS(user_list!Q:Q,user_list!G:G,"&lt;="&amp;A1608,user_list!H:H,"&gt;="&amp;A1608)</f>
        <v>8.5643939393939394</v>
      </c>
      <c r="D1608">
        <f>SUMIFS(user_list!P:P,user_list!G:G,"&lt;="&amp;A1608,user_list!H:H,"&gt;="&amp;A1608,user_list!J:J,days!G1608)+SUMIFS(user_list!P:P,user_list!G:G,"&lt;="&amp;A1608,user_list!H:H,"&gt;="&amp;A1608,user_list!J:J,days!G1608-1)</f>
        <v>0</v>
      </c>
      <c r="E1608" s="38">
        <f>COUNTIF(user_list!H:H,A1608)</f>
        <v>0</v>
      </c>
      <c r="F1608" s="72">
        <f t="shared" si="50"/>
        <v>5</v>
      </c>
      <c r="G1608" s="72">
        <f t="shared" si="51"/>
        <v>2019</v>
      </c>
    </row>
    <row r="1609" spans="1:7" hidden="1" x14ac:dyDescent="0.3">
      <c r="A1609" s="79">
        <v>43612</v>
      </c>
      <c r="B1609">
        <f>SUMIFS(user_list!P:P,user_list!G:G,"&lt;="&amp;A1609,user_list!H:H,"&gt;="&amp;A1609)</f>
        <v>3.8089240620490625</v>
      </c>
      <c r="C1609">
        <f>SUMIFS(user_list!Q:Q,user_list!G:G,"&lt;="&amp;A1609,user_list!H:H,"&gt;="&amp;A1609)</f>
        <v>9.5643939393939394</v>
      </c>
      <c r="D1609">
        <f>SUMIFS(user_list!P:P,user_list!G:G,"&lt;="&amp;A1609,user_list!H:H,"&gt;="&amp;A1609,user_list!J:J,days!G1609)+SUMIFS(user_list!P:P,user_list!G:G,"&lt;="&amp;A1609,user_list!H:H,"&gt;="&amp;A1609,user_list!J:J,days!G1609-1)</f>
        <v>0.4</v>
      </c>
      <c r="E1609" s="38">
        <f>COUNTIF(user_list!H:H,A1609)</f>
        <v>1</v>
      </c>
      <c r="F1609" s="72">
        <f t="shared" si="50"/>
        <v>5</v>
      </c>
      <c r="G1609" s="72">
        <f t="shared" si="51"/>
        <v>2019</v>
      </c>
    </row>
    <row r="1610" spans="1:7" hidden="1" x14ac:dyDescent="0.3">
      <c r="A1610" s="79">
        <v>43613</v>
      </c>
      <c r="B1610">
        <f>SUMIFS(user_list!P:P,user_list!G:G,"&lt;="&amp;A1610,user_list!H:H,"&gt;="&amp;A1610)</f>
        <v>2.9635073953823956</v>
      </c>
      <c r="C1610">
        <f>SUMIFS(user_list!Q:Q,user_list!G:G,"&lt;="&amp;A1610,user_list!H:H,"&gt;="&amp;A1610)</f>
        <v>7.28939393939394</v>
      </c>
      <c r="D1610">
        <f>SUMIFS(user_list!P:P,user_list!G:G,"&lt;="&amp;A1610,user_list!H:H,"&gt;="&amp;A1610,user_list!J:J,days!G1610)+SUMIFS(user_list!P:P,user_list!G:G,"&lt;="&amp;A1610,user_list!H:H,"&gt;="&amp;A1610,user_list!J:J,days!G1610-1)</f>
        <v>0.4</v>
      </c>
      <c r="E1610" s="38">
        <f>COUNTIF(user_list!H:H,A1610)</f>
        <v>0</v>
      </c>
      <c r="F1610" s="72">
        <f t="shared" si="50"/>
        <v>5</v>
      </c>
      <c r="G1610" s="72">
        <f t="shared" si="51"/>
        <v>2019</v>
      </c>
    </row>
    <row r="1611" spans="1:7" hidden="1" x14ac:dyDescent="0.3">
      <c r="A1611" s="79">
        <v>43614</v>
      </c>
      <c r="B1611">
        <f>SUMIFS(user_list!P:P,user_list!G:G,"&lt;="&amp;A1611,user_list!H:H,"&gt;="&amp;A1611)</f>
        <v>2.9635073953823956</v>
      </c>
      <c r="C1611">
        <f>SUMIFS(user_list!Q:Q,user_list!G:G,"&lt;="&amp;A1611,user_list!H:H,"&gt;="&amp;A1611)</f>
        <v>7.28939393939394</v>
      </c>
      <c r="D1611">
        <f>SUMIFS(user_list!P:P,user_list!G:G,"&lt;="&amp;A1611,user_list!H:H,"&gt;="&amp;A1611,user_list!J:J,days!G1611)+SUMIFS(user_list!P:P,user_list!G:G,"&lt;="&amp;A1611,user_list!H:H,"&gt;="&amp;A1611,user_list!J:J,days!G1611-1)</f>
        <v>0.4</v>
      </c>
      <c r="E1611" s="38">
        <f>COUNTIF(user_list!H:H,A1611)</f>
        <v>0</v>
      </c>
      <c r="F1611" s="72">
        <f t="shared" si="50"/>
        <v>5</v>
      </c>
      <c r="G1611" s="72">
        <f t="shared" si="51"/>
        <v>2019</v>
      </c>
    </row>
    <row r="1612" spans="1:7" hidden="1" x14ac:dyDescent="0.3">
      <c r="A1612" s="79">
        <v>43615</v>
      </c>
      <c r="B1612">
        <f>SUMIFS(user_list!P:P,user_list!G:G,"&lt;="&amp;A1612,user_list!H:H,"&gt;="&amp;A1612)</f>
        <v>2.9635073953823956</v>
      </c>
      <c r="C1612">
        <f>SUMIFS(user_list!Q:Q,user_list!G:G,"&lt;="&amp;A1612,user_list!H:H,"&gt;="&amp;A1612)</f>
        <v>7.28939393939394</v>
      </c>
      <c r="D1612">
        <f>SUMIFS(user_list!P:P,user_list!G:G,"&lt;="&amp;A1612,user_list!H:H,"&gt;="&amp;A1612,user_list!J:J,days!G1612)+SUMIFS(user_list!P:P,user_list!G:G,"&lt;="&amp;A1612,user_list!H:H,"&gt;="&amp;A1612,user_list!J:J,days!G1612-1)</f>
        <v>0.4</v>
      </c>
      <c r="E1612" s="38">
        <f>COUNTIF(user_list!H:H,A1612)</f>
        <v>0</v>
      </c>
      <c r="F1612" s="72">
        <f t="shared" si="50"/>
        <v>5</v>
      </c>
      <c r="G1612" s="72">
        <f t="shared" si="51"/>
        <v>2019</v>
      </c>
    </row>
    <row r="1613" spans="1:7" hidden="1" x14ac:dyDescent="0.3">
      <c r="A1613" s="79">
        <v>43616</v>
      </c>
      <c r="B1613">
        <f>SUMIFS(user_list!P:P,user_list!G:G,"&lt;="&amp;A1613,user_list!H:H,"&gt;="&amp;A1613)</f>
        <v>2.9635073953823956</v>
      </c>
      <c r="C1613">
        <f>SUMIFS(user_list!Q:Q,user_list!G:G,"&lt;="&amp;A1613,user_list!H:H,"&gt;="&amp;A1613)</f>
        <v>7.28939393939394</v>
      </c>
      <c r="D1613">
        <f>SUMIFS(user_list!P:P,user_list!G:G,"&lt;="&amp;A1613,user_list!H:H,"&gt;="&amp;A1613,user_list!J:J,days!G1613)+SUMIFS(user_list!P:P,user_list!G:G,"&lt;="&amp;A1613,user_list!H:H,"&gt;="&amp;A1613,user_list!J:J,days!G1613-1)</f>
        <v>0.4</v>
      </c>
      <c r="E1613" s="38">
        <f>COUNTIF(user_list!H:H,A1613)</f>
        <v>1</v>
      </c>
      <c r="F1613" s="72">
        <f t="shared" si="50"/>
        <v>5</v>
      </c>
      <c r="G1613" s="72">
        <f t="shared" si="51"/>
        <v>2019</v>
      </c>
    </row>
    <row r="1614" spans="1:7" hidden="1" x14ac:dyDescent="0.3">
      <c r="A1614" s="79">
        <v>43617</v>
      </c>
      <c r="B1614">
        <f>SUMIFS(user_list!P:P,user_list!G:G,"&lt;="&amp;A1614,user_list!H:H,"&gt;="&amp;A1614)</f>
        <v>2.0165376984126984</v>
      </c>
      <c r="C1614">
        <f>SUMIFS(user_list!Q:Q,user_list!G:G,"&lt;="&amp;A1614,user_list!H:H,"&gt;="&amp;A1614)</f>
        <v>5.0166666666666666</v>
      </c>
      <c r="D1614">
        <f>SUMIFS(user_list!P:P,user_list!G:G,"&lt;="&amp;A1614,user_list!H:H,"&gt;="&amp;A1614,user_list!J:J,days!G1614)+SUMIFS(user_list!P:P,user_list!G:G,"&lt;="&amp;A1614,user_list!H:H,"&gt;="&amp;A1614,user_list!J:J,days!G1614-1)</f>
        <v>0.4</v>
      </c>
      <c r="E1614" s="38">
        <f>COUNTIF(user_list!H:H,A1614)</f>
        <v>1</v>
      </c>
      <c r="F1614" s="72">
        <f t="shared" si="50"/>
        <v>6</v>
      </c>
      <c r="G1614" s="72">
        <f t="shared" si="51"/>
        <v>2019</v>
      </c>
    </row>
    <row r="1615" spans="1:7" hidden="1" x14ac:dyDescent="0.3">
      <c r="A1615" s="79">
        <v>43618</v>
      </c>
      <c r="B1615">
        <f>SUMIFS(user_list!P:P,user_list!G:G,"&lt;="&amp;A1615,user_list!H:H,"&gt;="&amp;A1615)</f>
        <v>1.3765376984126985</v>
      </c>
      <c r="C1615">
        <f>SUMIFS(user_list!Q:Q,user_list!G:G,"&lt;="&amp;A1615,user_list!H:H,"&gt;="&amp;A1615)</f>
        <v>3.4166666666666665</v>
      </c>
      <c r="D1615">
        <f>SUMIFS(user_list!P:P,user_list!G:G,"&lt;="&amp;A1615,user_list!H:H,"&gt;="&amp;A1615,user_list!J:J,days!G1615)+SUMIFS(user_list!P:P,user_list!G:G,"&lt;="&amp;A1615,user_list!H:H,"&gt;="&amp;A1615,user_list!J:J,days!G1615-1)</f>
        <v>0.4</v>
      </c>
      <c r="E1615" s="38">
        <f>COUNTIF(user_list!H:H,A1615)</f>
        <v>0</v>
      </c>
      <c r="F1615" s="72">
        <f t="shared" si="50"/>
        <v>6</v>
      </c>
      <c r="G1615" s="72">
        <f t="shared" si="51"/>
        <v>2019</v>
      </c>
    </row>
    <row r="1616" spans="1:7" hidden="1" x14ac:dyDescent="0.3">
      <c r="A1616" s="79">
        <v>43619</v>
      </c>
      <c r="B1616">
        <f>SUMIFS(user_list!P:P,user_list!G:G,"&lt;="&amp;A1616,user_list!H:H,"&gt;="&amp;A1616)</f>
        <v>1.3765376984126985</v>
      </c>
      <c r="C1616">
        <f>SUMIFS(user_list!Q:Q,user_list!G:G,"&lt;="&amp;A1616,user_list!H:H,"&gt;="&amp;A1616)</f>
        <v>3.4166666666666665</v>
      </c>
      <c r="D1616">
        <f>SUMIFS(user_list!P:P,user_list!G:G,"&lt;="&amp;A1616,user_list!H:H,"&gt;="&amp;A1616,user_list!J:J,days!G1616)+SUMIFS(user_list!P:P,user_list!G:G,"&lt;="&amp;A1616,user_list!H:H,"&gt;="&amp;A1616,user_list!J:J,days!G1616-1)</f>
        <v>0.4</v>
      </c>
      <c r="E1616" s="38">
        <f>COUNTIF(user_list!H:H,A1616)</f>
        <v>0</v>
      </c>
      <c r="F1616" s="72">
        <f t="shared" si="50"/>
        <v>6</v>
      </c>
      <c r="G1616" s="72">
        <f t="shared" si="51"/>
        <v>2019</v>
      </c>
    </row>
    <row r="1617" spans="1:7" hidden="1" x14ac:dyDescent="0.3">
      <c r="A1617" s="79">
        <v>43620</v>
      </c>
      <c r="B1617">
        <f>SUMIFS(user_list!P:P,user_list!G:G,"&lt;="&amp;A1617,user_list!H:H,"&gt;="&amp;A1617)</f>
        <v>1.5556226657329599</v>
      </c>
      <c r="C1617">
        <f>SUMIFS(user_list!Q:Q,user_list!G:G,"&lt;="&amp;A1617,user_list!H:H,"&gt;="&amp;A1617)</f>
        <v>3.8872549019607838</v>
      </c>
      <c r="D1617">
        <f>SUMIFS(user_list!P:P,user_list!G:G,"&lt;="&amp;A1617,user_list!H:H,"&gt;="&amp;A1617,user_list!J:J,days!G1617)+SUMIFS(user_list!P:P,user_list!G:G,"&lt;="&amp;A1617,user_list!H:H,"&gt;="&amp;A1617,user_list!J:J,days!G1617-1)</f>
        <v>0.4</v>
      </c>
      <c r="E1617" s="38">
        <f>COUNTIF(user_list!H:H,A1617)</f>
        <v>0</v>
      </c>
      <c r="F1617" s="72">
        <f t="shared" si="50"/>
        <v>6</v>
      </c>
      <c r="G1617" s="72">
        <f t="shared" si="51"/>
        <v>2019</v>
      </c>
    </row>
    <row r="1618" spans="1:7" hidden="1" x14ac:dyDescent="0.3">
      <c r="A1618" s="79">
        <v>43621</v>
      </c>
      <c r="B1618">
        <f>SUMIFS(user_list!P:P,user_list!G:G,"&lt;="&amp;A1618,user_list!H:H,"&gt;="&amp;A1618)</f>
        <v>1.5556226657329599</v>
      </c>
      <c r="C1618">
        <f>SUMIFS(user_list!Q:Q,user_list!G:G,"&lt;="&amp;A1618,user_list!H:H,"&gt;="&amp;A1618)</f>
        <v>3.8872549019607838</v>
      </c>
      <c r="D1618">
        <f>SUMIFS(user_list!P:P,user_list!G:G,"&lt;="&amp;A1618,user_list!H:H,"&gt;="&amp;A1618,user_list!J:J,days!G1618)+SUMIFS(user_list!P:P,user_list!G:G,"&lt;="&amp;A1618,user_list!H:H,"&gt;="&amp;A1618,user_list!J:J,days!G1618-1)</f>
        <v>0.4</v>
      </c>
      <c r="E1618" s="38">
        <f>COUNTIF(user_list!H:H,A1618)</f>
        <v>0</v>
      </c>
      <c r="F1618" s="72">
        <f t="shared" si="50"/>
        <v>6</v>
      </c>
      <c r="G1618" s="72">
        <f t="shared" si="51"/>
        <v>2019</v>
      </c>
    </row>
    <row r="1619" spans="1:7" hidden="1" x14ac:dyDescent="0.3">
      <c r="A1619" s="79">
        <v>43622</v>
      </c>
      <c r="B1619">
        <f>SUMIFS(user_list!P:P,user_list!G:G,"&lt;="&amp;A1619,user_list!H:H,"&gt;="&amp;A1619)</f>
        <v>1.5556226657329599</v>
      </c>
      <c r="C1619">
        <f>SUMIFS(user_list!Q:Q,user_list!G:G,"&lt;="&amp;A1619,user_list!H:H,"&gt;="&amp;A1619)</f>
        <v>3.8872549019607838</v>
      </c>
      <c r="D1619">
        <f>SUMIFS(user_list!P:P,user_list!G:G,"&lt;="&amp;A1619,user_list!H:H,"&gt;="&amp;A1619,user_list!J:J,days!G1619)+SUMIFS(user_list!P:P,user_list!G:G,"&lt;="&amp;A1619,user_list!H:H,"&gt;="&amp;A1619,user_list!J:J,days!G1619-1)</f>
        <v>0.4</v>
      </c>
      <c r="E1619" s="38">
        <f>COUNTIF(user_list!H:H,A1619)</f>
        <v>0</v>
      </c>
      <c r="F1619" s="72">
        <f t="shared" si="50"/>
        <v>6</v>
      </c>
      <c r="G1619" s="72">
        <f t="shared" si="51"/>
        <v>2019</v>
      </c>
    </row>
    <row r="1620" spans="1:7" hidden="1" x14ac:dyDescent="0.3">
      <c r="A1620" s="79">
        <v>43623</v>
      </c>
      <c r="B1620">
        <f>SUMIFS(user_list!P:P,user_list!G:G,"&lt;="&amp;A1620,user_list!H:H,"&gt;="&amp;A1620)</f>
        <v>2.1859256960359903</v>
      </c>
      <c r="C1620">
        <f>SUMIFS(user_list!Q:Q,user_list!G:G,"&lt;="&amp;A1620,user_list!H:H,"&gt;="&amp;A1620)</f>
        <v>5.46301247771836</v>
      </c>
      <c r="D1620">
        <f>SUMIFS(user_list!P:P,user_list!G:G,"&lt;="&amp;A1620,user_list!H:H,"&gt;="&amp;A1620,user_list!J:J,days!G1620)+SUMIFS(user_list!P:P,user_list!G:G,"&lt;="&amp;A1620,user_list!H:H,"&gt;="&amp;A1620,user_list!J:J,days!G1620-1)</f>
        <v>0.4</v>
      </c>
      <c r="E1620" s="38">
        <f>COUNTIF(user_list!H:H,A1620)</f>
        <v>1</v>
      </c>
      <c r="F1620" s="72">
        <f t="shared" si="50"/>
        <v>6</v>
      </c>
      <c r="G1620" s="72">
        <f t="shared" si="51"/>
        <v>2019</v>
      </c>
    </row>
    <row r="1621" spans="1:7" hidden="1" x14ac:dyDescent="0.3">
      <c r="A1621" s="79">
        <v>43624</v>
      </c>
      <c r="B1621">
        <f>SUMIFS(user_list!P:P,user_list!G:G,"&lt;="&amp;A1621,user_list!H:H,"&gt;="&amp;A1621)</f>
        <v>1.783544743655038</v>
      </c>
      <c r="C1621">
        <f>SUMIFS(user_list!Q:Q,user_list!G:G,"&lt;="&amp;A1621,user_list!H:H,"&gt;="&amp;A1621)</f>
        <v>4.5344410491469311</v>
      </c>
      <c r="D1621">
        <f>SUMIFS(user_list!P:P,user_list!G:G,"&lt;="&amp;A1621,user_list!H:H,"&gt;="&amp;A1621,user_list!J:J,days!G1621)+SUMIFS(user_list!P:P,user_list!G:G,"&lt;="&amp;A1621,user_list!H:H,"&gt;="&amp;A1621,user_list!J:J,days!G1621-1)</f>
        <v>0.4</v>
      </c>
      <c r="E1621" s="38">
        <f>COUNTIF(user_list!H:H,A1621)</f>
        <v>0</v>
      </c>
      <c r="F1621" s="72">
        <f t="shared" si="50"/>
        <v>6</v>
      </c>
      <c r="G1621" s="72">
        <f t="shared" si="51"/>
        <v>2019</v>
      </c>
    </row>
    <row r="1622" spans="1:7" hidden="1" x14ac:dyDescent="0.3">
      <c r="A1622" s="79">
        <v>43625</v>
      </c>
      <c r="B1622">
        <f>SUMIFS(user_list!P:P,user_list!G:G,"&lt;="&amp;A1622,user_list!H:H,"&gt;="&amp;A1622)</f>
        <v>1.783544743655038</v>
      </c>
      <c r="C1622">
        <f>SUMIFS(user_list!Q:Q,user_list!G:G,"&lt;="&amp;A1622,user_list!H:H,"&gt;="&amp;A1622)</f>
        <v>4.5344410491469311</v>
      </c>
      <c r="D1622">
        <f>SUMIFS(user_list!P:P,user_list!G:G,"&lt;="&amp;A1622,user_list!H:H,"&gt;="&amp;A1622,user_list!J:J,days!G1622)+SUMIFS(user_list!P:P,user_list!G:G,"&lt;="&amp;A1622,user_list!H:H,"&gt;="&amp;A1622,user_list!J:J,days!G1622-1)</f>
        <v>0.4</v>
      </c>
      <c r="E1622" s="38">
        <f>COUNTIF(user_list!H:H,A1622)</f>
        <v>0</v>
      </c>
      <c r="F1622" s="72">
        <f t="shared" si="50"/>
        <v>6</v>
      </c>
      <c r="G1622" s="72">
        <f t="shared" si="51"/>
        <v>2019</v>
      </c>
    </row>
    <row r="1623" spans="1:7" hidden="1" x14ac:dyDescent="0.3">
      <c r="A1623" s="79">
        <v>43626</v>
      </c>
      <c r="B1623">
        <f>SUMIFS(user_list!P:P,user_list!G:G,"&lt;="&amp;A1623,user_list!H:H,"&gt;="&amp;A1623)</f>
        <v>1.783544743655038</v>
      </c>
      <c r="C1623">
        <f>SUMIFS(user_list!Q:Q,user_list!G:G,"&lt;="&amp;A1623,user_list!H:H,"&gt;="&amp;A1623)</f>
        <v>4.5344410491469311</v>
      </c>
      <c r="D1623">
        <f>SUMIFS(user_list!P:P,user_list!G:G,"&lt;="&amp;A1623,user_list!H:H,"&gt;="&amp;A1623,user_list!J:J,days!G1623)+SUMIFS(user_list!P:P,user_list!G:G,"&lt;="&amp;A1623,user_list!H:H,"&gt;="&amp;A1623,user_list!J:J,days!G1623-1)</f>
        <v>0.4</v>
      </c>
      <c r="E1623" s="38">
        <f>COUNTIF(user_list!H:H,A1623)</f>
        <v>0</v>
      </c>
      <c r="F1623" s="72">
        <f t="shared" si="50"/>
        <v>6</v>
      </c>
      <c r="G1623" s="72">
        <f t="shared" si="51"/>
        <v>2019</v>
      </c>
    </row>
    <row r="1624" spans="1:7" hidden="1" x14ac:dyDescent="0.3">
      <c r="A1624" s="79">
        <v>43627</v>
      </c>
      <c r="B1624">
        <f>SUMIFS(user_list!P:P,user_list!G:G,"&lt;="&amp;A1624,user_list!H:H,"&gt;="&amp;A1624)</f>
        <v>1.783544743655038</v>
      </c>
      <c r="C1624">
        <f>SUMIFS(user_list!Q:Q,user_list!G:G,"&lt;="&amp;A1624,user_list!H:H,"&gt;="&amp;A1624)</f>
        <v>4.5344410491469311</v>
      </c>
      <c r="D1624">
        <f>SUMIFS(user_list!P:P,user_list!G:G,"&lt;="&amp;A1624,user_list!H:H,"&gt;="&amp;A1624,user_list!J:J,days!G1624)+SUMIFS(user_list!P:P,user_list!G:G,"&lt;="&amp;A1624,user_list!H:H,"&gt;="&amp;A1624,user_list!J:J,days!G1624-1)</f>
        <v>0.4</v>
      </c>
      <c r="E1624" s="38">
        <f>COUNTIF(user_list!H:H,A1624)</f>
        <v>0</v>
      </c>
      <c r="F1624" s="72">
        <f t="shared" si="50"/>
        <v>6</v>
      </c>
      <c r="G1624" s="72">
        <f t="shared" si="51"/>
        <v>2019</v>
      </c>
    </row>
    <row r="1625" spans="1:7" hidden="1" x14ac:dyDescent="0.3">
      <c r="A1625" s="79">
        <v>43628</v>
      </c>
      <c r="B1625">
        <f>SUMIFS(user_list!P:P,user_list!G:G,"&lt;="&amp;A1625,user_list!H:H,"&gt;="&amp;A1625)</f>
        <v>1.783544743655038</v>
      </c>
      <c r="C1625">
        <f>SUMIFS(user_list!Q:Q,user_list!G:G,"&lt;="&amp;A1625,user_list!H:H,"&gt;="&amp;A1625)</f>
        <v>4.5344410491469311</v>
      </c>
      <c r="D1625">
        <f>SUMIFS(user_list!P:P,user_list!G:G,"&lt;="&amp;A1625,user_list!H:H,"&gt;="&amp;A1625,user_list!J:J,days!G1625)+SUMIFS(user_list!P:P,user_list!G:G,"&lt;="&amp;A1625,user_list!H:H,"&gt;="&amp;A1625,user_list!J:J,days!G1625-1)</f>
        <v>0.4</v>
      </c>
      <c r="E1625" s="38">
        <f>COUNTIF(user_list!H:H,A1625)</f>
        <v>0</v>
      </c>
      <c r="F1625" s="72">
        <f t="shared" si="50"/>
        <v>6</v>
      </c>
      <c r="G1625" s="72">
        <f t="shared" si="51"/>
        <v>2019</v>
      </c>
    </row>
    <row r="1626" spans="1:7" hidden="1" x14ac:dyDescent="0.3">
      <c r="A1626" s="79">
        <v>43629</v>
      </c>
      <c r="B1626">
        <f>SUMIFS(user_list!P:P,user_list!G:G,"&lt;="&amp;A1626,user_list!H:H,"&gt;="&amp;A1626)</f>
        <v>1.783544743655038</v>
      </c>
      <c r="C1626">
        <f>SUMIFS(user_list!Q:Q,user_list!G:G,"&lt;="&amp;A1626,user_list!H:H,"&gt;="&amp;A1626)</f>
        <v>4.5344410491469311</v>
      </c>
      <c r="D1626">
        <f>SUMIFS(user_list!P:P,user_list!G:G,"&lt;="&amp;A1626,user_list!H:H,"&gt;="&amp;A1626,user_list!J:J,days!G1626)+SUMIFS(user_list!P:P,user_list!G:G,"&lt;="&amp;A1626,user_list!H:H,"&gt;="&amp;A1626,user_list!J:J,days!G1626-1)</f>
        <v>0.4</v>
      </c>
      <c r="E1626" s="38">
        <f>COUNTIF(user_list!H:H,A1626)</f>
        <v>0</v>
      </c>
      <c r="F1626" s="72">
        <f t="shared" si="50"/>
        <v>6</v>
      </c>
      <c r="G1626" s="72">
        <f t="shared" si="51"/>
        <v>2019</v>
      </c>
    </row>
    <row r="1627" spans="1:7" hidden="1" x14ac:dyDescent="0.3">
      <c r="A1627" s="79">
        <v>43630</v>
      </c>
      <c r="B1627">
        <f>SUMIFS(user_list!P:P,user_list!G:G,"&lt;="&amp;A1627,user_list!H:H,"&gt;="&amp;A1627)</f>
        <v>1.783544743655038</v>
      </c>
      <c r="C1627">
        <f>SUMIFS(user_list!Q:Q,user_list!G:G,"&lt;="&amp;A1627,user_list!H:H,"&gt;="&amp;A1627)</f>
        <v>4.5344410491469311</v>
      </c>
      <c r="D1627">
        <f>SUMIFS(user_list!P:P,user_list!G:G,"&lt;="&amp;A1627,user_list!H:H,"&gt;="&amp;A1627,user_list!J:J,days!G1627)+SUMIFS(user_list!P:P,user_list!G:G,"&lt;="&amp;A1627,user_list!H:H,"&gt;="&amp;A1627,user_list!J:J,days!G1627-1)</f>
        <v>0.4</v>
      </c>
      <c r="E1627" s="38">
        <f>COUNTIF(user_list!H:H,A1627)</f>
        <v>0</v>
      </c>
      <c r="F1627" s="72">
        <f t="shared" si="50"/>
        <v>6</v>
      </c>
      <c r="G1627" s="72">
        <f t="shared" si="51"/>
        <v>2019</v>
      </c>
    </row>
    <row r="1628" spans="1:7" hidden="1" x14ac:dyDescent="0.3">
      <c r="A1628" s="79">
        <v>43631</v>
      </c>
      <c r="B1628">
        <f>SUMIFS(user_list!P:P,user_list!G:G,"&lt;="&amp;A1628,user_list!H:H,"&gt;="&amp;A1628)</f>
        <v>1.783544743655038</v>
      </c>
      <c r="C1628">
        <f>SUMIFS(user_list!Q:Q,user_list!G:G,"&lt;="&amp;A1628,user_list!H:H,"&gt;="&amp;A1628)</f>
        <v>4.5344410491469311</v>
      </c>
      <c r="D1628">
        <f>SUMIFS(user_list!P:P,user_list!G:G,"&lt;="&amp;A1628,user_list!H:H,"&gt;="&amp;A1628,user_list!J:J,days!G1628)+SUMIFS(user_list!P:P,user_list!G:G,"&lt;="&amp;A1628,user_list!H:H,"&gt;="&amp;A1628,user_list!J:J,days!G1628-1)</f>
        <v>0.4</v>
      </c>
      <c r="E1628" s="38">
        <f>COUNTIF(user_list!H:H,A1628)</f>
        <v>0</v>
      </c>
      <c r="F1628" s="72">
        <f t="shared" si="50"/>
        <v>6</v>
      </c>
      <c r="G1628" s="72">
        <f t="shared" si="51"/>
        <v>2019</v>
      </c>
    </row>
    <row r="1629" spans="1:7" hidden="1" x14ac:dyDescent="0.3">
      <c r="A1629" s="79">
        <v>43632</v>
      </c>
      <c r="B1629">
        <f>SUMIFS(user_list!P:P,user_list!G:G,"&lt;="&amp;A1629,user_list!H:H,"&gt;="&amp;A1629)</f>
        <v>1.783544743655038</v>
      </c>
      <c r="C1629">
        <f>SUMIFS(user_list!Q:Q,user_list!G:G,"&lt;="&amp;A1629,user_list!H:H,"&gt;="&amp;A1629)</f>
        <v>4.5344410491469311</v>
      </c>
      <c r="D1629">
        <f>SUMIFS(user_list!P:P,user_list!G:G,"&lt;="&amp;A1629,user_list!H:H,"&gt;="&amp;A1629,user_list!J:J,days!G1629)+SUMIFS(user_list!P:P,user_list!G:G,"&lt;="&amp;A1629,user_list!H:H,"&gt;="&amp;A1629,user_list!J:J,days!G1629-1)</f>
        <v>0.4</v>
      </c>
      <c r="E1629" s="38">
        <f>COUNTIF(user_list!H:H,A1629)</f>
        <v>0</v>
      </c>
      <c r="F1629" s="72">
        <f t="shared" si="50"/>
        <v>6</v>
      </c>
      <c r="G1629" s="72">
        <f t="shared" si="51"/>
        <v>2019</v>
      </c>
    </row>
    <row r="1630" spans="1:7" hidden="1" x14ac:dyDescent="0.3">
      <c r="A1630" s="79">
        <v>43633</v>
      </c>
      <c r="B1630">
        <f>SUMIFS(user_list!P:P,user_list!G:G,"&lt;="&amp;A1630,user_list!H:H,"&gt;="&amp;A1630)</f>
        <v>1.783544743655038</v>
      </c>
      <c r="C1630">
        <f>SUMIFS(user_list!Q:Q,user_list!G:G,"&lt;="&amp;A1630,user_list!H:H,"&gt;="&amp;A1630)</f>
        <v>4.5344410491469311</v>
      </c>
      <c r="D1630">
        <f>SUMIFS(user_list!P:P,user_list!G:G,"&lt;="&amp;A1630,user_list!H:H,"&gt;="&amp;A1630,user_list!J:J,days!G1630)+SUMIFS(user_list!P:P,user_list!G:G,"&lt;="&amp;A1630,user_list!H:H,"&gt;="&amp;A1630,user_list!J:J,days!G1630-1)</f>
        <v>0.4</v>
      </c>
      <c r="E1630" s="38">
        <f>COUNTIF(user_list!H:H,A1630)</f>
        <v>0</v>
      </c>
      <c r="F1630" s="72">
        <f t="shared" si="50"/>
        <v>6</v>
      </c>
      <c r="G1630" s="72">
        <f t="shared" si="51"/>
        <v>2019</v>
      </c>
    </row>
    <row r="1631" spans="1:7" hidden="1" x14ac:dyDescent="0.3">
      <c r="A1631" s="79">
        <v>43634</v>
      </c>
      <c r="B1631">
        <f>SUMIFS(user_list!P:P,user_list!G:G,"&lt;="&amp;A1631,user_list!H:H,"&gt;="&amp;A1631)</f>
        <v>1.783544743655038</v>
      </c>
      <c r="C1631">
        <f>SUMIFS(user_list!Q:Q,user_list!G:G,"&lt;="&amp;A1631,user_list!H:H,"&gt;="&amp;A1631)</f>
        <v>4.5344410491469311</v>
      </c>
      <c r="D1631">
        <f>SUMIFS(user_list!P:P,user_list!G:G,"&lt;="&amp;A1631,user_list!H:H,"&gt;="&amp;A1631,user_list!J:J,days!G1631)+SUMIFS(user_list!P:P,user_list!G:G,"&lt;="&amp;A1631,user_list!H:H,"&gt;="&amp;A1631,user_list!J:J,days!G1631-1)</f>
        <v>0.4</v>
      </c>
      <c r="E1631" s="38">
        <f>COUNTIF(user_list!H:H,A1631)</f>
        <v>0</v>
      </c>
      <c r="F1631" s="72">
        <f t="shared" si="50"/>
        <v>6</v>
      </c>
      <c r="G1631" s="72">
        <f t="shared" si="51"/>
        <v>2019</v>
      </c>
    </row>
    <row r="1632" spans="1:7" hidden="1" x14ac:dyDescent="0.3">
      <c r="A1632" s="79">
        <v>43635</v>
      </c>
      <c r="B1632">
        <f>SUMIFS(user_list!P:P,user_list!G:G,"&lt;="&amp;A1632,user_list!H:H,"&gt;="&amp;A1632)</f>
        <v>2.1613225214328158</v>
      </c>
      <c r="C1632">
        <f>SUMIFS(user_list!Q:Q,user_list!G:G,"&lt;="&amp;A1632,user_list!H:H,"&gt;="&amp;A1632)</f>
        <v>5.5344410491469311</v>
      </c>
      <c r="D1632">
        <f>SUMIFS(user_list!P:P,user_list!G:G,"&lt;="&amp;A1632,user_list!H:H,"&gt;="&amp;A1632,user_list!J:J,days!G1632)+SUMIFS(user_list!P:P,user_list!G:G,"&lt;="&amp;A1632,user_list!H:H,"&gt;="&amp;A1632,user_list!J:J,days!G1632-1)</f>
        <v>0.7777777777777779</v>
      </c>
      <c r="E1632" s="38">
        <f>COUNTIF(user_list!H:H,A1632)</f>
        <v>1</v>
      </c>
      <c r="F1632" s="72">
        <f t="shared" si="50"/>
        <v>6</v>
      </c>
      <c r="G1632" s="72">
        <f t="shared" si="51"/>
        <v>2019</v>
      </c>
    </row>
    <row r="1633" spans="1:7" hidden="1" x14ac:dyDescent="0.3">
      <c r="A1633" s="79">
        <v>43636</v>
      </c>
      <c r="B1633">
        <f>SUMIFS(user_list!P:P,user_list!G:G,"&lt;="&amp;A1633,user_list!H:H,"&gt;="&amp;A1633)</f>
        <v>1.783544743655038</v>
      </c>
      <c r="C1633">
        <f>SUMIFS(user_list!Q:Q,user_list!G:G,"&lt;="&amp;A1633,user_list!H:H,"&gt;="&amp;A1633)</f>
        <v>4.5344410491469311</v>
      </c>
      <c r="D1633">
        <f>SUMIFS(user_list!P:P,user_list!G:G,"&lt;="&amp;A1633,user_list!H:H,"&gt;="&amp;A1633,user_list!J:J,days!G1633)+SUMIFS(user_list!P:P,user_list!G:G,"&lt;="&amp;A1633,user_list!H:H,"&gt;="&amp;A1633,user_list!J:J,days!G1633-1)</f>
        <v>0.4</v>
      </c>
      <c r="E1633" s="38">
        <f>COUNTIF(user_list!H:H,A1633)</f>
        <v>2</v>
      </c>
      <c r="F1633" s="72">
        <f t="shared" si="50"/>
        <v>6</v>
      </c>
      <c r="G1633" s="72">
        <f t="shared" si="51"/>
        <v>2019</v>
      </c>
    </row>
    <row r="1634" spans="1:7" hidden="1" x14ac:dyDescent="0.3">
      <c r="A1634" s="79">
        <v>43637</v>
      </c>
      <c r="B1634">
        <f>SUMIFS(user_list!P:P,user_list!G:G,"&lt;="&amp;A1634,user_list!H:H,"&gt;="&amp;A1634)</f>
        <v>1.2044597763347764</v>
      </c>
      <c r="C1634">
        <f>SUMIFS(user_list!Q:Q,user_list!G:G,"&lt;="&amp;A1634,user_list!H:H,"&gt;="&amp;A1634)</f>
        <v>3.0638528138528138</v>
      </c>
      <c r="D1634">
        <f>SUMIFS(user_list!P:P,user_list!G:G,"&lt;="&amp;A1634,user_list!H:H,"&gt;="&amp;A1634,user_list!J:J,days!G1634)+SUMIFS(user_list!P:P,user_list!G:G,"&lt;="&amp;A1634,user_list!H:H,"&gt;="&amp;A1634,user_list!J:J,days!G1634-1)</f>
        <v>0</v>
      </c>
      <c r="E1634" s="38">
        <f>COUNTIF(user_list!H:H,A1634)</f>
        <v>0</v>
      </c>
      <c r="F1634" s="72">
        <f t="shared" si="50"/>
        <v>6</v>
      </c>
      <c r="G1634" s="72">
        <f t="shared" si="51"/>
        <v>2019</v>
      </c>
    </row>
    <row r="1635" spans="1:7" hidden="1" x14ac:dyDescent="0.3">
      <c r="A1635" s="79">
        <v>43638</v>
      </c>
      <c r="B1635">
        <f>SUMIFS(user_list!P:P,user_list!G:G,"&lt;="&amp;A1635,user_list!H:H,"&gt;="&amp;A1635)</f>
        <v>3.0711264430014431</v>
      </c>
      <c r="C1635">
        <f>SUMIFS(user_list!Q:Q,user_list!G:G,"&lt;="&amp;A1635,user_list!H:H,"&gt;="&amp;A1635)</f>
        <v>7.7305194805194812</v>
      </c>
      <c r="D1635">
        <f>SUMIFS(user_list!P:P,user_list!G:G,"&lt;="&amp;A1635,user_list!H:H,"&gt;="&amp;A1635,user_list!J:J,days!G1635)+SUMIFS(user_list!P:P,user_list!G:G,"&lt;="&amp;A1635,user_list!H:H,"&gt;="&amp;A1635,user_list!J:J,days!G1635-1)</f>
        <v>0</v>
      </c>
      <c r="E1635" s="38">
        <f>COUNTIF(user_list!H:H,A1635)</f>
        <v>0</v>
      </c>
      <c r="F1635" s="72">
        <f t="shared" si="50"/>
        <v>6</v>
      </c>
      <c r="G1635" s="72">
        <f t="shared" si="51"/>
        <v>2019</v>
      </c>
    </row>
    <row r="1636" spans="1:7" hidden="1" x14ac:dyDescent="0.3">
      <c r="A1636" s="79">
        <v>43639</v>
      </c>
      <c r="B1636">
        <f>SUMIFS(user_list!P:P,user_list!G:G,"&lt;="&amp;A1636,user_list!H:H,"&gt;="&amp;A1636)</f>
        <v>3.0711264430014431</v>
      </c>
      <c r="C1636">
        <f>SUMIFS(user_list!Q:Q,user_list!G:G,"&lt;="&amp;A1636,user_list!H:H,"&gt;="&amp;A1636)</f>
        <v>7.7305194805194812</v>
      </c>
      <c r="D1636">
        <f>SUMIFS(user_list!P:P,user_list!G:G,"&lt;="&amp;A1636,user_list!H:H,"&gt;="&amp;A1636,user_list!J:J,days!G1636)+SUMIFS(user_list!P:P,user_list!G:G,"&lt;="&amp;A1636,user_list!H:H,"&gt;="&amp;A1636,user_list!J:J,days!G1636-1)</f>
        <v>0</v>
      </c>
      <c r="E1636" s="38">
        <f>COUNTIF(user_list!H:H,A1636)</f>
        <v>0</v>
      </c>
      <c r="F1636" s="72">
        <f t="shared" si="50"/>
        <v>6</v>
      </c>
      <c r="G1636" s="72">
        <f t="shared" si="51"/>
        <v>2019</v>
      </c>
    </row>
    <row r="1637" spans="1:7" hidden="1" x14ac:dyDescent="0.3">
      <c r="A1637" s="79">
        <v>43640</v>
      </c>
      <c r="B1637">
        <f>SUMIFS(user_list!P:P,user_list!G:G,"&lt;="&amp;A1637,user_list!H:H,"&gt;="&amp;A1637)</f>
        <v>3.0711264430014431</v>
      </c>
      <c r="C1637">
        <f>SUMIFS(user_list!Q:Q,user_list!G:G,"&lt;="&amp;A1637,user_list!H:H,"&gt;="&amp;A1637)</f>
        <v>7.7305194805194812</v>
      </c>
      <c r="D1637">
        <f>SUMIFS(user_list!P:P,user_list!G:G,"&lt;="&amp;A1637,user_list!H:H,"&gt;="&amp;A1637,user_list!J:J,days!G1637)+SUMIFS(user_list!P:P,user_list!G:G,"&lt;="&amp;A1637,user_list!H:H,"&gt;="&amp;A1637,user_list!J:J,days!G1637-1)</f>
        <v>0</v>
      </c>
      <c r="E1637" s="38">
        <f>COUNTIF(user_list!H:H,A1637)</f>
        <v>1</v>
      </c>
      <c r="F1637" s="72">
        <f t="shared" si="50"/>
        <v>6</v>
      </c>
      <c r="G1637" s="72">
        <f t="shared" si="51"/>
        <v>2019</v>
      </c>
    </row>
    <row r="1638" spans="1:7" hidden="1" x14ac:dyDescent="0.3">
      <c r="A1638" s="79">
        <v>43641</v>
      </c>
      <c r="B1638">
        <f>SUMIFS(user_list!P:P,user_list!G:G,"&lt;="&amp;A1638,user_list!H:H,"&gt;="&amp;A1638)</f>
        <v>1.2044597763347764</v>
      </c>
      <c r="C1638">
        <f>SUMIFS(user_list!Q:Q,user_list!G:G,"&lt;="&amp;A1638,user_list!H:H,"&gt;="&amp;A1638)</f>
        <v>3.0638528138528138</v>
      </c>
      <c r="D1638">
        <f>SUMIFS(user_list!P:P,user_list!G:G,"&lt;="&amp;A1638,user_list!H:H,"&gt;="&amp;A1638,user_list!J:J,days!G1638)+SUMIFS(user_list!P:P,user_list!G:G,"&lt;="&amp;A1638,user_list!H:H,"&gt;="&amp;A1638,user_list!J:J,days!G1638-1)</f>
        <v>0</v>
      </c>
      <c r="E1638" s="38">
        <f>COUNTIF(user_list!H:H,A1638)</f>
        <v>0</v>
      </c>
      <c r="F1638" s="72">
        <f t="shared" si="50"/>
        <v>6</v>
      </c>
      <c r="G1638" s="72">
        <f t="shared" si="51"/>
        <v>2019</v>
      </c>
    </row>
    <row r="1639" spans="1:7" hidden="1" x14ac:dyDescent="0.3">
      <c r="A1639" s="79">
        <v>43642</v>
      </c>
      <c r="B1639">
        <f>SUMIFS(user_list!P:P,user_list!G:G,"&lt;="&amp;A1639,user_list!H:H,"&gt;="&amp;A1639)</f>
        <v>1.2044597763347764</v>
      </c>
      <c r="C1639">
        <f>SUMIFS(user_list!Q:Q,user_list!G:G,"&lt;="&amp;A1639,user_list!H:H,"&gt;="&amp;A1639)</f>
        <v>3.0638528138528138</v>
      </c>
      <c r="D1639">
        <f>SUMIFS(user_list!P:P,user_list!G:G,"&lt;="&amp;A1639,user_list!H:H,"&gt;="&amp;A1639,user_list!J:J,days!G1639)+SUMIFS(user_list!P:P,user_list!G:G,"&lt;="&amp;A1639,user_list!H:H,"&gt;="&amp;A1639,user_list!J:J,days!G1639-1)</f>
        <v>0</v>
      </c>
      <c r="E1639" s="38">
        <f>COUNTIF(user_list!H:H,A1639)</f>
        <v>0</v>
      </c>
      <c r="F1639" s="72">
        <f t="shared" si="50"/>
        <v>6</v>
      </c>
      <c r="G1639" s="72">
        <f t="shared" si="51"/>
        <v>2019</v>
      </c>
    </row>
    <row r="1640" spans="1:7" hidden="1" x14ac:dyDescent="0.3">
      <c r="A1640" s="79">
        <v>43643</v>
      </c>
      <c r="B1640">
        <f>SUMIFS(user_list!P:P,user_list!G:G,"&lt;="&amp;A1640,user_list!H:H,"&gt;="&amp;A1640)</f>
        <v>1.2044597763347764</v>
      </c>
      <c r="C1640">
        <f>SUMIFS(user_list!Q:Q,user_list!G:G,"&lt;="&amp;A1640,user_list!H:H,"&gt;="&amp;A1640)</f>
        <v>3.0638528138528138</v>
      </c>
      <c r="D1640">
        <f>SUMIFS(user_list!P:P,user_list!G:G,"&lt;="&amp;A1640,user_list!H:H,"&gt;="&amp;A1640,user_list!J:J,days!G1640)+SUMIFS(user_list!P:P,user_list!G:G,"&lt;="&amp;A1640,user_list!H:H,"&gt;="&amp;A1640,user_list!J:J,days!G1640-1)</f>
        <v>0</v>
      </c>
      <c r="E1640" s="38">
        <f>COUNTIF(user_list!H:H,A1640)</f>
        <v>0</v>
      </c>
      <c r="F1640" s="72">
        <f t="shared" si="50"/>
        <v>6</v>
      </c>
      <c r="G1640" s="72">
        <f t="shared" si="51"/>
        <v>2019</v>
      </c>
    </row>
    <row r="1641" spans="1:7" hidden="1" x14ac:dyDescent="0.3">
      <c r="A1641" s="79">
        <v>43644</v>
      </c>
      <c r="B1641">
        <f>SUMIFS(user_list!P:P,user_list!G:G,"&lt;="&amp;A1641,user_list!H:H,"&gt;="&amp;A1641)</f>
        <v>1.2044597763347764</v>
      </c>
      <c r="C1641">
        <f>SUMIFS(user_list!Q:Q,user_list!G:G,"&lt;="&amp;A1641,user_list!H:H,"&gt;="&amp;A1641)</f>
        <v>3.0638528138528138</v>
      </c>
      <c r="D1641">
        <f>SUMIFS(user_list!P:P,user_list!G:G,"&lt;="&amp;A1641,user_list!H:H,"&gt;="&amp;A1641,user_list!J:J,days!G1641)+SUMIFS(user_list!P:P,user_list!G:G,"&lt;="&amp;A1641,user_list!H:H,"&gt;="&amp;A1641,user_list!J:J,days!G1641-1)</f>
        <v>0</v>
      </c>
      <c r="E1641" s="38">
        <f>COUNTIF(user_list!H:H,A1641)</f>
        <v>0</v>
      </c>
      <c r="F1641" s="72">
        <f t="shared" si="50"/>
        <v>6</v>
      </c>
      <c r="G1641" s="72">
        <f t="shared" si="51"/>
        <v>2019</v>
      </c>
    </row>
    <row r="1642" spans="1:7" hidden="1" x14ac:dyDescent="0.3">
      <c r="A1642" s="79">
        <v>43645</v>
      </c>
      <c r="B1642">
        <f>SUMIFS(user_list!P:P,user_list!G:G,"&lt;="&amp;A1642,user_list!H:H,"&gt;="&amp;A1642)</f>
        <v>2.1068436900992875</v>
      </c>
      <c r="C1642">
        <f>SUMIFS(user_list!Q:Q,user_list!G:G,"&lt;="&amp;A1642,user_list!H:H,"&gt;="&amp;A1642)</f>
        <v>5.3262906247980872</v>
      </c>
      <c r="D1642">
        <f>SUMIFS(user_list!P:P,user_list!G:G,"&lt;="&amp;A1642,user_list!H:H,"&gt;="&amp;A1642,user_list!J:J,days!G1642)+SUMIFS(user_list!P:P,user_list!G:G,"&lt;="&amp;A1642,user_list!H:H,"&gt;="&amp;A1642,user_list!J:J,days!G1642-1)</f>
        <v>3.4328358208955218E-2</v>
      </c>
      <c r="E1642" s="38">
        <f>COUNTIF(user_list!H:H,A1642)</f>
        <v>0</v>
      </c>
      <c r="F1642" s="72">
        <f t="shared" si="50"/>
        <v>6</v>
      </c>
      <c r="G1642" s="72">
        <f t="shared" si="51"/>
        <v>2019</v>
      </c>
    </row>
    <row r="1643" spans="1:7" hidden="1" x14ac:dyDescent="0.3">
      <c r="A1643" s="79">
        <v>43646</v>
      </c>
      <c r="B1643">
        <f>SUMIFS(user_list!P:P,user_list!G:G,"&lt;="&amp;A1643,user_list!H:H,"&gt;="&amp;A1643)</f>
        <v>2.1068436900992875</v>
      </c>
      <c r="C1643">
        <f>SUMIFS(user_list!Q:Q,user_list!G:G,"&lt;="&amp;A1643,user_list!H:H,"&gt;="&amp;A1643)</f>
        <v>5.3262906247980872</v>
      </c>
      <c r="D1643">
        <f>SUMIFS(user_list!P:P,user_list!G:G,"&lt;="&amp;A1643,user_list!H:H,"&gt;="&amp;A1643,user_list!J:J,days!G1643)+SUMIFS(user_list!P:P,user_list!G:G,"&lt;="&amp;A1643,user_list!H:H,"&gt;="&amp;A1643,user_list!J:J,days!G1643-1)</f>
        <v>3.4328358208955218E-2</v>
      </c>
      <c r="E1643" s="38">
        <f>COUNTIF(user_list!H:H,A1643)</f>
        <v>0</v>
      </c>
      <c r="F1643" s="72">
        <f t="shared" si="50"/>
        <v>6</v>
      </c>
      <c r="G1643" s="72">
        <f t="shared" si="51"/>
        <v>2019</v>
      </c>
    </row>
    <row r="1644" spans="1:7" hidden="1" x14ac:dyDescent="0.3">
      <c r="A1644" s="79">
        <v>43647</v>
      </c>
      <c r="B1644">
        <f>SUMIFS(user_list!P:P,user_list!G:G,"&lt;="&amp;A1644,user_list!H:H,"&gt;="&amp;A1644)</f>
        <v>2.1068436900992875</v>
      </c>
      <c r="C1644">
        <f>SUMIFS(user_list!Q:Q,user_list!G:G,"&lt;="&amp;A1644,user_list!H:H,"&gt;="&amp;A1644)</f>
        <v>5.3262906247980872</v>
      </c>
      <c r="D1644">
        <f>SUMIFS(user_list!P:P,user_list!G:G,"&lt;="&amp;A1644,user_list!H:H,"&gt;="&amp;A1644,user_list!J:J,days!G1644)+SUMIFS(user_list!P:P,user_list!G:G,"&lt;="&amp;A1644,user_list!H:H,"&gt;="&amp;A1644,user_list!J:J,days!G1644-1)</f>
        <v>3.4328358208955218E-2</v>
      </c>
      <c r="E1644" s="38">
        <f>COUNTIF(user_list!H:H,A1644)</f>
        <v>0</v>
      </c>
      <c r="F1644" s="72">
        <f t="shared" si="50"/>
        <v>7</v>
      </c>
      <c r="G1644" s="72">
        <f t="shared" si="51"/>
        <v>2019</v>
      </c>
    </row>
    <row r="1645" spans="1:7" hidden="1" x14ac:dyDescent="0.3">
      <c r="A1645" s="79">
        <v>43648</v>
      </c>
      <c r="B1645">
        <f>SUMIFS(user_list!P:P,user_list!G:G,"&lt;="&amp;A1645,user_list!H:H,"&gt;="&amp;A1645)</f>
        <v>2.1068436900992875</v>
      </c>
      <c r="C1645">
        <f>SUMIFS(user_list!Q:Q,user_list!G:G,"&lt;="&amp;A1645,user_list!H:H,"&gt;="&amp;A1645)</f>
        <v>5.3262906247980872</v>
      </c>
      <c r="D1645">
        <f>SUMIFS(user_list!P:P,user_list!G:G,"&lt;="&amp;A1645,user_list!H:H,"&gt;="&amp;A1645,user_list!J:J,days!G1645)+SUMIFS(user_list!P:P,user_list!G:G,"&lt;="&amp;A1645,user_list!H:H,"&gt;="&amp;A1645,user_list!J:J,days!G1645-1)</f>
        <v>3.4328358208955218E-2</v>
      </c>
      <c r="E1645" s="38">
        <f>COUNTIF(user_list!H:H,A1645)</f>
        <v>0</v>
      </c>
      <c r="F1645" s="72">
        <f t="shared" si="50"/>
        <v>7</v>
      </c>
      <c r="G1645" s="72">
        <f t="shared" si="51"/>
        <v>2019</v>
      </c>
    </row>
    <row r="1646" spans="1:7" hidden="1" x14ac:dyDescent="0.3">
      <c r="A1646" s="79">
        <v>43649</v>
      </c>
      <c r="B1646">
        <f>SUMIFS(user_list!P:P,user_list!G:G,"&lt;="&amp;A1646,user_list!H:H,"&gt;="&amp;A1646)</f>
        <v>2.1068436900992875</v>
      </c>
      <c r="C1646">
        <f>SUMIFS(user_list!Q:Q,user_list!G:G,"&lt;="&amp;A1646,user_list!H:H,"&gt;="&amp;A1646)</f>
        <v>5.3262906247980872</v>
      </c>
      <c r="D1646">
        <f>SUMIFS(user_list!P:P,user_list!G:G,"&lt;="&amp;A1646,user_list!H:H,"&gt;="&amp;A1646,user_list!J:J,days!G1646)+SUMIFS(user_list!P:P,user_list!G:G,"&lt;="&amp;A1646,user_list!H:H,"&gt;="&amp;A1646,user_list!J:J,days!G1646-1)</f>
        <v>3.4328358208955218E-2</v>
      </c>
      <c r="E1646" s="38">
        <f>COUNTIF(user_list!H:H,A1646)</f>
        <v>0</v>
      </c>
      <c r="F1646" s="72">
        <f t="shared" si="50"/>
        <v>7</v>
      </c>
      <c r="G1646" s="72">
        <f t="shared" si="51"/>
        <v>2019</v>
      </c>
    </row>
    <row r="1647" spans="1:7" hidden="1" x14ac:dyDescent="0.3">
      <c r="A1647" s="79">
        <v>43650</v>
      </c>
      <c r="B1647">
        <f>SUMIFS(user_list!P:P,user_list!G:G,"&lt;="&amp;A1647,user_list!H:H,"&gt;="&amp;A1647)</f>
        <v>2.7925579758135735</v>
      </c>
      <c r="C1647">
        <f>SUMIFS(user_list!Q:Q,user_list!G:G,"&lt;="&amp;A1647,user_list!H:H,"&gt;="&amp;A1647)</f>
        <v>7.0405763390838008</v>
      </c>
      <c r="D1647">
        <f>SUMIFS(user_list!P:P,user_list!G:G,"&lt;="&amp;A1647,user_list!H:H,"&gt;="&amp;A1647,user_list!J:J,days!G1647)+SUMIFS(user_list!P:P,user_list!G:G,"&lt;="&amp;A1647,user_list!H:H,"&gt;="&amp;A1647,user_list!J:J,days!G1647-1)</f>
        <v>0.72004264392324102</v>
      </c>
      <c r="E1647" s="38">
        <f>COUNTIF(user_list!H:H,A1647)</f>
        <v>0</v>
      </c>
      <c r="F1647" s="72">
        <f t="shared" si="50"/>
        <v>7</v>
      </c>
      <c r="G1647" s="72">
        <f t="shared" si="51"/>
        <v>2019</v>
      </c>
    </row>
    <row r="1648" spans="1:7" hidden="1" x14ac:dyDescent="0.3">
      <c r="A1648" s="79">
        <v>43651</v>
      </c>
      <c r="B1648">
        <f>SUMIFS(user_list!P:P,user_list!G:G,"&lt;="&amp;A1648,user_list!H:H,"&gt;="&amp;A1648)</f>
        <v>2.7925579758135735</v>
      </c>
      <c r="C1648">
        <f>SUMIFS(user_list!Q:Q,user_list!G:G,"&lt;="&amp;A1648,user_list!H:H,"&gt;="&amp;A1648)</f>
        <v>7.0405763390838008</v>
      </c>
      <c r="D1648">
        <f>SUMIFS(user_list!P:P,user_list!G:G,"&lt;="&amp;A1648,user_list!H:H,"&gt;="&amp;A1648,user_list!J:J,days!G1648)+SUMIFS(user_list!P:P,user_list!G:G,"&lt;="&amp;A1648,user_list!H:H,"&gt;="&amp;A1648,user_list!J:J,days!G1648-1)</f>
        <v>0.72004264392324102</v>
      </c>
      <c r="E1648" s="38">
        <f>COUNTIF(user_list!H:H,A1648)</f>
        <v>0</v>
      </c>
      <c r="F1648" s="72">
        <f t="shared" si="50"/>
        <v>7</v>
      </c>
      <c r="G1648" s="72">
        <f t="shared" si="51"/>
        <v>2019</v>
      </c>
    </row>
    <row r="1649" spans="1:7" hidden="1" x14ac:dyDescent="0.3">
      <c r="A1649" s="79">
        <v>43652</v>
      </c>
      <c r="B1649">
        <f>SUMIFS(user_list!P:P,user_list!G:G,"&lt;="&amp;A1649,user_list!H:H,"&gt;="&amp;A1649)</f>
        <v>2.7925579758135735</v>
      </c>
      <c r="C1649">
        <f>SUMIFS(user_list!Q:Q,user_list!G:G,"&lt;="&amp;A1649,user_list!H:H,"&gt;="&amp;A1649)</f>
        <v>7.0405763390838008</v>
      </c>
      <c r="D1649">
        <f>SUMIFS(user_list!P:P,user_list!G:G,"&lt;="&amp;A1649,user_list!H:H,"&gt;="&amp;A1649,user_list!J:J,days!G1649)+SUMIFS(user_list!P:P,user_list!G:G,"&lt;="&amp;A1649,user_list!H:H,"&gt;="&amp;A1649,user_list!J:J,days!G1649-1)</f>
        <v>0.72004264392324102</v>
      </c>
      <c r="E1649" s="38">
        <f>COUNTIF(user_list!H:H,A1649)</f>
        <v>0</v>
      </c>
      <c r="F1649" s="72">
        <f t="shared" si="50"/>
        <v>7</v>
      </c>
      <c r="G1649" s="72">
        <f t="shared" si="51"/>
        <v>2019</v>
      </c>
    </row>
    <row r="1650" spans="1:7" hidden="1" x14ac:dyDescent="0.3">
      <c r="A1650" s="79">
        <v>43653</v>
      </c>
      <c r="B1650">
        <f>SUMIFS(user_list!P:P,user_list!G:G,"&lt;="&amp;A1650,user_list!H:H,"&gt;="&amp;A1650)</f>
        <v>2.7925579758135735</v>
      </c>
      <c r="C1650">
        <f>SUMIFS(user_list!Q:Q,user_list!G:G,"&lt;="&amp;A1650,user_list!H:H,"&gt;="&amp;A1650)</f>
        <v>7.0405763390838008</v>
      </c>
      <c r="D1650">
        <f>SUMIFS(user_list!P:P,user_list!G:G,"&lt;="&amp;A1650,user_list!H:H,"&gt;="&amp;A1650,user_list!J:J,days!G1650)+SUMIFS(user_list!P:P,user_list!G:G,"&lt;="&amp;A1650,user_list!H:H,"&gt;="&amp;A1650,user_list!J:J,days!G1650-1)</f>
        <v>0.72004264392324102</v>
      </c>
      <c r="E1650" s="38">
        <f>COUNTIF(user_list!H:H,A1650)</f>
        <v>0</v>
      </c>
      <c r="F1650" s="72">
        <f t="shared" si="50"/>
        <v>7</v>
      </c>
      <c r="G1650" s="72">
        <f t="shared" si="51"/>
        <v>2019</v>
      </c>
    </row>
    <row r="1651" spans="1:7" hidden="1" x14ac:dyDescent="0.3">
      <c r="A1651" s="79">
        <v>43654</v>
      </c>
      <c r="B1651">
        <f>SUMIFS(user_list!P:P,user_list!G:G,"&lt;="&amp;A1651,user_list!H:H,"&gt;="&amp;A1651)</f>
        <v>3.7392246424802402</v>
      </c>
      <c r="C1651">
        <f>SUMIFS(user_list!Q:Q,user_list!G:G,"&lt;="&amp;A1651,user_list!H:H,"&gt;="&amp;A1651)</f>
        <v>9.4405763390838011</v>
      </c>
      <c r="D1651">
        <f>SUMIFS(user_list!P:P,user_list!G:G,"&lt;="&amp;A1651,user_list!H:H,"&gt;="&amp;A1651,user_list!J:J,days!G1651)+SUMIFS(user_list!P:P,user_list!G:G,"&lt;="&amp;A1651,user_list!H:H,"&gt;="&amp;A1651,user_list!J:J,days!G1651-1)</f>
        <v>1.6667093105899076</v>
      </c>
      <c r="E1651" s="38">
        <f>COUNTIF(user_list!H:H,A1651)</f>
        <v>0</v>
      </c>
      <c r="F1651" s="72">
        <f t="shared" si="50"/>
        <v>7</v>
      </c>
      <c r="G1651" s="72">
        <f t="shared" si="51"/>
        <v>2019</v>
      </c>
    </row>
    <row r="1652" spans="1:7" hidden="1" x14ac:dyDescent="0.3">
      <c r="A1652" s="79">
        <v>43655</v>
      </c>
      <c r="B1652">
        <f>SUMIFS(user_list!P:P,user_list!G:G,"&lt;="&amp;A1652,user_list!H:H,"&gt;="&amp;A1652)</f>
        <v>3.7392246424802402</v>
      </c>
      <c r="C1652">
        <f>SUMIFS(user_list!Q:Q,user_list!G:G,"&lt;="&amp;A1652,user_list!H:H,"&gt;="&amp;A1652)</f>
        <v>9.4405763390838011</v>
      </c>
      <c r="D1652">
        <f>SUMIFS(user_list!P:P,user_list!G:G,"&lt;="&amp;A1652,user_list!H:H,"&gt;="&amp;A1652,user_list!J:J,days!G1652)+SUMIFS(user_list!P:P,user_list!G:G,"&lt;="&amp;A1652,user_list!H:H,"&gt;="&amp;A1652,user_list!J:J,days!G1652-1)</f>
        <v>1.6667093105899076</v>
      </c>
      <c r="E1652" s="38">
        <f>COUNTIF(user_list!H:H,A1652)</f>
        <v>1</v>
      </c>
      <c r="F1652" s="72">
        <f t="shared" si="50"/>
        <v>7</v>
      </c>
      <c r="G1652" s="72">
        <f t="shared" si="51"/>
        <v>2019</v>
      </c>
    </row>
    <row r="1653" spans="1:7" hidden="1" x14ac:dyDescent="0.3">
      <c r="A1653" s="79">
        <v>43656</v>
      </c>
      <c r="B1653">
        <f>SUMIFS(user_list!P:P,user_list!G:G,"&lt;="&amp;A1653,user_list!H:H,"&gt;="&amp;A1653)</f>
        <v>3.1089216121772099</v>
      </c>
      <c r="C1653">
        <f>SUMIFS(user_list!Q:Q,user_list!G:G,"&lt;="&amp;A1653,user_list!H:H,"&gt;="&amp;A1653)</f>
        <v>7.864818763326225</v>
      </c>
      <c r="D1653">
        <f>SUMIFS(user_list!P:P,user_list!G:G,"&lt;="&amp;A1653,user_list!H:H,"&gt;="&amp;A1653,user_list!J:J,days!G1653)+SUMIFS(user_list!P:P,user_list!G:G,"&lt;="&amp;A1653,user_list!H:H,"&gt;="&amp;A1653,user_list!J:J,days!G1653-1)</f>
        <v>1.6667093105899076</v>
      </c>
      <c r="E1653" s="38">
        <f>COUNTIF(user_list!H:H,A1653)</f>
        <v>1</v>
      </c>
      <c r="F1653" s="72">
        <f t="shared" si="50"/>
        <v>7</v>
      </c>
      <c r="G1653" s="72">
        <f t="shared" si="51"/>
        <v>2019</v>
      </c>
    </row>
    <row r="1654" spans="1:7" hidden="1" x14ac:dyDescent="0.3">
      <c r="A1654" s="79">
        <v>43657</v>
      </c>
      <c r="B1654">
        <f>SUMIFS(user_list!P:P,user_list!G:G,"&lt;="&amp;A1654,user_list!H:H,"&gt;="&amp;A1654)</f>
        <v>4.1493184375740348</v>
      </c>
      <c r="C1654">
        <f>SUMIFS(user_list!Q:Q,user_list!G:G,"&lt;="&amp;A1654,user_list!H:H,"&gt;="&amp;A1654)</f>
        <v>10.483866382373844</v>
      </c>
      <c r="D1654">
        <f>SUMIFS(user_list!P:P,user_list!G:G,"&lt;="&amp;A1654,user_list!H:H,"&gt;="&amp;A1654,user_list!J:J,days!G1654)+SUMIFS(user_list!P:P,user_list!G:G,"&lt;="&amp;A1654,user_list!H:H,"&gt;="&amp;A1654,user_list!J:J,days!G1654-1)</f>
        <v>2.707106135986733</v>
      </c>
      <c r="E1654" s="38">
        <f>COUNTIF(user_list!H:H,A1654)</f>
        <v>0</v>
      </c>
      <c r="F1654" s="72">
        <f t="shared" si="50"/>
        <v>7</v>
      </c>
      <c r="G1654" s="72">
        <f t="shared" si="51"/>
        <v>2019</v>
      </c>
    </row>
    <row r="1655" spans="1:7" hidden="1" x14ac:dyDescent="0.3">
      <c r="A1655" s="79">
        <v>43658</v>
      </c>
      <c r="B1655">
        <f>SUMIFS(user_list!P:P,user_list!G:G,"&lt;="&amp;A1655,user_list!H:H,"&gt;="&amp;A1655)</f>
        <v>4.1493184375740348</v>
      </c>
      <c r="C1655">
        <f>SUMIFS(user_list!Q:Q,user_list!G:G,"&lt;="&amp;A1655,user_list!H:H,"&gt;="&amp;A1655)</f>
        <v>10.483866382373844</v>
      </c>
      <c r="D1655">
        <f>SUMIFS(user_list!P:P,user_list!G:G,"&lt;="&amp;A1655,user_list!H:H,"&gt;="&amp;A1655,user_list!J:J,days!G1655)+SUMIFS(user_list!P:P,user_list!G:G,"&lt;="&amp;A1655,user_list!H:H,"&gt;="&amp;A1655,user_list!J:J,days!G1655-1)</f>
        <v>2.707106135986733</v>
      </c>
      <c r="E1655" s="38">
        <f>COUNTIF(user_list!H:H,A1655)</f>
        <v>1</v>
      </c>
      <c r="F1655" s="72">
        <f t="shared" si="50"/>
        <v>7</v>
      </c>
      <c r="G1655" s="72">
        <f t="shared" si="51"/>
        <v>2019</v>
      </c>
    </row>
    <row r="1656" spans="1:7" hidden="1" x14ac:dyDescent="0.3">
      <c r="A1656" s="79">
        <v>43659</v>
      </c>
      <c r="B1656">
        <f>SUMIFS(user_list!P:P,user_list!G:G,"&lt;="&amp;A1656,user_list!H:H,"&gt;="&amp;A1656)</f>
        <v>3.8226517709073682</v>
      </c>
      <c r="C1656">
        <f>SUMIFS(user_list!Q:Q,user_list!G:G,"&lt;="&amp;A1656,user_list!H:H,"&gt;="&amp;A1656)</f>
        <v>11.083866382373843</v>
      </c>
      <c r="D1656">
        <f>SUMIFS(user_list!P:P,user_list!G:G,"&lt;="&amp;A1656,user_list!H:H,"&gt;="&amp;A1656,user_list!J:J,days!G1656)+SUMIFS(user_list!P:P,user_list!G:G,"&lt;="&amp;A1656,user_list!H:H,"&gt;="&amp;A1656,user_list!J:J,days!G1656-1)</f>
        <v>2.3804394693200663</v>
      </c>
      <c r="E1656" s="38">
        <f>COUNTIF(user_list!H:H,A1656)</f>
        <v>1</v>
      </c>
      <c r="F1656" s="72">
        <f t="shared" si="50"/>
        <v>7</v>
      </c>
      <c r="G1656" s="72">
        <f t="shared" si="51"/>
        <v>2019</v>
      </c>
    </row>
    <row r="1657" spans="1:7" hidden="1" x14ac:dyDescent="0.3">
      <c r="A1657" s="79">
        <v>43660</v>
      </c>
      <c r="B1657">
        <f>SUMIFS(user_list!P:P,user_list!G:G,"&lt;="&amp;A1657,user_list!H:H,"&gt;="&amp;A1657)</f>
        <v>2.0965406597962568</v>
      </c>
      <c r="C1657">
        <f>SUMIFS(user_list!Q:Q,user_list!G:G,"&lt;="&amp;A1657,user_list!H:H,"&gt;="&amp;A1657)</f>
        <v>6.7505330490405111</v>
      </c>
      <c r="D1657">
        <f>SUMIFS(user_list!P:P,user_list!G:G,"&lt;="&amp;A1657,user_list!H:H,"&gt;="&amp;A1657,user_list!J:J,days!G1657)+SUMIFS(user_list!P:P,user_list!G:G,"&lt;="&amp;A1657,user_list!H:H,"&gt;="&amp;A1657,user_list!J:J,days!G1657-1)</f>
        <v>0.65432835820895519</v>
      </c>
      <c r="E1657" s="38">
        <f>COUNTIF(user_list!H:H,A1657)</f>
        <v>0</v>
      </c>
      <c r="F1657" s="72">
        <f t="shared" si="50"/>
        <v>7</v>
      </c>
      <c r="G1657" s="72">
        <f t="shared" si="51"/>
        <v>2019</v>
      </c>
    </row>
    <row r="1658" spans="1:7" hidden="1" x14ac:dyDescent="0.3">
      <c r="A1658" s="79">
        <v>43661</v>
      </c>
      <c r="B1658">
        <f>SUMIFS(user_list!P:P,user_list!G:G,"&lt;="&amp;A1658,user_list!H:H,"&gt;="&amp;A1658)</f>
        <v>2.0965406597962568</v>
      </c>
      <c r="C1658">
        <f>SUMIFS(user_list!Q:Q,user_list!G:G,"&lt;="&amp;A1658,user_list!H:H,"&gt;="&amp;A1658)</f>
        <v>6.7505330490405111</v>
      </c>
      <c r="D1658">
        <f>SUMIFS(user_list!P:P,user_list!G:G,"&lt;="&amp;A1658,user_list!H:H,"&gt;="&amp;A1658,user_list!J:J,days!G1658)+SUMIFS(user_list!P:P,user_list!G:G,"&lt;="&amp;A1658,user_list!H:H,"&gt;="&amp;A1658,user_list!J:J,days!G1658-1)</f>
        <v>0.65432835820895519</v>
      </c>
      <c r="E1658" s="38">
        <f>COUNTIF(user_list!H:H,A1658)</f>
        <v>0</v>
      </c>
      <c r="F1658" s="72">
        <f t="shared" si="50"/>
        <v>7</v>
      </c>
      <c r="G1658" s="72">
        <f t="shared" si="51"/>
        <v>2019</v>
      </c>
    </row>
    <row r="1659" spans="1:7" hidden="1" x14ac:dyDescent="0.3">
      <c r="A1659" s="79">
        <v>43662</v>
      </c>
      <c r="B1659">
        <f>SUMIFS(user_list!P:P,user_list!G:G,"&lt;="&amp;A1659,user_list!H:H,"&gt;="&amp;A1659)</f>
        <v>4.5745709628265603</v>
      </c>
      <c r="C1659">
        <f>SUMIFS(user_list!Q:Q,user_list!G:G,"&lt;="&amp;A1659,user_list!H:H,"&gt;="&amp;A1659)</f>
        <v>13.295987594495054</v>
      </c>
      <c r="D1659">
        <f>SUMIFS(user_list!P:P,user_list!G:G,"&lt;="&amp;A1659,user_list!H:H,"&gt;="&amp;A1659,user_list!J:J,days!G1659)+SUMIFS(user_list!P:P,user_list!G:G,"&lt;="&amp;A1659,user_list!H:H,"&gt;="&amp;A1659,user_list!J:J,days!G1659-1)</f>
        <v>3.1323586612392584</v>
      </c>
      <c r="E1659" s="38">
        <f>COUNTIF(user_list!H:H,A1659)</f>
        <v>1</v>
      </c>
      <c r="F1659" s="72">
        <f t="shared" si="50"/>
        <v>7</v>
      </c>
      <c r="G1659" s="72">
        <f t="shared" si="51"/>
        <v>2019</v>
      </c>
    </row>
    <row r="1660" spans="1:7" hidden="1" x14ac:dyDescent="0.3">
      <c r="A1660" s="79">
        <v>43663</v>
      </c>
      <c r="B1660">
        <f>SUMIFS(user_list!P:P,user_list!G:G,"&lt;="&amp;A1660,user_list!H:H,"&gt;="&amp;A1660)</f>
        <v>5.5323487406043386</v>
      </c>
      <c r="C1660">
        <f>SUMIFS(user_list!Q:Q,user_list!G:G,"&lt;="&amp;A1660,user_list!H:H,"&gt;="&amp;A1660)</f>
        <v>14.295987594495054</v>
      </c>
      <c r="D1660">
        <f>SUMIFS(user_list!P:P,user_list!G:G,"&lt;="&amp;A1660,user_list!H:H,"&gt;="&amp;A1660,user_list!J:J,days!G1660)+SUMIFS(user_list!P:P,user_list!G:G,"&lt;="&amp;A1660,user_list!H:H,"&gt;="&amp;A1660,user_list!J:J,days!G1660-1)</f>
        <v>4.0901364390170363</v>
      </c>
      <c r="E1660" s="38">
        <f>COUNTIF(user_list!H:H,A1660)</f>
        <v>1</v>
      </c>
      <c r="F1660" s="72">
        <f t="shared" si="50"/>
        <v>7</v>
      </c>
      <c r="G1660" s="72">
        <f t="shared" si="51"/>
        <v>2019</v>
      </c>
    </row>
    <row r="1661" spans="1:7" hidden="1" x14ac:dyDescent="0.3">
      <c r="A1661" s="79">
        <v>43664</v>
      </c>
      <c r="B1661">
        <f>SUMIFS(user_list!P:P,user_list!G:G,"&lt;="&amp;A1661,user_list!H:H,"&gt;="&amp;A1661)</f>
        <v>3.1723487406043382</v>
      </c>
      <c r="C1661">
        <f>SUMIFS(user_list!Q:Q,user_list!G:G,"&lt;="&amp;A1661,user_list!H:H,"&gt;="&amp;A1661)</f>
        <v>8.2959875944950561</v>
      </c>
      <c r="D1661">
        <f>SUMIFS(user_list!P:P,user_list!G:G,"&lt;="&amp;A1661,user_list!H:H,"&gt;="&amp;A1661,user_list!J:J,days!G1661)+SUMIFS(user_list!P:P,user_list!G:G,"&lt;="&amp;A1661,user_list!H:H,"&gt;="&amp;A1661,user_list!J:J,days!G1661-1)</f>
        <v>1.7301364390170362</v>
      </c>
      <c r="E1661" s="38">
        <f>COUNTIF(user_list!H:H,A1661)</f>
        <v>0</v>
      </c>
      <c r="F1661" s="72">
        <f t="shared" si="50"/>
        <v>7</v>
      </c>
      <c r="G1661" s="72">
        <f t="shared" si="51"/>
        <v>2019</v>
      </c>
    </row>
    <row r="1662" spans="1:7" hidden="1" x14ac:dyDescent="0.3">
      <c r="A1662" s="79">
        <v>43665</v>
      </c>
      <c r="B1662">
        <f>SUMIFS(user_list!P:P,user_list!G:G,"&lt;="&amp;A1662,user_list!H:H,"&gt;="&amp;A1662)</f>
        <v>4.4223487406043382</v>
      </c>
      <c r="C1662">
        <f>SUMIFS(user_list!Q:Q,user_list!G:G,"&lt;="&amp;A1662,user_list!H:H,"&gt;="&amp;A1662)</f>
        <v>11.295987594495054</v>
      </c>
      <c r="D1662">
        <f>SUMIFS(user_list!P:P,user_list!G:G,"&lt;="&amp;A1662,user_list!H:H,"&gt;="&amp;A1662,user_list!J:J,days!G1662)+SUMIFS(user_list!P:P,user_list!G:G,"&lt;="&amp;A1662,user_list!H:H,"&gt;="&amp;A1662,user_list!J:J,days!G1662-1)</f>
        <v>2.9801364390170364</v>
      </c>
      <c r="E1662" s="38">
        <f>COUNTIF(user_list!H:H,A1662)</f>
        <v>1</v>
      </c>
      <c r="F1662" s="72">
        <f t="shared" si="50"/>
        <v>7</v>
      </c>
      <c r="G1662" s="72">
        <f t="shared" si="51"/>
        <v>2019</v>
      </c>
    </row>
    <row r="1663" spans="1:7" hidden="1" x14ac:dyDescent="0.3">
      <c r="A1663" s="79">
        <v>43666</v>
      </c>
      <c r="B1663">
        <f>SUMIFS(user_list!P:P,user_list!G:G,"&lt;="&amp;A1663,user_list!H:H,"&gt;="&amp;A1663)</f>
        <v>2.8445709628265603</v>
      </c>
      <c r="C1663">
        <f>SUMIFS(user_list!Q:Q,user_list!G:G,"&lt;="&amp;A1663,user_list!H:H,"&gt;="&amp;A1663)</f>
        <v>7.2959875944950561</v>
      </c>
      <c r="D1663">
        <f>SUMIFS(user_list!P:P,user_list!G:G,"&lt;="&amp;A1663,user_list!H:H,"&gt;="&amp;A1663,user_list!J:J,days!G1663)+SUMIFS(user_list!P:P,user_list!G:G,"&lt;="&amp;A1663,user_list!H:H,"&gt;="&amp;A1663,user_list!J:J,days!G1663-1)</f>
        <v>1.4023586612392582</v>
      </c>
      <c r="E1663" s="38">
        <f>COUNTIF(user_list!H:H,A1663)</f>
        <v>0</v>
      </c>
      <c r="F1663" s="72">
        <f t="shared" si="50"/>
        <v>7</v>
      </c>
      <c r="G1663" s="72">
        <f t="shared" si="51"/>
        <v>2019</v>
      </c>
    </row>
    <row r="1664" spans="1:7" hidden="1" x14ac:dyDescent="0.3">
      <c r="A1664" s="79">
        <v>43667</v>
      </c>
      <c r="B1664">
        <f>SUMIFS(user_list!P:P,user_list!G:G,"&lt;="&amp;A1664,user_list!H:H,"&gt;="&amp;A1664)</f>
        <v>2.8445709628265603</v>
      </c>
      <c r="C1664">
        <f>SUMIFS(user_list!Q:Q,user_list!G:G,"&lt;="&amp;A1664,user_list!H:H,"&gt;="&amp;A1664)</f>
        <v>7.2959875944950561</v>
      </c>
      <c r="D1664">
        <f>SUMIFS(user_list!P:P,user_list!G:G,"&lt;="&amp;A1664,user_list!H:H,"&gt;="&amp;A1664,user_list!J:J,days!G1664)+SUMIFS(user_list!P:P,user_list!G:G,"&lt;="&amp;A1664,user_list!H:H,"&gt;="&amp;A1664,user_list!J:J,days!G1664-1)</f>
        <v>1.4023586612392582</v>
      </c>
      <c r="E1664" s="38">
        <f>COUNTIF(user_list!H:H,A1664)</f>
        <v>0</v>
      </c>
      <c r="F1664" s="72">
        <f t="shared" si="50"/>
        <v>7</v>
      </c>
      <c r="G1664" s="72">
        <f t="shared" si="51"/>
        <v>2019</v>
      </c>
    </row>
    <row r="1665" spans="1:7" hidden="1" x14ac:dyDescent="0.3">
      <c r="A1665" s="79">
        <v>43668</v>
      </c>
      <c r="B1665">
        <f>SUMIFS(user_list!P:P,user_list!G:G,"&lt;="&amp;A1665,user_list!H:H,"&gt;="&amp;A1665)</f>
        <v>2.8445709628265603</v>
      </c>
      <c r="C1665">
        <f>SUMIFS(user_list!Q:Q,user_list!G:G,"&lt;="&amp;A1665,user_list!H:H,"&gt;="&amp;A1665)</f>
        <v>7.2959875944950561</v>
      </c>
      <c r="D1665">
        <f>SUMIFS(user_list!P:P,user_list!G:G,"&lt;="&amp;A1665,user_list!H:H,"&gt;="&amp;A1665,user_list!J:J,days!G1665)+SUMIFS(user_list!P:P,user_list!G:G,"&lt;="&amp;A1665,user_list!H:H,"&gt;="&amp;A1665,user_list!J:J,days!G1665-1)</f>
        <v>1.4023586612392582</v>
      </c>
      <c r="E1665" s="38">
        <f>COUNTIF(user_list!H:H,A1665)</f>
        <v>2</v>
      </c>
      <c r="F1665" s="72">
        <f t="shared" si="50"/>
        <v>7</v>
      </c>
      <c r="G1665" s="72">
        <f t="shared" si="51"/>
        <v>2019</v>
      </c>
    </row>
    <row r="1666" spans="1:7" hidden="1" x14ac:dyDescent="0.3">
      <c r="A1666" s="79">
        <v>43669</v>
      </c>
      <c r="B1666">
        <f>SUMIFS(user_list!P:P,user_list!G:G,"&lt;="&amp;A1666,user_list!H:H,"&gt;="&amp;A1666)</f>
        <v>1.9723487406043372</v>
      </c>
      <c r="C1666">
        <f>SUMIFS(user_list!Q:Q,user_list!G:G,"&lt;="&amp;A1666,user_list!H:H,"&gt;="&amp;A1666)</f>
        <v>5.4626542611617239</v>
      </c>
      <c r="D1666">
        <f>SUMIFS(user_list!P:P,user_list!G:G,"&lt;="&amp;A1666,user_list!H:H,"&gt;="&amp;A1666,user_list!J:J,days!G1666)+SUMIFS(user_list!P:P,user_list!G:G,"&lt;="&amp;A1666,user_list!H:H,"&gt;="&amp;A1666,user_list!J:J,days!G1666-1)</f>
        <v>1.3981919945725911</v>
      </c>
      <c r="E1666" s="38">
        <f>COUNTIF(user_list!H:H,A1666)</f>
        <v>0</v>
      </c>
      <c r="F1666" s="72">
        <f t="shared" ref="F1666:F1729" si="52">MONTH(A1666)</f>
        <v>7</v>
      </c>
      <c r="G1666" s="72">
        <f t="shared" ref="G1666:G1729" si="53">YEAR(A1666)</f>
        <v>2019</v>
      </c>
    </row>
    <row r="1667" spans="1:7" hidden="1" x14ac:dyDescent="0.3">
      <c r="A1667" s="79">
        <v>43670</v>
      </c>
      <c r="B1667">
        <f>SUMIFS(user_list!P:P,user_list!G:G,"&lt;="&amp;A1667,user_list!H:H,"&gt;="&amp;A1667)</f>
        <v>1.9723487406043372</v>
      </c>
      <c r="C1667">
        <f>SUMIFS(user_list!Q:Q,user_list!G:G,"&lt;="&amp;A1667,user_list!H:H,"&gt;="&amp;A1667)</f>
        <v>5.4626542611617239</v>
      </c>
      <c r="D1667">
        <f>SUMIFS(user_list!P:P,user_list!G:G,"&lt;="&amp;A1667,user_list!H:H,"&gt;="&amp;A1667,user_list!J:J,days!G1667)+SUMIFS(user_list!P:P,user_list!G:G,"&lt;="&amp;A1667,user_list!H:H,"&gt;="&amp;A1667,user_list!J:J,days!G1667-1)</f>
        <v>1.3981919945725911</v>
      </c>
      <c r="E1667" s="38">
        <f>COUNTIF(user_list!H:H,A1667)</f>
        <v>0</v>
      </c>
      <c r="F1667" s="72">
        <f t="shared" si="52"/>
        <v>7</v>
      </c>
      <c r="G1667" s="72">
        <f t="shared" si="53"/>
        <v>2019</v>
      </c>
    </row>
    <row r="1668" spans="1:7" hidden="1" x14ac:dyDescent="0.3">
      <c r="A1668" s="79">
        <v>43671</v>
      </c>
      <c r="B1668">
        <f>SUMIFS(user_list!P:P,user_list!G:G,"&lt;="&amp;A1668,user_list!H:H,"&gt;="&amp;A1668)</f>
        <v>1.9723487406043372</v>
      </c>
      <c r="C1668">
        <f>SUMIFS(user_list!Q:Q,user_list!G:G,"&lt;="&amp;A1668,user_list!H:H,"&gt;="&amp;A1668)</f>
        <v>5.4626542611617239</v>
      </c>
      <c r="D1668">
        <f>SUMIFS(user_list!P:P,user_list!G:G,"&lt;="&amp;A1668,user_list!H:H,"&gt;="&amp;A1668,user_list!J:J,days!G1668)+SUMIFS(user_list!P:P,user_list!G:G,"&lt;="&amp;A1668,user_list!H:H,"&gt;="&amp;A1668,user_list!J:J,days!G1668-1)</f>
        <v>1.3981919945725911</v>
      </c>
      <c r="E1668" s="38">
        <f>COUNTIF(user_list!H:H,A1668)</f>
        <v>0</v>
      </c>
      <c r="F1668" s="72">
        <f t="shared" si="52"/>
        <v>7</v>
      </c>
      <c r="G1668" s="72">
        <f t="shared" si="53"/>
        <v>2019</v>
      </c>
    </row>
    <row r="1669" spans="1:7" hidden="1" x14ac:dyDescent="0.3">
      <c r="A1669" s="79">
        <v>43672</v>
      </c>
      <c r="B1669">
        <f>SUMIFS(user_list!P:P,user_list!G:G,"&lt;="&amp;A1669,user_list!H:H,"&gt;="&amp;A1669)</f>
        <v>3.5667931850487822</v>
      </c>
      <c r="C1669">
        <f>SUMIFS(user_list!Q:Q,user_list!G:G,"&lt;="&amp;A1669,user_list!H:H,"&gt;="&amp;A1669)</f>
        <v>9.4626542611617239</v>
      </c>
      <c r="D1669">
        <f>SUMIFS(user_list!P:P,user_list!G:G,"&lt;="&amp;A1669,user_list!H:H,"&gt;="&amp;A1669,user_list!J:J,days!G1669)+SUMIFS(user_list!P:P,user_list!G:G,"&lt;="&amp;A1669,user_list!H:H,"&gt;="&amp;A1669,user_list!J:J,days!G1669-1)</f>
        <v>1.3981919945725911</v>
      </c>
      <c r="E1669" s="38">
        <f>COUNTIF(user_list!H:H,A1669)</f>
        <v>1</v>
      </c>
      <c r="F1669" s="72">
        <f t="shared" si="52"/>
        <v>7</v>
      </c>
      <c r="G1669" s="72">
        <f t="shared" si="53"/>
        <v>2019</v>
      </c>
    </row>
    <row r="1670" spans="1:7" hidden="1" x14ac:dyDescent="0.3">
      <c r="A1670" s="79">
        <v>43673</v>
      </c>
      <c r="B1670">
        <f>SUMIFS(user_list!P:P,user_list!G:G,"&lt;="&amp;A1670,user_list!H:H,"&gt;="&amp;A1670)</f>
        <v>2.3209598517154495</v>
      </c>
      <c r="C1670">
        <f>SUMIFS(user_list!Q:Q,user_list!G:G,"&lt;="&amp;A1670,user_list!H:H,"&gt;="&amp;A1670)</f>
        <v>6.2126542611617239</v>
      </c>
      <c r="D1670">
        <f>SUMIFS(user_list!P:P,user_list!G:G,"&lt;="&amp;A1670,user_list!H:H,"&gt;="&amp;A1670,user_list!J:J,days!G1670)+SUMIFS(user_list!P:P,user_list!G:G,"&lt;="&amp;A1670,user_list!H:H,"&gt;="&amp;A1670,user_list!J:J,days!G1670-1)</f>
        <v>0.15235866123925823</v>
      </c>
      <c r="E1670" s="38">
        <f>COUNTIF(user_list!H:H,A1670)</f>
        <v>0</v>
      </c>
      <c r="F1670" s="72">
        <f t="shared" si="52"/>
        <v>7</v>
      </c>
      <c r="G1670" s="72">
        <f t="shared" si="53"/>
        <v>2019</v>
      </c>
    </row>
    <row r="1671" spans="1:7" hidden="1" x14ac:dyDescent="0.3">
      <c r="A1671" s="79">
        <v>43674</v>
      </c>
      <c r="B1671">
        <f>SUMIFS(user_list!P:P,user_list!G:G,"&lt;="&amp;A1671,user_list!H:H,"&gt;="&amp;A1671)</f>
        <v>2.3209598517154495</v>
      </c>
      <c r="C1671">
        <f>SUMIFS(user_list!Q:Q,user_list!G:G,"&lt;="&amp;A1671,user_list!H:H,"&gt;="&amp;A1671)</f>
        <v>6.2126542611617239</v>
      </c>
      <c r="D1671">
        <f>SUMIFS(user_list!P:P,user_list!G:G,"&lt;="&amp;A1671,user_list!H:H,"&gt;="&amp;A1671,user_list!J:J,days!G1671)+SUMIFS(user_list!P:P,user_list!G:G,"&lt;="&amp;A1671,user_list!H:H,"&gt;="&amp;A1671,user_list!J:J,days!G1671-1)</f>
        <v>0.15235866123925823</v>
      </c>
      <c r="E1671" s="38">
        <f>COUNTIF(user_list!H:H,A1671)</f>
        <v>0</v>
      </c>
      <c r="F1671" s="72">
        <f t="shared" si="52"/>
        <v>7</v>
      </c>
      <c r="G1671" s="72">
        <f t="shared" si="53"/>
        <v>2019</v>
      </c>
    </row>
    <row r="1672" spans="1:7" hidden="1" x14ac:dyDescent="0.3">
      <c r="A1672" s="79">
        <v>43675</v>
      </c>
      <c r="B1672">
        <f>SUMIFS(user_list!P:P,user_list!G:G,"&lt;="&amp;A1672,user_list!H:H,"&gt;="&amp;A1672)</f>
        <v>2.3209598517154495</v>
      </c>
      <c r="C1672">
        <f>SUMIFS(user_list!Q:Q,user_list!G:G,"&lt;="&amp;A1672,user_list!H:H,"&gt;="&amp;A1672)</f>
        <v>6.2126542611617239</v>
      </c>
      <c r="D1672">
        <f>SUMIFS(user_list!P:P,user_list!G:G,"&lt;="&amp;A1672,user_list!H:H,"&gt;="&amp;A1672,user_list!J:J,days!G1672)+SUMIFS(user_list!P:P,user_list!G:G,"&lt;="&amp;A1672,user_list!H:H,"&gt;="&amp;A1672,user_list!J:J,days!G1672-1)</f>
        <v>0.15235866123925823</v>
      </c>
      <c r="E1672" s="38">
        <f>COUNTIF(user_list!H:H,A1672)</f>
        <v>0</v>
      </c>
      <c r="F1672" s="72">
        <f t="shared" si="52"/>
        <v>7</v>
      </c>
      <c r="G1672" s="72">
        <f t="shared" si="53"/>
        <v>2019</v>
      </c>
    </row>
    <row r="1673" spans="1:7" hidden="1" x14ac:dyDescent="0.3">
      <c r="A1673" s="79">
        <v>43676</v>
      </c>
      <c r="B1673">
        <f>SUMIFS(user_list!P:P,user_list!G:G,"&lt;="&amp;A1673,user_list!H:H,"&gt;="&amp;A1673)</f>
        <v>4.454848740604338</v>
      </c>
      <c r="C1673">
        <f>SUMIFS(user_list!Q:Q,user_list!G:G,"&lt;="&amp;A1673,user_list!H:H,"&gt;="&amp;A1673)</f>
        <v>11.462654261161724</v>
      </c>
      <c r="D1673">
        <f>SUMIFS(user_list!P:P,user_list!G:G,"&lt;="&amp;A1673,user_list!H:H,"&gt;="&amp;A1673,user_list!J:J,days!G1673)+SUMIFS(user_list!P:P,user_list!G:G,"&lt;="&amp;A1673,user_list!H:H,"&gt;="&amp;A1673,user_list!J:J,days!G1673-1)</f>
        <v>0.95013643901703604</v>
      </c>
      <c r="E1673" s="38">
        <f>COUNTIF(user_list!H:H,A1673)</f>
        <v>1</v>
      </c>
      <c r="F1673" s="72">
        <f t="shared" si="52"/>
        <v>7</v>
      </c>
      <c r="G1673" s="72">
        <f t="shared" si="53"/>
        <v>2019</v>
      </c>
    </row>
    <row r="1674" spans="1:7" hidden="1" x14ac:dyDescent="0.3">
      <c r="A1674" s="79">
        <v>43677</v>
      </c>
      <c r="B1674">
        <f>SUMIFS(user_list!P:P,user_list!G:G,"&lt;="&amp;A1674,user_list!H:H,"&gt;="&amp;A1674)</f>
        <v>2.860404296159893</v>
      </c>
      <c r="C1674">
        <f>SUMIFS(user_list!Q:Q,user_list!G:G,"&lt;="&amp;A1674,user_list!H:H,"&gt;="&amp;A1674)</f>
        <v>7.4626542611617239</v>
      </c>
      <c r="D1674">
        <f>SUMIFS(user_list!P:P,user_list!G:G,"&lt;="&amp;A1674,user_list!H:H,"&gt;="&amp;A1674,user_list!J:J,days!G1674)+SUMIFS(user_list!P:P,user_list!G:G,"&lt;="&amp;A1674,user_list!H:H,"&gt;="&amp;A1674,user_list!J:J,days!G1674-1)</f>
        <v>0.95013643901703604</v>
      </c>
      <c r="E1674" s="38">
        <f>COUNTIF(user_list!H:H,A1674)</f>
        <v>0</v>
      </c>
      <c r="F1674" s="72">
        <f t="shared" si="52"/>
        <v>7</v>
      </c>
      <c r="G1674" s="72">
        <f t="shared" si="53"/>
        <v>2019</v>
      </c>
    </row>
    <row r="1675" spans="1:7" hidden="1" x14ac:dyDescent="0.3">
      <c r="A1675" s="79">
        <v>43678</v>
      </c>
      <c r="B1675">
        <f>SUMIFS(user_list!P:P,user_list!G:G,"&lt;="&amp;A1675,user_list!H:H,"&gt;="&amp;A1675)</f>
        <v>2.860404296159893</v>
      </c>
      <c r="C1675">
        <f>SUMIFS(user_list!Q:Q,user_list!G:G,"&lt;="&amp;A1675,user_list!H:H,"&gt;="&amp;A1675)</f>
        <v>7.4626542611617239</v>
      </c>
      <c r="D1675">
        <f>SUMIFS(user_list!P:P,user_list!G:G,"&lt;="&amp;A1675,user_list!H:H,"&gt;="&amp;A1675,user_list!J:J,days!G1675)+SUMIFS(user_list!P:P,user_list!G:G,"&lt;="&amp;A1675,user_list!H:H,"&gt;="&amp;A1675,user_list!J:J,days!G1675-1)</f>
        <v>0.95013643901703604</v>
      </c>
      <c r="E1675" s="38">
        <f>COUNTIF(user_list!H:H,A1675)</f>
        <v>0</v>
      </c>
      <c r="F1675" s="72">
        <f t="shared" si="52"/>
        <v>8</v>
      </c>
      <c r="G1675" s="72">
        <f t="shared" si="53"/>
        <v>2019</v>
      </c>
    </row>
    <row r="1676" spans="1:7" hidden="1" x14ac:dyDescent="0.3">
      <c r="A1676" s="79">
        <v>43679</v>
      </c>
      <c r="B1676">
        <f>SUMIFS(user_list!P:P,user_list!G:G,"&lt;="&amp;A1676,user_list!H:H,"&gt;="&amp;A1676)</f>
        <v>2.860404296159893</v>
      </c>
      <c r="C1676">
        <f>SUMIFS(user_list!Q:Q,user_list!G:G,"&lt;="&amp;A1676,user_list!H:H,"&gt;="&amp;A1676)</f>
        <v>7.4626542611617239</v>
      </c>
      <c r="D1676">
        <f>SUMIFS(user_list!P:P,user_list!G:G,"&lt;="&amp;A1676,user_list!H:H,"&gt;="&amp;A1676,user_list!J:J,days!G1676)+SUMIFS(user_list!P:P,user_list!G:G,"&lt;="&amp;A1676,user_list!H:H,"&gt;="&amp;A1676,user_list!J:J,days!G1676-1)</f>
        <v>0.95013643901703604</v>
      </c>
      <c r="E1676" s="38">
        <f>COUNTIF(user_list!H:H,A1676)</f>
        <v>0</v>
      </c>
      <c r="F1676" s="72">
        <f t="shared" si="52"/>
        <v>8</v>
      </c>
      <c r="G1676" s="72">
        <f t="shared" si="53"/>
        <v>2019</v>
      </c>
    </row>
    <row r="1677" spans="1:7" hidden="1" x14ac:dyDescent="0.3">
      <c r="A1677" s="79">
        <v>43680</v>
      </c>
      <c r="B1677">
        <f>SUMIFS(user_list!P:P,user_list!G:G,"&lt;="&amp;A1677,user_list!H:H,"&gt;="&amp;A1677)</f>
        <v>2.860404296159893</v>
      </c>
      <c r="C1677">
        <f>SUMIFS(user_list!Q:Q,user_list!G:G,"&lt;="&amp;A1677,user_list!H:H,"&gt;="&amp;A1677)</f>
        <v>7.4626542611617239</v>
      </c>
      <c r="D1677">
        <f>SUMIFS(user_list!P:P,user_list!G:G,"&lt;="&amp;A1677,user_list!H:H,"&gt;="&amp;A1677,user_list!J:J,days!G1677)+SUMIFS(user_list!P:P,user_list!G:G,"&lt;="&amp;A1677,user_list!H:H,"&gt;="&amp;A1677,user_list!J:J,days!G1677-1)</f>
        <v>0.95013643901703604</v>
      </c>
      <c r="E1677" s="38">
        <f>COUNTIF(user_list!H:H,A1677)</f>
        <v>0</v>
      </c>
      <c r="F1677" s="72">
        <f t="shared" si="52"/>
        <v>8</v>
      </c>
      <c r="G1677" s="72">
        <f t="shared" si="53"/>
        <v>2019</v>
      </c>
    </row>
    <row r="1678" spans="1:7" hidden="1" x14ac:dyDescent="0.3">
      <c r="A1678" s="79">
        <v>43681</v>
      </c>
      <c r="B1678">
        <f>SUMIFS(user_list!P:P,user_list!G:G,"&lt;="&amp;A1678,user_list!H:H,"&gt;="&amp;A1678)</f>
        <v>2.860404296159893</v>
      </c>
      <c r="C1678">
        <f>SUMIFS(user_list!Q:Q,user_list!G:G,"&lt;="&amp;A1678,user_list!H:H,"&gt;="&amp;A1678)</f>
        <v>7.4626542611617239</v>
      </c>
      <c r="D1678">
        <f>SUMIFS(user_list!P:P,user_list!G:G,"&lt;="&amp;A1678,user_list!H:H,"&gt;="&amp;A1678,user_list!J:J,days!G1678)+SUMIFS(user_list!P:P,user_list!G:G,"&lt;="&amp;A1678,user_list!H:H,"&gt;="&amp;A1678,user_list!J:J,days!G1678-1)</f>
        <v>0.95013643901703604</v>
      </c>
      <c r="E1678" s="38">
        <f>COUNTIF(user_list!H:H,A1678)</f>
        <v>1</v>
      </c>
      <c r="F1678" s="72">
        <f t="shared" si="52"/>
        <v>8</v>
      </c>
      <c r="G1678" s="72">
        <f t="shared" si="53"/>
        <v>2019</v>
      </c>
    </row>
    <row r="1679" spans="1:7" hidden="1" x14ac:dyDescent="0.3">
      <c r="A1679" s="79">
        <v>43682</v>
      </c>
      <c r="B1679">
        <f>SUMIFS(user_list!P:P,user_list!G:G,"&lt;="&amp;A1679,user_list!H:H,"&gt;="&amp;A1679)</f>
        <v>2.0626265183821153</v>
      </c>
      <c r="C1679">
        <f>SUMIFS(user_list!Q:Q,user_list!G:G,"&lt;="&amp;A1679,user_list!H:H,"&gt;="&amp;A1679)</f>
        <v>5.4626542611617239</v>
      </c>
      <c r="D1679">
        <f>SUMIFS(user_list!P:P,user_list!G:G,"&lt;="&amp;A1679,user_list!H:H,"&gt;="&amp;A1679,user_list!J:J,days!G1679)+SUMIFS(user_list!P:P,user_list!G:G,"&lt;="&amp;A1679,user_list!H:H,"&gt;="&amp;A1679,user_list!J:J,days!G1679-1)</f>
        <v>0.15235866123925823</v>
      </c>
      <c r="E1679" s="38">
        <f>COUNTIF(user_list!H:H,A1679)</f>
        <v>0</v>
      </c>
      <c r="F1679" s="72">
        <f t="shared" si="52"/>
        <v>8</v>
      </c>
      <c r="G1679" s="72">
        <f t="shared" si="53"/>
        <v>2019</v>
      </c>
    </row>
    <row r="1680" spans="1:7" hidden="1" x14ac:dyDescent="0.3">
      <c r="A1680" s="79">
        <v>43683</v>
      </c>
      <c r="B1680">
        <f>SUMIFS(user_list!P:P,user_list!G:G,"&lt;="&amp;A1680,user_list!H:H,"&gt;="&amp;A1680)</f>
        <v>2.0626265183821153</v>
      </c>
      <c r="C1680">
        <f>SUMIFS(user_list!Q:Q,user_list!G:G,"&lt;="&amp;A1680,user_list!H:H,"&gt;="&amp;A1680)</f>
        <v>5.4626542611617239</v>
      </c>
      <c r="D1680">
        <f>SUMIFS(user_list!P:P,user_list!G:G,"&lt;="&amp;A1680,user_list!H:H,"&gt;="&amp;A1680,user_list!J:J,days!G1680)+SUMIFS(user_list!P:P,user_list!G:G,"&lt;="&amp;A1680,user_list!H:H,"&gt;="&amp;A1680,user_list!J:J,days!G1680-1)</f>
        <v>0.15235866123925823</v>
      </c>
      <c r="E1680" s="38">
        <f>COUNTIF(user_list!H:H,A1680)</f>
        <v>2</v>
      </c>
      <c r="F1680" s="72">
        <f t="shared" si="52"/>
        <v>8</v>
      </c>
      <c r="G1680" s="72">
        <f t="shared" si="53"/>
        <v>2019</v>
      </c>
    </row>
    <row r="1681" spans="1:7" hidden="1" x14ac:dyDescent="0.3">
      <c r="A1681" s="79">
        <v>43684</v>
      </c>
      <c r="B1681">
        <f>SUMIFS(user_list!P:P,user_list!G:G,"&lt;="&amp;A1681,user_list!H:H,"&gt;="&amp;A1681)</f>
        <v>1.4631147338703308</v>
      </c>
      <c r="C1681">
        <f>SUMIFS(user_list!Q:Q,user_list!G:G,"&lt;="&amp;A1681,user_list!H:H,"&gt;="&amp;A1681)</f>
        <v>3.833866382373845</v>
      </c>
      <c r="D1681">
        <f>SUMIFS(user_list!P:P,user_list!G:G,"&lt;="&amp;A1681,user_list!H:H,"&gt;="&amp;A1681,user_list!J:J,days!G1681)+SUMIFS(user_list!P:P,user_list!G:G,"&lt;="&amp;A1681,user_list!H:H,"&gt;="&amp;A1681,user_list!J:J,days!G1681-1)</f>
        <v>0.88895798783858471</v>
      </c>
      <c r="E1681" s="38">
        <f>COUNTIF(user_list!H:H,A1681)</f>
        <v>0</v>
      </c>
      <c r="F1681" s="72">
        <f t="shared" si="52"/>
        <v>8</v>
      </c>
      <c r="G1681" s="72">
        <f t="shared" si="53"/>
        <v>2019</v>
      </c>
    </row>
    <row r="1682" spans="1:7" hidden="1" x14ac:dyDescent="0.3">
      <c r="A1682" s="79">
        <v>43685</v>
      </c>
      <c r="B1682">
        <f>SUMIFS(user_list!P:P,user_list!G:G,"&lt;="&amp;A1682,user_list!H:H,"&gt;="&amp;A1682)</f>
        <v>1.4631147338703308</v>
      </c>
      <c r="C1682">
        <f>SUMIFS(user_list!Q:Q,user_list!G:G,"&lt;="&amp;A1682,user_list!H:H,"&gt;="&amp;A1682)</f>
        <v>3.833866382373845</v>
      </c>
      <c r="D1682">
        <f>SUMIFS(user_list!P:P,user_list!G:G,"&lt;="&amp;A1682,user_list!H:H,"&gt;="&amp;A1682,user_list!J:J,days!G1682)+SUMIFS(user_list!P:P,user_list!G:G,"&lt;="&amp;A1682,user_list!H:H,"&gt;="&amp;A1682,user_list!J:J,days!G1682-1)</f>
        <v>0.88895798783858471</v>
      </c>
      <c r="E1682" s="38">
        <f>COUNTIF(user_list!H:H,A1682)</f>
        <v>0</v>
      </c>
      <c r="F1682" s="72">
        <f t="shared" si="52"/>
        <v>8</v>
      </c>
      <c r="G1682" s="72">
        <f t="shared" si="53"/>
        <v>2019</v>
      </c>
    </row>
    <row r="1683" spans="1:7" hidden="1" x14ac:dyDescent="0.3">
      <c r="A1683" s="79">
        <v>43686</v>
      </c>
      <c r="B1683">
        <f>SUMIFS(user_list!P:P,user_list!G:G,"&lt;="&amp;A1683,user_list!H:H,"&gt;="&amp;A1683)</f>
        <v>1.4631147338703308</v>
      </c>
      <c r="C1683">
        <f>SUMIFS(user_list!Q:Q,user_list!G:G,"&lt;="&amp;A1683,user_list!H:H,"&gt;="&amp;A1683)</f>
        <v>3.833866382373845</v>
      </c>
      <c r="D1683">
        <f>SUMIFS(user_list!P:P,user_list!G:G,"&lt;="&amp;A1683,user_list!H:H,"&gt;="&amp;A1683,user_list!J:J,days!G1683)+SUMIFS(user_list!P:P,user_list!G:G,"&lt;="&amp;A1683,user_list!H:H,"&gt;="&amp;A1683,user_list!J:J,days!G1683-1)</f>
        <v>0.88895798783858471</v>
      </c>
      <c r="E1683" s="38">
        <f>COUNTIF(user_list!H:H,A1683)</f>
        <v>0</v>
      </c>
      <c r="F1683" s="72">
        <f t="shared" si="52"/>
        <v>8</v>
      </c>
      <c r="G1683" s="72">
        <f t="shared" si="53"/>
        <v>2019</v>
      </c>
    </row>
    <row r="1684" spans="1:7" hidden="1" x14ac:dyDescent="0.3">
      <c r="A1684" s="79">
        <v>43687</v>
      </c>
      <c r="B1684">
        <f>SUMIFS(user_list!P:P,user_list!G:G,"&lt;="&amp;A1684,user_list!H:H,"&gt;="&amp;A1684)</f>
        <v>1.5789683924069162</v>
      </c>
      <c r="C1684">
        <f>SUMIFS(user_list!Q:Q,user_list!G:G,"&lt;="&amp;A1684,user_list!H:H,"&gt;="&amp;A1684)</f>
        <v>4.1265493092031136</v>
      </c>
      <c r="D1684">
        <f>SUMIFS(user_list!P:P,user_list!G:G,"&lt;="&amp;A1684,user_list!H:H,"&gt;="&amp;A1684,user_list!J:J,days!G1684)+SUMIFS(user_list!P:P,user_list!G:G,"&lt;="&amp;A1684,user_list!H:H,"&gt;="&amp;A1684,user_list!J:J,days!G1684-1)</f>
        <v>1.0048116463751702</v>
      </c>
      <c r="E1684" s="38">
        <f>COUNTIF(user_list!H:H,A1684)</f>
        <v>0</v>
      </c>
      <c r="F1684" s="72">
        <f t="shared" si="52"/>
        <v>8</v>
      </c>
      <c r="G1684" s="72">
        <f t="shared" si="53"/>
        <v>2019</v>
      </c>
    </row>
    <row r="1685" spans="1:7" hidden="1" x14ac:dyDescent="0.3">
      <c r="A1685" s="79">
        <v>43688</v>
      </c>
      <c r="B1685">
        <f>SUMIFS(user_list!P:P,user_list!G:G,"&lt;="&amp;A1685,user_list!H:H,"&gt;="&amp;A1685)</f>
        <v>1.5789683924069162</v>
      </c>
      <c r="C1685">
        <f>SUMIFS(user_list!Q:Q,user_list!G:G,"&lt;="&amp;A1685,user_list!H:H,"&gt;="&amp;A1685)</f>
        <v>4.1265493092031136</v>
      </c>
      <c r="D1685">
        <f>SUMIFS(user_list!P:P,user_list!G:G,"&lt;="&amp;A1685,user_list!H:H,"&gt;="&amp;A1685,user_list!J:J,days!G1685)+SUMIFS(user_list!P:P,user_list!G:G,"&lt;="&amp;A1685,user_list!H:H,"&gt;="&amp;A1685,user_list!J:J,days!G1685-1)</f>
        <v>1.0048116463751702</v>
      </c>
      <c r="E1685" s="38">
        <f>COUNTIF(user_list!H:H,A1685)</f>
        <v>0</v>
      </c>
      <c r="F1685" s="72">
        <f t="shared" si="52"/>
        <v>8</v>
      </c>
      <c r="G1685" s="72">
        <f t="shared" si="53"/>
        <v>2019</v>
      </c>
    </row>
    <row r="1686" spans="1:7" hidden="1" x14ac:dyDescent="0.3">
      <c r="A1686" s="79">
        <v>43689</v>
      </c>
      <c r="B1686">
        <f>SUMIFS(user_list!P:P,user_list!G:G,"&lt;="&amp;A1686,user_list!H:H,"&gt;="&amp;A1686)</f>
        <v>1.5789683924069162</v>
      </c>
      <c r="C1686">
        <f>SUMIFS(user_list!Q:Q,user_list!G:G,"&lt;="&amp;A1686,user_list!H:H,"&gt;="&amp;A1686)</f>
        <v>4.1265493092031136</v>
      </c>
      <c r="D1686">
        <f>SUMIFS(user_list!P:P,user_list!G:G,"&lt;="&amp;A1686,user_list!H:H,"&gt;="&amp;A1686,user_list!J:J,days!G1686)+SUMIFS(user_list!P:P,user_list!G:G,"&lt;="&amp;A1686,user_list!H:H,"&gt;="&amp;A1686,user_list!J:J,days!G1686-1)</f>
        <v>1.0048116463751702</v>
      </c>
      <c r="E1686" s="38">
        <f>COUNTIF(user_list!H:H,A1686)</f>
        <v>1</v>
      </c>
      <c r="F1686" s="72">
        <f t="shared" si="52"/>
        <v>8</v>
      </c>
      <c r="G1686" s="72">
        <f t="shared" si="53"/>
        <v>2019</v>
      </c>
    </row>
    <row r="1687" spans="1:7" hidden="1" x14ac:dyDescent="0.3">
      <c r="A1687" s="79">
        <v>43690</v>
      </c>
      <c r="B1687">
        <f>SUMIFS(user_list!P:P,user_list!G:G,"&lt;="&amp;A1687,user_list!H:H,"&gt;="&amp;A1687)</f>
        <v>0.72433876277728659</v>
      </c>
      <c r="C1687">
        <f>SUMIFS(user_list!Q:Q,user_list!G:G,"&lt;="&amp;A1687,user_list!H:H,"&gt;="&amp;A1687)</f>
        <v>1.9598826425364466</v>
      </c>
      <c r="D1687">
        <f>SUMIFS(user_list!P:P,user_list!G:G,"&lt;="&amp;A1687,user_list!H:H,"&gt;="&amp;A1687,user_list!J:J,days!G1687)+SUMIFS(user_list!P:P,user_list!G:G,"&lt;="&amp;A1687,user_list!H:H,"&gt;="&amp;A1687,user_list!J:J,days!G1687-1)</f>
        <v>0.1501820167455406</v>
      </c>
      <c r="E1687" s="38">
        <f>COUNTIF(user_list!H:H,A1687)</f>
        <v>0</v>
      </c>
      <c r="F1687" s="72">
        <f t="shared" si="52"/>
        <v>8</v>
      </c>
      <c r="G1687" s="72">
        <f t="shared" si="53"/>
        <v>2019</v>
      </c>
    </row>
    <row r="1688" spans="1:7" hidden="1" x14ac:dyDescent="0.3">
      <c r="A1688" s="79">
        <v>43691</v>
      </c>
      <c r="B1688">
        <f>SUMIFS(user_list!P:P,user_list!G:G,"&lt;="&amp;A1688,user_list!H:H,"&gt;="&amp;A1688)</f>
        <v>0.72433876277728659</v>
      </c>
      <c r="C1688">
        <f>SUMIFS(user_list!Q:Q,user_list!G:G,"&lt;="&amp;A1688,user_list!H:H,"&gt;="&amp;A1688)</f>
        <v>1.9598826425364466</v>
      </c>
      <c r="D1688">
        <f>SUMIFS(user_list!P:P,user_list!G:G,"&lt;="&amp;A1688,user_list!H:H,"&gt;="&amp;A1688,user_list!J:J,days!G1688)+SUMIFS(user_list!P:P,user_list!G:G,"&lt;="&amp;A1688,user_list!H:H,"&gt;="&amp;A1688,user_list!J:J,days!G1688-1)</f>
        <v>0.1501820167455406</v>
      </c>
      <c r="E1688" s="38">
        <f>COUNTIF(user_list!H:H,A1688)</f>
        <v>0</v>
      </c>
      <c r="F1688" s="72">
        <f t="shared" si="52"/>
        <v>8</v>
      </c>
      <c r="G1688" s="72">
        <f t="shared" si="53"/>
        <v>2019</v>
      </c>
    </row>
    <row r="1689" spans="1:7" hidden="1" x14ac:dyDescent="0.3">
      <c r="A1689" s="79">
        <v>43692</v>
      </c>
      <c r="B1689">
        <f>SUMIFS(user_list!P:P,user_list!G:G,"&lt;="&amp;A1689,user_list!H:H,"&gt;="&amp;A1689)</f>
        <v>0.72433876277728659</v>
      </c>
      <c r="C1689">
        <f>SUMIFS(user_list!Q:Q,user_list!G:G,"&lt;="&amp;A1689,user_list!H:H,"&gt;="&amp;A1689)</f>
        <v>1.9598826425364466</v>
      </c>
      <c r="D1689">
        <f>SUMIFS(user_list!P:P,user_list!G:G,"&lt;="&amp;A1689,user_list!H:H,"&gt;="&amp;A1689,user_list!J:J,days!G1689)+SUMIFS(user_list!P:P,user_list!G:G,"&lt;="&amp;A1689,user_list!H:H,"&gt;="&amp;A1689,user_list!J:J,days!G1689-1)</f>
        <v>0.1501820167455406</v>
      </c>
      <c r="E1689" s="38">
        <f>COUNTIF(user_list!H:H,A1689)</f>
        <v>0</v>
      </c>
      <c r="F1689" s="72">
        <f t="shared" si="52"/>
        <v>8</v>
      </c>
      <c r="G1689" s="72">
        <f t="shared" si="53"/>
        <v>2019</v>
      </c>
    </row>
    <row r="1690" spans="1:7" hidden="1" x14ac:dyDescent="0.3">
      <c r="A1690" s="79">
        <v>43693</v>
      </c>
      <c r="B1690">
        <f>SUMIFS(user_list!P:P,user_list!G:G,"&lt;="&amp;A1690,user_list!H:H,"&gt;="&amp;A1690)</f>
        <v>0.72433876277728659</v>
      </c>
      <c r="C1690">
        <f>SUMIFS(user_list!Q:Q,user_list!G:G,"&lt;="&amp;A1690,user_list!H:H,"&gt;="&amp;A1690)</f>
        <v>1.9598826425364466</v>
      </c>
      <c r="D1690">
        <f>SUMIFS(user_list!P:P,user_list!G:G,"&lt;="&amp;A1690,user_list!H:H,"&gt;="&amp;A1690,user_list!J:J,days!G1690)+SUMIFS(user_list!P:P,user_list!G:G,"&lt;="&amp;A1690,user_list!H:H,"&gt;="&amp;A1690,user_list!J:J,days!G1690-1)</f>
        <v>0.1501820167455406</v>
      </c>
      <c r="E1690" s="38">
        <f>COUNTIF(user_list!H:H,A1690)</f>
        <v>0</v>
      </c>
      <c r="F1690" s="72">
        <f t="shared" si="52"/>
        <v>8</v>
      </c>
      <c r="G1690" s="72">
        <f t="shared" si="53"/>
        <v>2019</v>
      </c>
    </row>
    <row r="1691" spans="1:7" hidden="1" x14ac:dyDescent="0.3">
      <c r="A1691" s="79">
        <v>43694</v>
      </c>
      <c r="B1691">
        <f>SUMIFS(user_list!P:P,user_list!G:G,"&lt;="&amp;A1691,user_list!H:H,"&gt;="&amp;A1691)</f>
        <v>1.3923943183328422</v>
      </c>
      <c r="C1691">
        <f>SUMIFS(user_list!Q:Q,user_list!G:G,"&lt;="&amp;A1691,user_list!H:H,"&gt;="&amp;A1691)</f>
        <v>3.5848826425364462</v>
      </c>
      <c r="D1691">
        <f>SUMIFS(user_list!P:P,user_list!G:G,"&lt;="&amp;A1691,user_list!H:H,"&gt;="&amp;A1691,user_list!J:J,days!G1691)+SUMIFS(user_list!P:P,user_list!G:G,"&lt;="&amp;A1691,user_list!H:H,"&gt;="&amp;A1691,user_list!J:J,days!G1691-1)</f>
        <v>0.1501820167455406</v>
      </c>
      <c r="E1691" s="38">
        <f>COUNTIF(user_list!H:H,A1691)</f>
        <v>0</v>
      </c>
      <c r="F1691" s="72">
        <f t="shared" si="52"/>
        <v>8</v>
      </c>
      <c r="G1691" s="72">
        <f t="shared" si="53"/>
        <v>2019</v>
      </c>
    </row>
    <row r="1692" spans="1:7" hidden="1" x14ac:dyDescent="0.3">
      <c r="A1692" s="79">
        <v>43695</v>
      </c>
      <c r="B1692">
        <f>SUMIFS(user_list!P:P,user_list!G:G,"&lt;="&amp;A1692,user_list!H:H,"&gt;="&amp;A1692)</f>
        <v>1.3923943183328422</v>
      </c>
      <c r="C1692">
        <f>SUMIFS(user_list!Q:Q,user_list!G:G,"&lt;="&amp;A1692,user_list!H:H,"&gt;="&amp;A1692)</f>
        <v>3.5848826425364462</v>
      </c>
      <c r="D1692">
        <f>SUMIFS(user_list!P:P,user_list!G:G,"&lt;="&amp;A1692,user_list!H:H,"&gt;="&amp;A1692,user_list!J:J,days!G1692)+SUMIFS(user_list!P:P,user_list!G:G,"&lt;="&amp;A1692,user_list!H:H,"&gt;="&amp;A1692,user_list!J:J,days!G1692-1)</f>
        <v>0.1501820167455406</v>
      </c>
      <c r="E1692" s="38">
        <f>COUNTIF(user_list!H:H,A1692)</f>
        <v>0</v>
      </c>
      <c r="F1692" s="72">
        <f t="shared" si="52"/>
        <v>8</v>
      </c>
      <c r="G1692" s="72">
        <f t="shared" si="53"/>
        <v>2019</v>
      </c>
    </row>
    <row r="1693" spans="1:7" hidden="1" x14ac:dyDescent="0.3">
      <c r="A1693" s="79">
        <v>43696</v>
      </c>
      <c r="B1693">
        <f>SUMIFS(user_list!P:P,user_list!G:G,"&lt;="&amp;A1693,user_list!H:H,"&gt;="&amp;A1693)</f>
        <v>1.3923943183328422</v>
      </c>
      <c r="C1693">
        <f>SUMIFS(user_list!Q:Q,user_list!G:G,"&lt;="&amp;A1693,user_list!H:H,"&gt;="&amp;A1693)</f>
        <v>3.5848826425364462</v>
      </c>
      <c r="D1693">
        <f>SUMIFS(user_list!P:P,user_list!G:G,"&lt;="&amp;A1693,user_list!H:H,"&gt;="&amp;A1693,user_list!J:J,days!G1693)+SUMIFS(user_list!P:P,user_list!G:G,"&lt;="&amp;A1693,user_list!H:H,"&gt;="&amp;A1693,user_list!J:J,days!G1693-1)</f>
        <v>0.1501820167455406</v>
      </c>
      <c r="E1693" s="38">
        <f>COUNTIF(user_list!H:H,A1693)</f>
        <v>0</v>
      </c>
      <c r="F1693" s="72">
        <f t="shared" si="52"/>
        <v>8</v>
      </c>
      <c r="G1693" s="72">
        <f t="shared" si="53"/>
        <v>2019</v>
      </c>
    </row>
    <row r="1694" spans="1:7" hidden="1" x14ac:dyDescent="0.3">
      <c r="A1694" s="79">
        <v>43697</v>
      </c>
      <c r="B1694">
        <f>SUMIFS(user_list!P:P,user_list!G:G,"&lt;="&amp;A1694,user_list!H:H,"&gt;="&amp;A1694)</f>
        <v>1.3923943183328422</v>
      </c>
      <c r="C1694">
        <f>SUMIFS(user_list!Q:Q,user_list!G:G,"&lt;="&amp;A1694,user_list!H:H,"&gt;="&amp;A1694)</f>
        <v>3.5848826425364462</v>
      </c>
      <c r="D1694">
        <f>SUMIFS(user_list!P:P,user_list!G:G,"&lt;="&amp;A1694,user_list!H:H,"&gt;="&amp;A1694,user_list!J:J,days!G1694)+SUMIFS(user_list!P:P,user_list!G:G,"&lt;="&amp;A1694,user_list!H:H,"&gt;="&amp;A1694,user_list!J:J,days!G1694-1)</f>
        <v>0.1501820167455406</v>
      </c>
      <c r="E1694" s="38">
        <f>COUNTIF(user_list!H:H,A1694)</f>
        <v>0</v>
      </c>
      <c r="F1694" s="72">
        <f t="shared" si="52"/>
        <v>8</v>
      </c>
      <c r="G1694" s="72">
        <f t="shared" si="53"/>
        <v>2019</v>
      </c>
    </row>
    <row r="1695" spans="1:7" hidden="1" x14ac:dyDescent="0.3">
      <c r="A1695" s="79">
        <v>43698</v>
      </c>
      <c r="B1695">
        <f>SUMIFS(user_list!P:P,user_list!G:G,"&lt;="&amp;A1695,user_list!H:H,"&gt;="&amp;A1695)</f>
        <v>1.3923943183328422</v>
      </c>
      <c r="C1695">
        <f>SUMIFS(user_list!Q:Q,user_list!G:G,"&lt;="&amp;A1695,user_list!H:H,"&gt;="&amp;A1695)</f>
        <v>3.5848826425364462</v>
      </c>
      <c r="D1695">
        <f>SUMIFS(user_list!P:P,user_list!G:G,"&lt;="&amp;A1695,user_list!H:H,"&gt;="&amp;A1695,user_list!J:J,days!G1695)+SUMIFS(user_list!P:P,user_list!G:G,"&lt;="&amp;A1695,user_list!H:H,"&gt;="&amp;A1695,user_list!J:J,days!G1695-1)</f>
        <v>0.1501820167455406</v>
      </c>
      <c r="E1695" s="38">
        <f>COUNTIF(user_list!H:H,A1695)</f>
        <v>0</v>
      </c>
      <c r="F1695" s="72">
        <f t="shared" si="52"/>
        <v>8</v>
      </c>
      <c r="G1695" s="72">
        <f t="shared" si="53"/>
        <v>2019</v>
      </c>
    </row>
    <row r="1696" spans="1:7" hidden="1" x14ac:dyDescent="0.3">
      <c r="A1696" s="79">
        <v>43699</v>
      </c>
      <c r="B1696">
        <f>SUMIFS(user_list!P:P,user_list!G:G,"&lt;="&amp;A1696,user_list!H:H,"&gt;="&amp;A1696)</f>
        <v>1.3923943183328422</v>
      </c>
      <c r="C1696">
        <f>SUMIFS(user_list!Q:Q,user_list!G:G,"&lt;="&amp;A1696,user_list!H:H,"&gt;="&amp;A1696)</f>
        <v>3.5848826425364462</v>
      </c>
      <c r="D1696">
        <f>SUMIFS(user_list!P:P,user_list!G:G,"&lt;="&amp;A1696,user_list!H:H,"&gt;="&amp;A1696,user_list!J:J,days!G1696)+SUMIFS(user_list!P:P,user_list!G:G,"&lt;="&amp;A1696,user_list!H:H,"&gt;="&amp;A1696,user_list!J:J,days!G1696-1)</f>
        <v>0.1501820167455406</v>
      </c>
      <c r="E1696" s="38">
        <f>COUNTIF(user_list!H:H,A1696)</f>
        <v>0</v>
      </c>
      <c r="F1696" s="72">
        <f t="shared" si="52"/>
        <v>8</v>
      </c>
      <c r="G1696" s="72">
        <f t="shared" si="53"/>
        <v>2019</v>
      </c>
    </row>
    <row r="1697" spans="1:7" hidden="1" x14ac:dyDescent="0.3">
      <c r="A1697" s="79">
        <v>43700</v>
      </c>
      <c r="B1697">
        <f>SUMIFS(user_list!P:P,user_list!G:G,"&lt;="&amp;A1697,user_list!H:H,"&gt;="&amp;A1697)</f>
        <v>1.3923943183328422</v>
      </c>
      <c r="C1697">
        <f>SUMIFS(user_list!Q:Q,user_list!G:G,"&lt;="&amp;A1697,user_list!H:H,"&gt;="&amp;A1697)</f>
        <v>3.5848826425364462</v>
      </c>
      <c r="D1697">
        <f>SUMIFS(user_list!P:P,user_list!G:G,"&lt;="&amp;A1697,user_list!H:H,"&gt;="&amp;A1697,user_list!J:J,days!G1697)+SUMIFS(user_list!P:P,user_list!G:G,"&lt;="&amp;A1697,user_list!H:H,"&gt;="&amp;A1697,user_list!J:J,days!G1697-1)</f>
        <v>0.1501820167455406</v>
      </c>
      <c r="E1697" s="38">
        <f>COUNTIF(user_list!H:H,A1697)</f>
        <v>0</v>
      </c>
      <c r="F1697" s="72">
        <f t="shared" si="52"/>
        <v>8</v>
      </c>
      <c r="G1697" s="72">
        <f t="shared" si="53"/>
        <v>2019</v>
      </c>
    </row>
    <row r="1698" spans="1:7" hidden="1" x14ac:dyDescent="0.3">
      <c r="A1698" s="79">
        <v>43701</v>
      </c>
      <c r="B1698">
        <f>SUMIFS(user_list!P:P,user_list!G:G,"&lt;="&amp;A1698,user_list!H:H,"&gt;="&amp;A1698)</f>
        <v>1.3923943183328422</v>
      </c>
      <c r="C1698">
        <f>SUMIFS(user_list!Q:Q,user_list!G:G,"&lt;="&amp;A1698,user_list!H:H,"&gt;="&amp;A1698)</f>
        <v>3.5848826425364462</v>
      </c>
      <c r="D1698">
        <f>SUMIFS(user_list!P:P,user_list!G:G,"&lt;="&amp;A1698,user_list!H:H,"&gt;="&amp;A1698,user_list!J:J,days!G1698)+SUMIFS(user_list!P:P,user_list!G:G,"&lt;="&amp;A1698,user_list!H:H,"&gt;="&amp;A1698,user_list!J:J,days!G1698-1)</f>
        <v>0.1501820167455406</v>
      </c>
      <c r="E1698" s="38">
        <f>COUNTIF(user_list!H:H,A1698)</f>
        <v>0</v>
      </c>
      <c r="F1698" s="72">
        <f t="shared" si="52"/>
        <v>8</v>
      </c>
      <c r="G1698" s="72">
        <f t="shared" si="53"/>
        <v>2019</v>
      </c>
    </row>
    <row r="1699" spans="1:7" hidden="1" x14ac:dyDescent="0.3">
      <c r="A1699" s="79">
        <v>43702</v>
      </c>
      <c r="B1699">
        <f>SUMIFS(user_list!P:P,user_list!G:G,"&lt;="&amp;A1699,user_list!H:H,"&gt;="&amp;A1699)</f>
        <v>1.3923943183328422</v>
      </c>
      <c r="C1699">
        <f>SUMIFS(user_list!Q:Q,user_list!G:G,"&lt;="&amp;A1699,user_list!H:H,"&gt;="&amp;A1699)</f>
        <v>3.5848826425364462</v>
      </c>
      <c r="D1699">
        <f>SUMIFS(user_list!P:P,user_list!G:G,"&lt;="&amp;A1699,user_list!H:H,"&gt;="&amp;A1699,user_list!J:J,days!G1699)+SUMIFS(user_list!P:P,user_list!G:G,"&lt;="&amp;A1699,user_list!H:H,"&gt;="&amp;A1699,user_list!J:J,days!G1699-1)</f>
        <v>0.1501820167455406</v>
      </c>
      <c r="E1699" s="38">
        <f>COUNTIF(user_list!H:H,A1699)</f>
        <v>0</v>
      </c>
      <c r="F1699" s="72">
        <f t="shared" si="52"/>
        <v>8</v>
      </c>
      <c r="G1699" s="72">
        <f t="shared" si="53"/>
        <v>2019</v>
      </c>
    </row>
    <row r="1700" spans="1:7" hidden="1" x14ac:dyDescent="0.3">
      <c r="A1700" s="79">
        <v>43703</v>
      </c>
      <c r="B1700">
        <f>SUMIFS(user_list!P:P,user_list!G:G,"&lt;="&amp;A1700,user_list!H:H,"&gt;="&amp;A1700)</f>
        <v>1.3923943183328422</v>
      </c>
      <c r="C1700">
        <f>SUMIFS(user_list!Q:Q,user_list!G:G,"&lt;="&amp;A1700,user_list!H:H,"&gt;="&amp;A1700)</f>
        <v>3.5848826425364462</v>
      </c>
      <c r="D1700">
        <f>SUMIFS(user_list!P:P,user_list!G:G,"&lt;="&amp;A1700,user_list!H:H,"&gt;="&amp;A1700,user_list!J:J,days!G1700)+SUMIFS(user_list!P:P,user_list!G:G,"&lt;="&amp;A1700,user_list!H:H,"&gt;="&amp;A1700,user_list!J:J,days!G1700-1)</f>
        <v>0.1501820167455406</v>
      </c>
      <c r="E1700" s="38">
        <f>COUNTIF(user_list!H:H,A1700)</f>
        <v>0</v>
      </c>
      <c r="F1700" s="72">
        <f t="shared" si="52"/>
        <v>8</v>
      </c>
      <c r="G1700" s="72">
        <f t="shared" si="53"/>
        <v>2019</v>
      </c>
    </row>
    <row r="1701" spans="1:7" hidden="1" x14ac:dyDescent="0.3">
      <c r="A1701" s="79">
        <v>43704</v>
      </c>
      <c r="B1701">
        <f>SUMIFS(user_list!P:P,user_list!G:G,"&lt;="&amp;A1701,user_list!H:H,"&gt;="&amp;A1701)</f>
        <v>1.3923943183328422</v>
      </c>
      <c r="C1701">
        <f>SUMIFS(user_list!Q:Q,user_list!G:G,"&lt;="&amp;A1701,user_list!H:H,"&gt;="&amp;A1701)</f>
        <v>3.5848826425364462</v>
      </c>
      <c r="D1701">
        <f>SUMIFS(user_list!P:P,user_list!G:G,"&lt;="&amp;A1701,user_list!H:H,"&gt;="&amp;A1701,user_list!J:J,days!G1701)+SUMIFS(user_list!P:P,user_list!G:G,"&lt;="&amp;A1701,user_list!H:H,"&gt;="&amp;A1701,user_list!J:J,days!G1701-1)</f>
        <v>0.1501820167455406</v>
      </c>
      <c r="E1701" s="38">
        <f>COUNTIF(user_list!H:H,A1701)</f>
        <v>0</v>
      </c>
      <c r="F1701" s="72">
        <f t="shared" si="52"/>
        <v>8</v>
      </c>
      <c r="G1701" s="72">
        <f t="shared" si="53"/>
        <v>2019</v>
      </c>
    </row>
    <row r="1702" spans="1:7" hidden="1" x14ac:dyDescent="0.3">
      <c r="A1702" s="79">
        <v>43705</v>
      </c>
      <c r="B1702">
        <f>SUMIFS(user_list!P:P,user_list!G:G,"&lt;="&amp;A1702,user_list!H:H,"&gt;="&amp;A1702)</f>
        <v>1.3923943183328422</v>
      </c>
      <c r="C1702">
        <f>SUMIFS(user_list!Q:Q,user_list!G:G,"&lt;="&amp;A1702,user_list!H:H,"&gt;="&amp;A1702)</f>
        <v>3.5848826425364462</v>
      </c>
      <c r="D1702">
        <f>SUMIFS(user_list!P:P,user_list!G:G,"&lt;="&amp;A1702,user_list!H:H,"&gt;="&amp;A1702,user_list!J:J,days!G1702)+SUMIFS(user_list!P:P,user_list!G:G,"&lt;="&amp;A1702,user_list!H:H,"&gt;="&amp;A1702,user_list!J:J,days!G1702-1)</f>
        <v>0.1501820167455406</v>
      </c>
      <c r="E1702" s="38">
        <f>COUNTIF(user_list!H:H,A1702)</f>
        <v>0</v>
      </c>
      <c r="F1702" s="72">
        <f t="shared" si="52"/>
        <v>8</v>
      </c>
      <c r="G1702" s="72">
        <f t="shared" si="53"/>
        <v>2019</v>
      </c>
    </row>
    <row r="1703" spans="1:7" hidden="1" x14ac:dyDescent="0.3">
      <c r="A1703" s="79">
        <v>43706</v>
      </c>
      <c r="B1703">
        <f>SUMIFS(user_list!P:P,user_list!G:G,"&lt;="&amp;A1703,user_list!H:H,"&gt;="&amp;A1703)</f>
        <v>1.3923943183328422</v>
      </c>
      <c r="C1703">
        <f>SUMIFS(user_list!Q:Q,user_list!G:G,"&lt;="&amp;A1703,user_list!H:H,"&gt;="&amp;A1703)</f>
        <v>3.5848826425364462</v>
      </c>
      <c r="D1703">
        <f>SUMIFS(user_list!P:P,user_list!G:G,"&lt;="&amp;A1703,user_list!H:H,"&gt;="&amp;A1703,user_list!J:J,days!G1703)+SUMIFS(user_list!P:P,user_list!G:G,"&lt;="&amp;A1703,user_list!H:H,"&gt;="&amp;A1703,user_list!J:J,days!G1703-1)</f>
        <v>0.1501820167455406</v>
      </c>
      <c r="E1703" s="38">
        <f>COUNTIF(user_list!H:H,A1703)</f>
        <v>0</v>
      </c>
      <c r="F1703" s="72">
        <f t="shared" si="52"/>
        <v>8</v>
      </c>
      <c r="G1703" s="72">
        <f t="shared" si="53"/>
        <v>2019</v>
      </c>
    </row>
    <row r="1704" spans="1:7" hidden="1" x14ac:dyDescent="0.3">
      <c r="A1704" s="79">
        <v>43707</v>
      </c>
      <c r="B1704">
        <f>SUMIFS(user_list!P:P,user_list!G:G,"&lt;="&amp;A1704,user_list!H:H,"&gt;="&amp;A1704)</f>
        <v>1.3923943183328422</v>
      </c>
      <c r="C1704">
        <f>SUMIFS(user_list!Q:Q,user_list!G:G,"&lt;="&amp;A1704,user_list!H:H,"&gt;="&amp;A1704)</f>
        <v>3.5848826425364462</v>
      </c>
      <c r="D1704">
        <f>SUMIFS(user_list!P:P,user_list!G:G,"&lt;="&amp;A1704,user_list!H:H,"&gt;="&amp;A1704,user_list!J:J,days!G1704)+SUMIFS(user_list!P:P,user_list!G:G,"&lt;="&amp;A1704,user_list!H:H,"&gt;="&amp;A1704,user_list!J:J,days!G1704-1)</f>
        <v>0.1501820167455406</v>
      </c>
      <c r="E1704" s="38">
        <f>COUNTIF(user_list!H:H,A1704)</f>
        <v>0</v>
      </c>
      <c r="F1704" s="72">
        <f t="shared" si="52"/>
        <v>8</v>
      </c>
      <c r="G1704" s="72">
        <f t="shared" si="53"/>
        <v>2019</v>
      </c>
    </row>
    <row r="1705" spans="1:7" hidden="1" x14ac:dyDescent="0.3">
      <c r="A1705" s="79">
        <v>43708</v>
      </c>
      <c r="B1705">
        <f>SUMIFS(user_list!P:P,user_list!G:G,"&lt;="&amp;A1705,user_list!H:H,"&gt;="&amp;A1705)</f>
        <v>1.3923943183328422</v>
      </c>
      <c r="C1705">
        <f>SUMIFS(user_list!Q:Q,user_list!G:G,"&lt;="&amp;A1705,user_list!H:H,"&gt;="&amp;A1705)</f>
        <v>3.5848826425364462</v>
      </c>
      <c r="D1705">
        <f>SUMIFS(user_list!P:P,user_list!G:G,"&lt;="&amp;A1705,user_list!H:H,"&gt;="&amp;A1705,user_list!J:J,days!G1705)+SUMIFS(user_list!P:P,user_list!G:G,"&lt;="&amp;A1705,user_list!H:H,"&gt;="&amp;A1705,user_list!J:J,days!G1705-1)</f>
        <v>0.1501820167455406</v>
      </c>
      <c r="E1705" s="38">
        <f>COUNTIF(user_list!H:H,A1705)</f>
        <v>0</v>
      </c>
      <c r="F1705" s="72">
        <f t="shared" si="52"/>
        <v>8</v>
      </c>
      <c r="G1705" s="72">
        <f t="shared" si="53"/>
        <v>2019</v>
      </c>
    </row>
    <row r="1706" spans="1:7" hidden="1" x14ac:dyDescent="0.3">
      <c r="A1706" s="79">
        <v>43709</v>
      </c>
      <c r="B1706">
        <f>SUMIFS(user_list!P:P,user_list!G:G,"&lt;="&amp;A1706,user_list!H:H,"&gt;="&amp;A1706)</f>
        <v>1.6655035620303213</v>
      </c>
      <c r="C1706">
        <f>SUMIFS(user_list!Q:Q,user_list!G:G,"&lt;="&amp;A1706,user_list!H:H,"&gt;="&amp;A1706)</f>
        <v>4.2403448274103965</v>
      </c>
      <c r="D1706">
        <f>SUMIFS(user_list!P:P,user_list!G:G,"&lt;="&amp;A1706,user_list!H:H,"&gt;="&amp;A1706,user_list!J:J,days!G1706)+SUMIFS(user_list!P:P,user_list!G:G,"&lt;="&amp;A1706,user_list!H:H,"&gt;="&amp;A1706,user_list!J:J,days!G1706-1)</f>
        <v>0.1501820167455406</v>
      </c>
      <c r="E1706" s="38">
        <f>COUNTIF(user_list!H:H,A1706)</f>
        <v>1</v>
      </c>
      <c r="F1706" s="72">
        <f t="shared" si="52"/>
        <v>9</v>
      </c>
      <c r="G1706" s="72">
        <f t="shared" si="53"/>
        <v>2019</v>
      </c>
    </row>
    <row r="1707" spans="1:7" hidden="1" x14ac:dyDescent="0.3">
      <c r="A1707" s="79">
        <v>43710</v>
      </c>
      <c r="B1707">
        <f>SUMIFS(user_list!P:P,user_list!G:G,"&lt;="&amp;A1707,user_list!H:H,"&gt;="&amp;A1707)</f>
        <v>1.8377257842525434</v>
      </c>
      <c r="C1707">
        <f>SUMIFS(user_list!Q:Q,user_list!G:G,"&lt;="&amp;A1707,user_list!H:H,"&gt;="&amp;A1707)</f>
        <v>4.8153448274103967</v>
      </c>
      <c r="D1707">
        <f>SUMIFS(user_list!P:P,user_list!G:G,"&lt;="&amp;A1707,user_list!H:H,"&gt;="&amp;A1707,user_list!J:J,days!G1707)+SUMIFS(user_list!P:P,user_list!G:G,"&lt;="&amp;A1707,user_list!H:H,"&gt;="&amp;A1707,user_list!J:J,days!G1707-1)</f>
        <v>0.99045979452331823</v>
      </c>
      <c r="E1707" s="38">
        <f>COUNTIF(user_list!H:H,A1707)</f>
        <v>0</v>
      </c>
      <c r="F1707" s="72">
        <f t="shared" si="52"/>
        <v>9</v>
      </c>
      <c r="G1707" s="72">
        <f t="shared" si="53"/>
        <v>2019</v>
      </c>
    </row>
    <row r="1708" spans="1:7" hidden="1" x14ac:dyDescent="0.3">
      <c r="A1708" s="79">
        <v>43711</v>
      </c>
      <c r="B1708">
        <f>SUMIFS(user_list!P:P,user_list!G:G,"&lt;="&amp;A1708,user_list!H:H,"&gt;="&amp;A1708)</f>
        <v>1.8377257842525434</v>
      </c>
      <c r="C1708">
        <f>SUMIFS(user_list!Q:Q,user_list!G:G,"&lt;="&amp;A1708,user_list!H:H,"&gt;="&amp;A1708)</f>
        <v>4.8153448274103967</v>
      </c>
      <c r="D1708">
        <f>SUMIFS(user_list!P:P,user_list!G:G,"&lt;="&amp;A1708,user_list!H:H,"&gt;="&amp;A1708,user_list!J:J,days!G1708)+SUMIFS(user_list!P:P,user_list!G:G,"&lt;="&amp;A1708,user_list!H:H,"&gt;="&amp;A1708,user_list!J:J,days!G1708-1)</f>
        <v>0.99045979452331823</v>
      </c>
      <c r="E1708" s="38">
        <f>COUNTIF(user_list!H:H,A1708)</f>
        <v>1</v>
      </c>
      <c r="F1708" s="72">
        <f t="shared" si="52"/>
        <v>9</v>
      </c>
      <c r="G1708" s="72">
        <f t="shared" si="53"/>
        <v>2019</v>
      </c>
    </row>
    <row r="1709" spans="1:7" hidden="1" x14ac:dyDescent="0.3">
      <c r="A1709" s="79">
        <v>43712</v>
      </c>
      <c r="B1709">
        <f>SUMIFS(user_list!P:P,user_list!G:G,"&lt;="&amp;A1709,user_list!H:H,"&gt;="&amp;A1709)</f>
        <v>1.8033974260435881</v>
      </c>
      <c r="C1709">
        <f>SUMIFS(user_list!Q:Q,user_list!G:G,"&lt;="&amp;A1709,user_list!H:H,"&gt;="&amp;A1709)</f>
        <v>4.6362403497984559</v>
      </c>
      <c r="D1709">
        <f>SUMIFS(user_list!P:P,user_list!G:G,"&lt;="&amp;A1709,user_list!H:H,"&gt;="&amp;A1709,user_list!J:J,days!G1709)+SUMIFS(user_list!P:P,user_list!G:G,"&lt;="&amp;A1709,user_list!H:H,"&gt;="&amp;A1709,user_list!J:J,days!G1709-1)</f>
        <v>0.95613143631436304</v>
      </c>
      <c r="E1709" s="38">
        <f>COUNTIF(user_list!H:H,A1709)</f>
        <v>0</v>
      </c>
      <c r="F1709" s="72">
        <f t="shared" si="52"/>
        <v>9</v>
      </c>
      <c r="G1709" s="72">
        <f t="shared" si="53"/>
        <v>2019</v>
      </c>
    </row>
    <row r="1710" spans="1:7" hidden="1" x14ac:dyDescent="0.3">
      <c r="A1710" s="79">
        <v>43713</v>
      </c>
      <c r="B1710">
        <f>SUMIFS(user_list!P:P,user_list!G:G,"&lt;="&amp;A1710,user_list!H:H,"&gt;="&amp;A1710)</f>
        <v>1.8033974260435881</v>
      </c>
      <c r="C1710">
        <f>SUMIFS(user_list!Q:Q,user_list!G:G,"&lt;="&amp;A1710,user_list!H:H,"&gt;="&amp;A1710)</f>
        <v>4.6362403497984559</v>
      </c>
      <c r="D1710">
        <f>SUMIFS(user_list!P:P,user_list!G:G,"&lt;="&amp;A1710,user_list!H:H,"&gt;="&amp;A1710,user_list!J:J,days!G1710)+SUMIFS(user_list!P:P,user_list!G:G,"&lt;="&amp;A1710,user_list!H:H,"&gt;="&amp;A1710,user_list!J:J,days!G1710-1)</f>
        <v>0.95613143631436304</v>
      </c>
      <c r="E1710" s="38">
        <f>COUNTIF(user_list!H:H,A1710)</f>
        <v>0</v>
      </c>
      <c r="F1710" s="72">
        <f t="shared" si="52"/>
        <v>9</v>
      </c>
      <c r="G1710" s="72">
        <f t="shared" si="53"/>
        <v>2019</v>
      </c>
    </row>
    <row r="1711" spans="1:7" hidden="1" x14ac:dyDescent="0.3">
      <c r="A1711" s="79">
        <v>43714</v>
      </c>
      <c r="B1711">
        <f>SUMIFS(user_list!P:P,user_list!G:G,"&lt;="&amp;A1711,user_list!H:H,"&gt;="&amp;A1711)</f>
        <v>1.8033974260435881</v>
      </c>
      <c r="C1711">
        <f>SUMIFS(user_list!Q:Q,user_list!G:G,"&lt;="&amp;A1711,user_list!H:H,"&gt;="&amp;A1711)</f>
        <v>4.6362403497984559</v>
      </c>
      <c r="D1711">
        <f>SUMIFS(user_list!P:P,user_list!G:G,"&lt;="&amp;A1711,user_list!H:H,"&gt;="&amp;A1711,user_list!J:J,days!G1711)+SUMIFS(user_list!P:P,user_list!G:G,"&lt;="&amp;A1711,user_list!H:H,"&gt;="&amp;A1711,user_list!J:J,days!G1711-1)</f>
        <v>0.95613143631436304</v>
      </c>
      <c r="E1711" s="38">
        <f>COUNTIF(user_list!H:H,A1711)</f>
        <v>1</v>
      </c>
      <c r="F1711" s="72">
        <f t="shared" si="52"/>
        <v>9</v>
      </c>
      <c r="G1711" s="72">
        <f t="shared" si="53"/>
        <v>2019</v>
      </c>
    </row>
    <row r="1712" spans="1:7" hidden="1" x14ac:dyDescent="0.3">
      <c r="A1712" s="79">
        <v>43715</v>
      </c>
      <c r="B1712">
        <f>SUMIFS(user_list!P:P,user_list!G:G,"&lt;="&amp;A1712,user_list!H:H,"&gt;="&amp;A1712)</f>
        <v>1.2581734117066707</v>
      </c>
      <c r="C1712">
        <f>SUMIFS(user_list!Q:Q,user_list!G:G,"&lt;="&amp;A1712,user_list!H:H,"&gt;="&amp;A1712)</f>
        <v>3.2104338981855522</v>
      </c>
      <c r="D1712">
        <f>SUMIFS(user_list!P:P,user_list!G:G,"&lt;="&amp;A1712,user_list!H:H,"&gt;="&amp;A1712,user_list!J:J,days!G1712)+SUMIFS(user_list!P:P,user_list!G:G,"&lt;="&amp;A1712,user_list!H:H,"&gt;="&amp;A1712,user_list!J:J,days!G1712-1)</f>
        <v>0.41090742197744562</v>
      </c>
      <c r="E1712" s="38">
        <f>COUNTIF(user_list!H:H,A1712)</f>
        <v>0</v>
      </c>
      <c r="F1712" s="72">
        <f t="shared" si="52"/>
        <v>9</v>
      </c>
      <c r="G1712" s="72">
        <f t="shared" si="53"/>
        <v>2019</v>
      </c>
    </row>
    <row r="1713" spans="1:7" hidden="1" x14ac:dyDescent="0.3">
      <c r="A1713" s="79">
        <v>43716</v>
      </c>
      <c r="B1713">
        <f>SUMIFS(user_list!P:P,user_list!G:G,"&lt;="&amp;A1713,user_list!H:H,"&gt;="&amp;A1713)</f>
        <v>1.2581734117066707</v>
      </c>
      <c r="C1713">
        <f>SUMIFS(user_list!Q:Q,user_list!G:G,"&lt;="&amp;A1713,user_list!H:H,"&gt;="&amp;A1713)</f>
        <v>3.2104338981855522</v>
      </c>
      <c r="D1713">
        <f>SUMIFS(user_list!P:P,user_list!G:G,"&lt;="&amp;A1713,user_list!H:H,"&gt;="&amp;A1713,user_list!J:J,days!G1713)+SUMIFS(user_list!P:P,user_list!G:G,"&lt;="&amp;A1713,user_list!H:H,"&gt;="&amp;A1713,user_list!J:J,days!G1713-1)</f>
        <v>0.41090742197744562</v>
      </c>
      <c r="E1713" s="38">
        <f>COUNTIF(user_list!H:H,A1713)</f>
        <v>0</v>
      </c>
      <c r="F1713" s="72">
        <f t="shared" si="52"/>
        <v>9</v>
      </c>
      <c r="G1713" s="72">
        <f t="shared" si="53"/>
        <v>2019</v>
      </c>
    </row>
    <row r="1714" spans="1:7" hidden="1" x14ac:dyDescent="0.3">
      <c r="A1714" s="79">
        <v>43717</v>
      </c>
      <c r="B1714">
        <f>SUMIFS(user_list!P:P,user_list!G:G,"&lt;="&amp;A1714,user_list!H:H,"&gt;="&amp;A1714)</f>
        <v>1.2581734117066707</v>
      </c>
      <c r="C1714">
        <f>SUMIFS(user_list!Q:Q,user_list!G:G,"&lt;="&amp;A1714,user_list!H:H,"&gt;="&amp;A1714)</f>
        <v>3.2104338981855522</v>
      </c>
      <c r="D1714">
        <f>SUMIFS(user_list!P:P,user_list!G:G,"&lt;="&amp;A1714,user_list!H:H,"&gt;="&amp;A1714,user_list!J:J,days!G1714)+SUMIFS(user_list!P:P,user_list!G:G,"&lt;="&amp;A1714,user_list!H:H,"&gt;="&amp;A1714,user_list!J:J,days!G1714-1)</f>
        <v>0.41090742197744562</v>
      </c>
      <c r="E1714" s="38">
        <f>COUNTIF(user_list!H:H,A1714)</f>
        <v>0</v>
      </c>
      <c r="F1714" s="72">
        <f t="shared" si="52"/>
        <v>9</v>
      </c>
      <c r="G1714" s="72">
        <f t="shared" si="53"/>
        <v>2019</v>
      </c>
    </row>
    <row r="1715" spans="1:7" hidden="1" x14ac:dyDescent="0.3">
      <c r="A1715" s="79">
        <v>43718</v>
      </c>
      <c r="B1715">
        <f>SUMIFS(user_list!P:P,user_list!G:G,"&lt;="&amp;A1715,user_list!H:H,"&gt;="&amp;A1715)</f>
        <v>1.2581734117066707</v>
      </c>
      <c r="C1715">
        <f>SUMIFS(user_list!Q:Q,user_list!G:G,"&lt;="&amp;A1715,user_list!H:H,"&gt;="&amp;A1715)</f>
        <v>3.2104338981855522</v>
      </c>
      <c r="D1715">
        <f>SUMIFS(user_list!P:P,user_list!G:G,"&lt;="&amp;A1715,user_list!H:H,"&gt;="&amp;A1715,user_list!J:J,days!G1715)+SUMIFS(user_list!P:P,user_list!G:G,"&lt;="&amp;A1715,user_list!H:H,"&gt;="&amp;A1715,user_list!J:J,days!G1715-1)</f>
        <v>0.41090742197744562</v>
      </c>
      <c r="E1715" s="38">
        <f>COUNTIF(user_list!H:H,A1715)</f>
        <v>0</v>
      </c>
      <c r="F1715" s="72">
        <f t="shared" si="52"/>
        <v>9</v>
      </c>
      <c r="G1715" s="72">
        <f t="shared" si="53"/>
        <v>2019</v>
      </c>
    </row>
    <row r="1716" spans="1:7" hidden="1" x14ac:dyDescent="0.3">
      <c r="A1716" s="79">
        <v>43719</v>
      </c>
      <c r="B1716">
        <f>SUMIFS(user_list!P:P,user_list!G:G,"&lt;="&amp;A1716,user_list!H:H,"&gt;="&amp;A1716)</f>
        <v>1.2581734117066707</v>
      </c>
      <c r="C1716">
        <f>SUMIFS(user_list!Q:Q,user_list!G:G,"&lt;="&amp;A1716,user_list!H:H,"&gt;="&amp;A1716)</f>
        <v>3.2104338981855522</v>
      </c>
      <c r="D1716">
        <f>SUMIFS(user_list!P:P,user_list!G:G,"&lt;="&amp;A1716,user_list!H:H,"&gt;="&amp;A1716,user_list!J:J,days!G1716)+SUMIFS(user_list!P:P,user_list!G:G,"&lt;="&amp;A1716,user_list!H:H,"&gt;="&amp;A1716,user_list!J:J,days!G1716-1)</f>
        <v>0.41090742197744562</v>
      </c>
      <c r="E1716" s="38">
        <f>COUNTIF(user_list!H:H,A1716)</f>
        <v>0</v>
      </c>
      <c r="F1716" s="72">
        <f t="shared" si="52"/>
        <v>9</v>
      </c>
      <c r="G1716" s="72">
        <f t="shared" si="53"/>
        <v>2019</v>
      </c>
    </row>
    <row r="1717" spans="1:7" hidden="1" x14ac:dyDescent="0.3">
      <c r="A1717" s="79">
        <v>43720</v>
      </c>
      <c r="B1717">
        <f>SUMIFS(user_list!P:P,user_list!G:G,"&lt;="&amp;A1717,user_list!H:H,"&gt;="&amp;A1717)</f>
        <v>1.2581734117066707</v>
      </c>
      <c r="C1717">
        <f>SUMIFS(user_list!Q:Q,user_list!G:G,"&lt;="&amp;A1717,user_list!H:H,"&gt;="&amp;A1717)</f>
        <v>3.2104338981855522</v>
      </c>
      <c r="D1717">
        <f>SUMIFS(user_list!P:P,user_list!G:G,"&lt;="&amp;A1717,user_list!H:H,"&gt;="&amp;A1717,user_list!J:J,days!G1717)+SUMIFS(user_list!P:P,user_list!G:G,"&lt;="&amp;A1717,user_list!H:H,"&gt;="&amp;A1717,user_list!J:J,days!G1717-1)</f>
        <v>0.41090742197744562</v>
      </c>
      <c r="E1717" s="38">
        <f>COUNTIF(user_list!H:H,A1717)</f>
        <v>0</v>
      </c>
      <c r="F1717" s="72">
        <f t="shared" si="52"/>
        <v>9</v>
      </c>
      <c r="G1717" s="72">
        <f t="shared" si="53"/>
        <v>2019</v>
      </c>
    </row>
    <row r="1718" spans="1:7" hidden="1" x14ac:dyDescent="0.3">
      <c r="A1718" s="79">
        <v>43721</v>
      </c>
      <c r="B1718">
        <f>SUMIFS(user_list!P:P,user_list!G:G,"&lt;="&amp;A1718,user_list!H:H,"&gt;="&amp;A1718)</f>
        <v>1.2581734117066707</v>
      </c>
      <c r="C1718">
        <f>SUMIFS(user_list!Q:Q,user_list!G:G,"&lt;="&amp;A1718,user_list!H:H,"&gt;="&amp;A1718)</f>
        <v>3.2104338981855522</v>
      </c>
      <c r="D1718">
        <f>SUMIFS(user_list!P:P,user_list!G:G,"&lt;="&amp;A1718,user_list!H:H,"&gt;="&amp;A1718,user_list!J:J,days!G1718)+SUMIFS(user_list!P:P,user_list!G:G,"&lt;="&amp;A1718,user_list!H:H,"&gt;="&amp;A1718,user_list!J:J,days!G1718-1)</f>
        <v>0.41090742197744562</v>
      </c>
      <c r="E1718" s="38">
        <f>COUNTIF(user_list!H:H,A1718)</f>
        <v>0</v>
      </c>
      <c r="F1718" s="72">
        <f t="shared" si="52"/>
        <v>9</v>
      </c>
      <c r="G1718" s="72">
        <f t="shared" si="53"/>
        <v>2019</v>
      </c>
    </row>
    <row r="1719" spans="1:7" hidden="1" x14ac:dyDescent="0.3">
      <c r="A1719" s="79">
        <v>43722</v>
      </c>
      <c r="B1719">
        <f>SUMIFS(user_list!P:P,user_list!G:G,"&lt;="&amp;A1719,user_list!H:H,"&gt;="&amp;A1719)</f>
        <v>1.2581734117066707</v>
      </c>
      <c r="C1719">
        <f>SUMIFS(user_list!Q:Q,user_list!G:G,"&lt;="&amp;A1719,user_list!H:H,"&gt;="&amp;A1719)</f>
        <v>3.2104338981855522</v>
      </c>
      <c r="D1719">
        <f>SUMIFS(user_list!P:P,user_list!G:G,"&lt;="&amp;A1719,user_list!H:H,"&gt;="&amp;A1719,user_list!J:J,days!G1719)+SUMIFS(user_list!P:P,user_list!G:G,"&lt;="&amp;A1719,user_list!H:H,"&gt;="&amp;A1719,user_list!J:J,days!G1719-1)</f>
        <v>0.41090742197744562</v>
      </c>
      <c r="E1719" s="38">
        <f>COUNTIF(user_list!H:H,A1719)</f>
        <v>0</v>
      </c>
      <c r="F1719" s="72">
        <f t="shared" si="52"/>
        <v>9</v>
      </c>
      <c r="G1719" s="72">
        <f t="shared" si="53"/>
        <v>2019</v>
      </c>
    </row>
    <row r="1720" spans="1:7" hidden="1" x14ac:dyDescent="0.3">
      <c r="A1720" s="79">
        <v>43723</v>
      </c>
      <c r="B1720">
        <f>SUMIFS(user_list!P:P,user_list!G:G,"&lt;="&amp;A1720,user_list!H:H,"&gt;="&amp;A1720)</f>
        <v>1.4181734117066707</v>
      </c>
      <c r="C1720">
        <f>SUMIFS(user_list!Q:Q,user_list!G:G,"&lt;="&amp;A1720,user_list!H:H,"&gt;="&amp;A1720)</f>
        <v>5.610433898185553</v>
      </c>
      <c r="D1720">
        <f>SUMIFS(user_list!P:P,user_list!G:G,"&lt;="&amp;A1720,user_list!H:H,"&gt;="&amp;A1720,user_list!J:J,days!G1720)+SUMIFS(user_list!P:P,user_list!G:G,"&lt;="&amp;A1720,user_list!H:H,"&gt;="&amp;A1720,user_list!J:J,days!G1720-1)</f>
        <v>0.57090742197744559</v>
      </c>
      <c r="E1720" s="38">
        <f>COUNTIF(user_list!H:H,A1720)</f>
        <v>0</v>
      </c>
      <c r="F1720" s="72">
        <f t="shared" si="52"/>
        <v>9</v>
      </c>
      <c r="G1720" s="72">
        <f t="shared" si="53"/>
        <v>2019</v>
      </c>
    </row>
    <row r="1721" spans="1:7" hidden="1" x14ac:dyDescent="0.3">
      <c r="A1721" s="79">
        <v>43724</v>
      </c>
      <c r="B1721">
        <f>SUMIFS(user_list!P:P,user_list!G:G,"&lt;="&amp;A1721,user_list!H:H,"&gt;="&amp;A1721)</f>
        <v>1.4181734117066707</v>
      </c>
      <c r="C1721">
        <f>SUMIFS(user_list!Q:Q,user_list!G:G,"&lt;="&amp;A1721,user_list!H:H,"&gt;="&amp;A1721)</f>
        <v>5.610433898185553</v>
      </c>
      <c r="D1721">
        <f>SUMIFS(user_list!P:P,user_list!G:G,"&lt;="&amp;A1721,user_list!H:H,"&gt;="&amp;A1721,user_list!J:J,days!G1721)+SUMIFS(user_list!P:P,user_list!G:G,"&lt;="&amp;A1721,user_list!H:H,"&gt;="&amp;A1721,user_list!J:J,days!G1721-1)</f>
        <v>0.57090742197744559</v>
      </c>
      <c r="E1721" s="38">
        <f>COUNTIF(user_list!H:H,A1721)</f>
        <v>0</v>
      </c>
      <c r="F1721" s="72">
        <f t="shared" si="52"/>
        <v>9</v>
      </c>
      <c r="G1721" s="72">
        <f t="shared" si="53"/>
        <v>2019</v>
      </c>
    </row>
    <row r="1722" spans="1:7" hidden="1" x14ac:dyDescent="0.3">
      <c r="A1722" s="79">
        <v>43725</v>
      </c>
      <c r="B1722">
        <f>SUMIFS(user_list!P:P,user_list!G:G,"&lt;="&amp;A1722,user_list!H:H,"&gt;="&amp;A1722)</f>
        <v>3.8015067450400033</v>
      </c>
      <c r="C1722">
        <f>SUMIFS(user_list!Q:Q,user_list!G:G,"&lt;="&amp;A1722,user_list!H:H,"&gt;="&amp;A1722)</f>
        <v>11.610433898185553</v>
      </c>
      <c r="D1722">
        <f>SUMIFS(user_list!P:P,user_list!G:G,"&lt;="&amp;A1722,user_list!H:H,"&gt;="&amp;A1722,user_list!J:J,days!G1722)+SUMIFS(user_list!P:P,user_list!G:G,"&lt;="&amp;A1722,user_list!H:H,"&gt;="&amp;A1722,user_list!J:J,days!G1722-1)</f>
        <v>2.9542407553107783</v>
      </c>
      <c r="E1722" s="38">
        <f>COUNTIF(user_list!H:H,A1722)</f>
        <v>0</v>
      </c>
      <c r="F1722" s="72">
        <f t="shared" si="52"/>
        <v>9</v>
      </c>
      <c r="G1722" s="72">
        <f t="shared" si="53"/>
        <v>2019</v>
      </c>
    </row>
    <row r="1723" spans="1:7" hidden="1" x14ac:dyDescent="0.3">
      <c r="A1723" s="79">
        <v>43726</v>
      </c>
      <c r="B1723">
        <f>SUMIFS(user_list!P:P,user_list!G:G,"&lt;="&amp;A1723,user_list!H:H,"&gt;="&amp;A1723)</f>
        <v>3.836800862687062</v>
      </c>
      <c r="C1723">
        <f>SUMIFS(user_list!Q:Q,user_list!G:G,"&lt;="&amp;A1723,user_list!H:H,"&gt;="&amp;A1723)</f>
        <v>12.316316251126729</v>
      </c>
      <c r="D1723">
        <f>SUMIFS(user_list!P:P,user_list!G:G,"&lt;="&amp;A1723,user_list!H:H,"&gt;="&amp;A1723,user_list!J:J,days!G1723)+SUMIFS(user_list!P:P,user_list!G:G,"&lt;="&amp;A1723,user_list!H:H,"&gt;="&amp;A1723,user_list!J:J,days!G1723-1)</f>
        <v>2.989534872957837</v>
      </c>
      <c r="E1723" s="38">
        <f>COUNTIF(user_list!H:H,A1723)</f>
        <v>1</v>
      </c>
      <c r="F1723" s="72">
        <f t="shared" si="52"/>
        <v>9</v>
      </c>
      <c r="G1723" s="72">
        <f t="shared" si="53"/>
        <v>2019</v>
      </c>
    </row>
    <row r="1724" spans="1:7" hidden="1" x14ac:dyDescent="0.3">
      <c r="A1724" s="79">
        <v>43727</v>
      </c>
      <c r="B1724">
        <f>SUMIFS(user_list!P:P,user_list!G:G,"&lt;="&amp;A1724,user_list!H:H,"&gt;="&amp;A1724)</f>
        <v>1.4534675293537296</v>
      </c>
      <c r="C1724">
        <f>SUMIFS(user_list!Q:Q,user_list!G:G,"&lt;="&amp;A1724,user_list!H:H,"&gt;="&amp;A1724)</f>
        <v>6.3163162511267297</v>
      </c>
      <c r="D1724">
        <f>SUMIFS(user_list!P:P,user_list!G:G,"&lt;="&amp;A1724,user_list!H:H,"&gt;="&amp;A1724,user_list!J:J,days!G1724)+SUMIFS(user_list!P:P,user_list!G:G,"&lt;="&amp;A1724,user_list!H:H,"&gt;="&amp;A1724,user_list!J:J,days!G1724-1)</f>
        <v>0.6062015396245044</v>
      </c>
      <c r="E1724" s="38">
        <f>COUNTIF(user_list!H:H,A1724)</f>
        <v>2</v>
      </c>
      <c r="F1724" s="72">
        <f t="shared" si="52"/>
        <v>9</v>
      </c>
      <c r="G1724" s="72">
        <f t="shared" si="53"/>
        <v>2019</v>
      </c>
    </row>
    <row r="1725" spans="1:7" hidden="1" x14ac:dyDescent="0.3">
      <c r="A1725" s="79">
        <v>43728</v>
      </c>
      <c r="B1725">
        <f>SUMIFS(user_list!P:P,user_list!G:G,"&lt;="&amp;A1725,user_list!H:H,"&gt;="&amp;A1725)</f>
        <v>1.1776138708171442</v>
      </c>
      <c r="C1725">
        <f>SUMIFS(user_list!Q:Q,user_list!G:G,"&lt;="&amp;A1725,user_list!H:H,"&gt;="&amp;A1725)</f>
        <v>3.6236333242974608</v>
      </c>
      <c r="D1725">
        <f>SUMIFS(user_list!P:P,user_list!G:G,"&lt;="&amp;A1725,user_list!H:H,"&gt;="&amp;A1725,user_list!J:J,days!G1725)+SUMIFS(user_list!P:P,user_list!G:G,"&lt;="&amp;A1725,user_list!H:H,"&gt;="&amp;A1725,user_list!J:J,days!G1725-1)</f>
        <v>0.33034788108791902</v>
      </c>
      <c r="E1725" s="38">
        <f>COUNTIF(user_list!H:H,A1725)</f>
        <v>0</v>
      </c>
      <c r="F1725" s="72">
        <f t="shared" si="52"/>
        <v>9</v>
      </c>
      <c r="G1725" s="72">
        <f t="shared" si="53"/>
        <v>2019</v>
      </c>
    </row>
    <row r="1726" spans="1:7" hidden="1" x14ac:dyDescent="0.3">
      <c r="A1726" s="79">
        <v>43729</v>
      </c>
      <c r="B1726">
        <f>SUMIFS(user_list!P:P,user_list!G:G,"&lt;="&amp;A1726,user_list!H:H,"&gt;="&amp;A1726)</f>
        <v>1.1776138708171442</v>
      </c>
      <c r="C1726">
        <f>SUMIFS(user_list!Q:Q,user_list!G:G,"&lt;="&amp;A1726,user_list!H:H,"&gt;="&amp;A1726)</f>
        <v>3.6236333242974608</v>
      </c>
      <c r="D1726">
        <f>SUMIFS(user_list!P:P,user_list!G:G,"&lt;="&amp;A1726,user_list!H:H,"&gt;="&amp;A1726,user_list!J:J,days!G1726)+SUMIFS(user_list!P:P,user_list!G:G,"&lt;="&amp;A1726,user_list!H:H,"&gt;="&amp;A1726,user_list!J:J,days!G1726-1)</f>
        <v>0.33034788108791902</v>
      </c>
      <c r="E1726" s="38">
        <f>COUNTIF(user_list!H:H,A1726)</f>
        <v>0</v>
      </c>
      <c r="F1726" s="72">
        <f t="shared" si="52"/>
        <v>9</v>
      </c>
      <c r="G1726" s="72">
        <f t="shared" si="53"/>
        <v>2019</v>
      </c>
    </row>
    <row r="1727" spans="1:7" hidden="1" x14ac:dyDescent="0.3">
      <c r="A1727" s="79">
        <v>43730</v>
      </c>
      <c r="B1727">
        <f>SUMIFS(user_list!P:P,user_list!G:G,"&lt;="&amp;A1727,user_list!H:H,"&gt;="&amp;A1727)</f>
        <v>1.1776138708171442</v>
      </c>
      <c r="C1727">
        <f>SUMIFS(user_list!Q:Q,user_list!G:G,"&lt;="&amp;A1727,user_list!H:H,"&gt;="&amp;A1727)</f>
        <v>3.6236333242974608</v>
      </c>
      <c r="D1727">
        <f>SUMIFS(user_list!P:P,user_list!G:G,"&lt;="&amp;A1727,user_list!H:H,"&gt;="&amp;A1727,user_list!J:J,days!G1727)+SUMIFS(user_list!P:P,user_list!G:G,"&lt;="&amp;A1727,user_list!H:H,"&gt;="&amp;A1727,user_list!J:J,days!G1727-1)</f>
        <v>0.33034788108791902</v>
      </c>
      <c r="E1727" s="38">
        <f>COUNTIF(user_list!H:H,A1727)</f>
        <v>0</v>
      </c>
      <c r="F1727" s="72">
        <f t="shared" si="52"/>
        <v>9</v>
      </c>
      <c r="G1727" s="72">
        <f t="shared" si="53"/>
        <v>2019</v>
      </c>
    </row>
    <row r="1728" spans="1:7" hidden="1" x14ac:dyDescent="0.3">
      <c r="A1728" s="79">
        <v>43731</v>
      </c>
      <c r="B1728">
        <f>SUMIFS(user_list!P:P,user_list!G:G,"&lt;="&amp;A1728,user_list!H:H,"&gt;="&amp;A1728)</f>
        <v>1.1776138708171442</v>
      </c>
      <c r="C1728">
        <f>SUMIFS(user_list!Q:Q,user_list!G:G,"&lt;="&amp;A1728,user_list!H:H,"&gt;="&amp;A1728)</f>
        <v>3.6236333242974608</v>
      </c>
      <c r="D1728">
        <f>SUMIFS(user_list!P:P,user_list!G:G,"&lt;="&amp;A1728,user_list!H:H,"&gt;="&amp;A1728,user_list!J:J,days!G1728)+SUMIFS(user_list!P:P,user_list!G:G,"&lt;="&amp;A1728,user_list!H:H,"&gt;="&amp;A1728,user_list!J:J,days!G1728-1)</f>
        <v>0.33034788108791902</v>
      </c>
      <c r="E1728" s="38">
        <f>COUNTIF(user_list!H:H,A1728)</f>
        <v>0</v>
      </c>
      <c r="F1728" s="72">
        <f t="shared" si="52"/>
        <v>9</v>
      </c>
      <c r="G1728" s="72">
        <f t="shared" si="53"/>
        <v>2019</v>
      </c>
    </row>
    <row r="1729" spans="1:7" hidden="1" x14ac:dyDescent="0.3">
      <c r="A1729" s="79">
        <v>43732</v>
      </c>
      <c r="B1729">
        <f>SUMIFS(user_list!P:P,user_list!G:G,"&lt;="&amp;A1729,user_list!H:H,"&gt;="&amp;A1729)</f>
        <v>1.1776138708171442</v>
      </c>
      <c r="C1729">
        <f>SUMIFS(user_list!Q:Q,user_list!G:G,"&lt;="&amp;A1729,user_list!H:H,"&gt;="&amp;A1729)</f>
        <v>3.6236333242974608</v>
      </c>
      <c r="D1729">
        <f>SUMIFS(user_list!P:P,user_list!G:G,"&lt;="&amp;A1729,user_list!H:H,"&gt;="&amp;A1729,user_list!J:J,days!G1729)+SUMIFS(user_list!P:P,user_list!G:G,"&lt;="&amp;A1729,user_list!H:H,"&gt;="&amp;A1729,user_list!J:J,days!G1729-1)</f>
        <v>0.33034788108791902</v>
      </c>
      <c r="E1729" s="38">
        <f>COUNTIF(user_list!H:H,A1729)</f>
        <v>0</v>
      </c>
      <c r="F1729" s="72">
        <f t="shared" si="52"/>
        <v>9</v>
      </c>
      <c r="G1729" s="72">
        <f t="shared" si="53"/>
        <v>2019</v>
      </c>
    </row>
    <row r="1730" spans="1:7" hidden="1" x14ac:dyDescent="0.3">
      <c r="A1730" s="79">
        <v>43733</v>
      </c>
      <c r="B1730">
        <f>SUMIFS(user_list!P:P,user_list!G:G,"&lt;="&amp;A1730,user_list!H:H,"&gt;="&amp;A1730)</f>
        <v>2.5490424422457161</v>
      </c>
      <c r="C1730">
        <f>SUMIFS(user_list!Q:Q,user_list!G:G,"&lt;="&amp;A1730,user_list!H:H,"&gt;="&amp;A1730)</f>
        <v>7.0522047528688887</v>
      </c>
      <c r="D1730">
        <f>SUMIFS(user_list!P:P,user_list!G:G,"&lt;="&amp;A1730,user_list!H:H,"&gt;="&amp;A1730,user_list!J:J,days!G1730)+SUMIFS(user_list!P:P,user_list!G:G,"&lt;="&amp;A1730,user_list!H:H,"&gt;="&amp;A1730,user_list!J:J,days!G1730-1)</f>
        <v>1.7017764525164913</v>
      </c>
      <c r="E1730" s="38">
        <f>COUNTIF(user_list!H:H,A1730)</f>
        <v>0</v>
      </c>
      <c r="F1730" s="72">
        <f t="shared" ref="F1730:F1793" si="54">MONTH(A1730)</f>
        <v>9</v>
      </c>
      <c r="G1730" s="72">
        <f t="shared" ref="G1730:G1793" si="55">YEAR(A1730)</f>
        <v>2019</v>
      </c>
    </row>
    <row r="1731" spans="1:7" hidden="1" x14ac:dyDescent="0.3">
      <c r="A1731" s="79">
        <v>43734</v>
      </c>
      <c r="B1731">
        <f>SUMIFS(user_list!P:P,user_list!G:G,"&lt;="&amp;A1731,user_list!H:H,"&gt;="&amp;A1731)</f>
        <v>2.5490424422457161</v>
      </c>
      <c r="C1731">
        <f>SUMIFS(user_list!Q:Q,user_list!G:G,"&lt;="&amp;A1731,user_list!H:H,"&gt;="&amp;A1731)</f>
        <v>7.0522047528688887</v>
      </c>
      <c r="D1731">
        <f>SUMIFS(user_list!P:P,user_list!G:G,"&lt;="&amp;A1731,user_list!H:H,"&gt;="&amp;A1731,user_list!J:J,days!G1731)+SUMIFS(user_list!P:P,user_list!G:G,"&lt;="&amp;A1731,user_list!H:H,"&gt;="&amp;A1731,user_list!J:J,days!G1731-1)</f>
        <v>1.7017764525164913</v>
      </c>
      <c r="E1731" s="38">
        <f>COUNTIF(user_list!H:H,A1731)</f>
        <v>0</v>
      </c>
      <c r="F1731" s="72">
        <f t="shared" si="54"/>
        <v>9</v>
      </c>
      <c r="G1731" s="72">
        <f t="shared" si="55"/>
        <v>2019</v>
      </c>
    </row>
    <row r="1732" spans="1:7" hidden="1" x14ac:dyDescent="0.3">
      <c r="A1732" s="79">
        <v>43735</v>
      </c>
      <c r="B1732">
        <f>SUMIFS(user_list!P:P,user_list!G:G,"&lt;="&amp;A1732,user_list!H:H,"&gt;="&amp;A1732)</f>
        <v>2.5490424422457161</v>
      </c>
      <c r="C1732">
        <f>SUMIFS(user_list!Q:Q,user_list!G:G,"&lt;="&amp;A1732,user_list!H:H,"&gt;="&amp;A1732)</f>
        <v>7.0522047528688887</v>
      </c>
      <c r="D1732">
        <f>SUMIFS(user_list!P:P,user_list!G:G,"&lt;="&amp;A1732,user_list!H:H,"&gt;="&amp;A1732,user_list!J:J,days!G1732)+SUMIFS(user_list!P:P,user_list!G:G,"&lt;="&amp;A1732,user_list!H:H,"&gt;="&amp;A1732,user_list!J:J,days!G1732-1)</f>
        <v>1.7017764525164913</v>
      </c>
      <c r="E1732" s="38">
        <f>COUNTIF(user_list!H:H,A1732)</f>
        <v>0</v>
      </c>
      <c r="F1732" s="72">
        <f t="shared" si="54"/>
        <v>9</v>
      </c>
      <c r="G1732" s="72">
        <f t="shared" si="55"/>
        <v>2019</v>
      </c>
    </row>
    <row r="1733" spans="1:7" hidden="1" x14ac:dyDescent="0.3">
      <c r="A1733" s="79">
        <v>43736</v>
      </c>
      <c r="B1733">
        <f>SUMIFS(user_list!P:P,user_list!G:G,"&lt;="&amp;A1733,user_list!H:H,"&gt;="&amp;A1733)</f>
        <v>2.5490424422457161</v>
      </c>
      <c r="C1733">
        <f>SUMIFS(user_list!Q:Q,user_list!G:G,"&lt;="&amp;A1733,user_list!H:H,"&gt;="&amp;A1733)</f>
        <v>7.0522047528688887</v>
      </c>
      <c r="D1733">
        <f>SUMIFS(user_list!P:P,user_list!G:G,"&lt;="&amp;A1733,user_list!H:H,"&gt;="&amp;A1733,user_list!J:J,days!G1733)+SUMIFS(user_list!P:P,user_list!G:G,"&lt;="&amp;A1733,user_list!H:H,"&gt;="&amp;A1733,user_list!J:J,days!G1733-1)</f>
        <v>1.7017764525164913</v>
      </c>
      <c r="E1733" s="38">
        <f>COUNTIF(user_list!H:H,A1733)</f>
        <v>0</v>
      </c>
      <c r="F1733" s="72">
        <f t="shared" si="54"/>
        <v>9</v>
      </c>
      <c r="G1733" s="72">
        <f t="shared" si="55"/>
        <v>2019</v>
      </c>
    </row>
    <row r="1734" spans="1:7" hidden="1" x14ac:dyDescent="0.3">
      <c r="A1734" s="79">
        <v>43737</v>
      </c>
      <c r="B1734">
        <f>SUMIFS(user_list!P:P,user_list!G:G,"&lt;="&amp;A1734,user_list!H:H,"&gt;="&amp;A1734)</f>
        <v>2.5490424422457161</v>
      </c>
      <c r="C1734">
        <f>SUMIFS(user_list!Q:Q,user_list!G:G,"&lt;="&amp;A1734,user_list!H:H,"&gt;="&amp;A1734)</f>
        <v>7.0522047528688887</v>
      </c>
      <c r="D1734">
        <f>SUMIFS(user_list!P:P,user_list!G:G,"&lt;="&amp;A1734,user_list!H:H,"&gt;="&amp;A1734,user_list!J:J,days!G1734)+SUMIFS(user_list!P:P,user_list!G:G,"&lt;="&amp;A1734,user_list!H:H,"&gt;="&amp;A1734,user_list!J:J,days!G1734-1)</f>
        <v>1.7017764525164913</v>
      </c>
      <c r="E1734" s="38">
        <f>COUNTIF(user_list!H:H,A1734)</f>
        <v>0</v>
      </c>
      <c r="F1734" s="72">
        <f t="shared" si="54"/>
        <v>9</v>
      </c>
      <c r="G1734" s="72">
        <f t="shared" si="55"/>
        <v>2019</v>
      </c>
    </row>
    <row r="1735" spans="1:7" hidden="1" x14ac:dyDescent="0.3">
      <c r="A1735" s="79">
        <v>43738</v>
      </c>
      <c r="B1735">
        <f>SUMIFS(user_list!P:P,user_list!G:G,"&lt;="&amp;A1735,user_list!H:H,"&gt;="&amp;A1735)</f>
        <v>2.5490424422457161</v>
      </c>
      <c r="C1735">
        <f>SUMIFS(user_list!Q:Q,user_list!G:G,"&lt;="&amp;A1735,user_list!H:H,"&gt;="&amp;A1735)</f>
        <v>7.0522047528688887</v>
      </c>
      <c r="D1735">
        <f>SUMIFS(user_list!P:P,user_list!G:G,"&lt;="&amp;A1735,user_list!H:H,"&gt;="&amp;A1735,user_list!J:J,days!G1735)+SUMIFS(user_list!P:P,user_list!G:G,"&lt;="&amp;A1735,user_list!H:H,"&gt;="&amp;A1735,user_list!J:J,days!G1735-1)</f>
        <v>1.7017764525164913</v>
      </c>
      <c r="E1735" s="38">
        <f>COUNTIF(user_list!H:H,A1735)</f>
        <v>0</v>
      </c>
      <c r="F1735" s="72">
        <f t="shared" si="54"/>
        <v>9</v>
      </c>
      <c r="G1735" s="72">
        <f t="shared" si="55"/>
        <v>2019</v>
      </c>
    </row>
    <row r="1736" spans="1:7" hidden="1" x14ac:dyDescent="0.3">
      <c r="A1736" s="79">
        <v>43739</v>
      </c>
      <c r="B1736">
        <f>SUMIFS(user_list!P:P,user_list!G:G,"&lt;="&amp;A1736,user_list!H:H,"&gt;="&amp;A1736)</f>
        <v>2.5490424422457161</v>
      </c>
      <c r="C1736">
        <f>SUMIFS(user_list!Q:Q,user_list!G:G,"&lt;="&amp;A1736,user_list!H:H,"&gt;="&amp;A1736)</f>
        <v>7.0522047528688887</v>
      </c>
      <c r="D1736">
        <f>SUMIFS(user_list!P:P,user_list!G:G,"&lt;="&amp;A1736,user_list!H:H,"&gt;="&amp;A1736,user_list!J:J,days!G1736)+SUMIFS(user_list!P:P,user_list!G:G,"&lt;="&amp;A1736,user_list!H:H,"&gt;="&amp;A1736,user_list!J:J,days!G1736-1)</f>
        <v>1.7017764525164913</v>
      </c>
      <c r="E1736" s="38">
        <f>COUNTIF(user_list!H:H,A1736)</f>
        <v>1</v>
      </c>
      <c r="F1736" s="72">
        <f t="shared" si="54"/>
        <v>10</v>
      </c>
      <c r="G1736" s="72">
        <f t="shared" si="55"/>
        <v>2019</v>
      </c>
    </row>
    <row r="1737" spans="1:7" hidden="1" x14ac:dyDescent="0.3">
      <c r="A1737" s="79">
        <v>43740</v>
      </c>
      <c r="B1737">
        <f>SUMIFS(user_list!P:P,user_list!G:G,"&lt;="&amp;A1737,user_list!H:H,"&gt;="&amp;A1737)</f>
        <v>1.1776138708171442</v>
      </c>
      <c r="C1737">
        <f>SUMIFS(user_list!Q:Q,user_list!G:G,"&lt;="&amp;A1737,user_list!H:H,"&gt;="&amp;A1737)</f>
        <v>3.6236333242974608</v>
      </c>
      <c r="D1737">
        <f>SUMIFS(user_list!P:P,user_list!G:G,"&lt;="&amp;A1737,user_list!H:H,"&gt;="&amp;A1737,user_list!J:J,days!G1737)+SUMIFS(user_list!P:P,user_list!G:G,"&lt;="&amp;A1737,user_list!H:H,"&gt;="&amp;A1737,user_list!J:J,days!G1737-1)</f>
        <v>0.33034788108791902</v>
      </c>
      <c r="E1737" s="38">
        <f>COUNTIF(user_list!H:H,A1737)</f>
        <v>0</v>
      </c>
      <c r="F1737" s="72">
        <f t="shared" si="54"/>
        <v>10</v>
      </c>
      <c r="G1737" s="72">
        <f t="shared" si="55"/>
        <v>2019</v>
      </c>
    </row>
    <row r="1738" spans="1:7" hidden="1" x14ac:dyDescent="0.3">
      <c r="A1738" s="79">
        <v>43741</v>
      </c>
      <c r="B1738">
        <f>SUMIFS(user_list!P:P,user_list!G:G,"&lt;="&amp;A1738,user_list!H:H,"&gt;="&amp;A1738)</f>
        <v>1.1776138708171442</v>
      </c>
      <c r="C1738">
        <f>SUMIFS(user_list!Q:Q,user_list!G:G,"&lt;="&amp;A1738,user_list!H:H,"&gt;="&amp;A1738)</f>
        <v>3.6236333242974608</v>
      </c>
      <c r="D1738">
        <f>SUMIFS(user_list!P:P,user_list!G:G,"&lt;="&amp;A1738,user_list!H:H,"&gt;="&amp;A1738,user_list!J:J,days!G1738)+SUMIFS(user_list!P:P,user_list!G:G,"&lt;="&amp;A1738,user_list!H:H,"&gt;="&amp;A1738,user_list!J:J,days!G1738-1)</f>
        <v>0.33034788108791902</v>
      </c>
      <c r="E1738" s="38">
        <f>COUNTIF(user_list!H:H,A1738)</f>
        <v>0</v>
      </c>
      <c r="F1738" s="72">
        <f t="shared" si="54"/>
        <v>10</v>
      </c>
      <c r="G1738" s="72">
        <f t="shared" si="55"/>
        <v>2019</v>
      </c>
    </row>
    <row r="1739" spans="1:7" hidden="1" x14ac:dyDescent="0.3">
      <c r="A1739" s="79">
        <v>43742</v>
      </c>
      <c r="B1739">
        <f>SUMIFS(user_list!P:P,user_list!G:G,"&lt;="&amp;A1739,user_list!H:H,"&gt;="&amp;A1739)</f>
        <v>1.1776138708171442</v>
      </c>
      <c r="C1739">
        <f>SUMIFS(user_list!Q:Q,user_list!G:G,"&lt;="&amp;A1739,user_list!H:H,"&gt;="&amp;A1739)</f>
        <v>3.6236333242974608</v>
      </c>
      <c r="D1739">
        <f>SUMIFS(user_list!P:P,user_list!G:G,"&lt;="&amp;A1739,user_list!H:H,"&gt;="&amp;A1739,user_list!J:J,days!G1739)+SUMIFS(user_list!P:P,user_list!G:G,"&lt;="&amp;A1739,user_list!H:H,"&gt;="&amp;A1739,user_list!J:J,days!G1739-1)</f>
        <v>0.33034788108791902</v>
      </c>
      <c r="E1739" s="38">
        <f>COUNTIF(user_list!H:H,A1739)</f>
        <v>1</v>
      </c>
      <c r="F1739" s="72">
        <f t="shared" si="54"/>
        <v>10</v>
      </c>
      <c r="G1739" s="72">
        <f t="shared" si="55"/>
        <v>2019</v>
      </c>
    </row>
    <row r="1740" spans="1:7" hidden="1" x14ac:dyDescent="0.3">
      <c r="A1740" s="79">
        <v>43743</v>
      </c>
      <c r="B1740">
        <f>SUMIFS(user_list!P:P,user_list!G:G,"&lt;="&amp;A1740,user_list!H:H,"&gt;="&amp;A1740)</f>
        <v>1.6423197531700853</v>
      </c>
      <c r="C1740">
        <f>SUMIFS(user_list!Q:Q,user_list!G:G,"&lt;="&amp;A1740,user_list!H:H,"&gt;="&amp;A1740)</f>
        <v>5.3177509713562845</v>
      </c>
      <c r="D1740">
        <f>SUMIFS(user_list!P:P,user_list!G:G,"&lt;="&amp;A1740,user_list!H:H,"&gt;="&amp;A1740,user_list!J:J,days!G1740)+SUMIFS(user_list!P:P,user_list!G:G,"&lt;="&amp;A1740,user_list!H:H,"&gt;="&amp;A1740,user_list!J:J,days!G1740-1)</f>
        <v>0.79505376344086021</v>
      </c>
      <c r="E1740" s="38">
        <f>COUNTIF(user_list!H:H,A1740)</f>
        <v>0</v>
      </c>
      <c r="F1740" s="72">
        <f t="shared" si="54"/>
        <v>10</v>
      </c>
      <c r="G1740" s="72">
        <f t="shared" si="55"/>
        <v>2019</v>
      </c>
    </row>
    <row r="1741" spans="1:7" hidden="1" x14ac:dyDescent="0.3">
      <c r="A1741" s="79">
        <v>43744</v>
      </c>
      <c r="B1741">
        <f>SUMIFS(user_list!P:P,user_list!G:G,"&lt;="&amp;A1741,user_list!H:H,"&gt;="&amp;A1741)</f>
        <v>1.6423197531700853</v>
      </c>
      <c r="C1741">
        <f>SUMIFS(user_list!Q:Q,user_list!G:G,"&lt;="&amp;A1741,user_list!H:H,"&gt;="&amp;A1741)</f>
        <v>5.3177509713562845</v>
      </c>
      <c r="D1741">
        <f>SUMIFS(user_list!P:P,user_list!G:G,"&lt;="&amp;A1741,user_list!H:H,"&gt;="&amp;A1741,user_list!J:J,days!G1741)+SUMIFS(user_list!P:P,user_list!G:G,"&lt;="&amp;A1741,user_list!H:H,"&gt;="&amp;A1741,user_list!J:J,days!G1741-1)</f>
        <v>0.79505376344086021</v>
      </c>
      <c r="E1741" s="38">
        <f>COUNTIF(user_list!H:H,A1741)</f>
        <v>0</v>
      </c>
      <c r="F1741" s="72">
        <f t="shared" si="54"/>
        <v>10</v>
      </c>
      <c r="G1741" s="72">
        <f t="shared" si="55"/>
        <v>2019</v>
      </c>
    </row>
    <row r="1742" spans="1:7" hidden="1" x14ac:dyDescent="0.3">
      <c r="A1742" s="79">
        <v>43745</v>
      </c>
      <c r="B1742">
        <f>SUMIFS(user_list!P:P,user_list!G:G,"&lt;="&amp;A1742,user_list!H:H,"&gt;="&amp;A1742)</f>
        <v>3.3539864198367519</v>
      </c>
      <c r="C1742">
        <f>SUMIFS(user_list!Q:Q,user_list!G:G,"&lt;="&amp;A1742,user_list!H:H,"&gt;="&amp;A1742)</f>
        <v>9.6510843046896184</v>
      </c>
      <c r="D1742">
        <f>SUMIFS(user_list!P:P,user_list!G:G,"&lt;="&amp;A1742,user_list!H:H,"&gt;="&amp;A1742,user_list!J:J,days!G1742)+SUMIFS(user_list!P:P,user_list!G:G,"&lt;="&amp;A1742,user_list!H:H,"&gt;="&amp;A1742,user_list!J:J,days!G1742-1)</f>
        <v>2.506720430107527</v>
      </c>
      <c r="E1742" s="38">
        <f>COUNTIF(user_list!H:H,A1742)</f>
        <v>1</v>
      </c>
      <c r="F1742" s="72">
        <f t="shared" si="54"/>
        <v>10</v>
      </c>
      <c r="G1742" s="72">
        <f t="shared" si="55"/>
        <v>2019</v>
      </c>
    </row>
    <row r="1743" spans="1:7" hidden="1" x14ac:dyDescent="0.3">
      <c r="A1743" s="79">
        <v>43746</v>
      </c>
      <c r="B1743">
        <f>SUMIFS(user_list!P:P,user_list!G:G,"&lt;="&amp;A1743,user_list!H:H,"&gt;="&amp;A1743)</f>
        <v>3.0589326563958918</v>
      </c>
      <c r="C1743">
        <f>SUMIFS(user_list!Q:Q,user_list!G:G,"&lt;="&amp;A1743,user_list!H:H,"&gt;="&amp;A1743)</f>
        <v>8.8768907563025206</v>
      </c>
      <c r="D1743">
        <f>SUMIFS(user_list!P:P,user_list!G:G,"&lt;="&amp;A1743,user_list!H:H,"&gt;="&amp;A1743,user_list!J:J,days!G1743)+SUMIFS(user_list!P:P,user_list!G:G,"&lt;="&amp;A1743,user_list!H:H,"&gt;="&amp;A1743,user_list!J:J,days!G1743-1)</f>
        <v>2.2116666666666669</v>
      </c>
      <c r="E1743" s="38">
        <f>COUNTIF(user_list!H:H,A1743)</f>
        <v>0</v>
      </c>
      <c r="F1743" s="72">
        <f t="shared" si="54"/>
        <v>10</v>
      </c>
      <c r="G1743" s="72">
        <f t="shared" si="55"/>
        <v>2019</v>
      </c>
    </row>
    <row r="1744" spans="1:7" hidden="1" x14ac:dyDescent="0.3">
      <c r="A1744" s="79">
        <v>43747</v>
      </c>
      <c r="B1744">
        <f>SUMIFS(user_list!P:P,user_list!G:G,"&lt;="&amp;A1744,user_list!H:H,"&gt;="&amp;A1744)</f>
        <v>3.6505993230625586</v>
      </c>
      <c r="C1744">
        <f>SUMIFS(user_list!Q:Q,user_list!G:G,"&lt;="&amp;A1744,user_list!H:H,"&gt;="&amp;A1744)</f>
        <v>10.376890756302521</v>
      </c>
      <c r="D1744">
        <f>SUMIFS(user_list!P:P,user_list!G:G,"&lt;="&amp;A1744,user_list!H:H,"&gt;="&amp;A1744,user_list!J:J,days!G1744)+SUMIFS(user_list!P:P,user_list!G:G,"&lt;="&amp;A1744,user_list!H:H,"&gt;="&amp;A1744,user_list!J:J,days!G1744-1)</f>
        <v>2.8033333333333337</v>
      </c>
      <c r="E1744" s="38">
        <f>COUNTIF(user_list!H:H,A1744)</f>
        <v>2</v>
      </c>
      <c r="F1744" s="72">
        <f t="shared" si="54"/>
        <v>10</v>
      </c>
      <c r="G1744" s="72">
        <f t="shared" si="55"/>
        <v>2019</v>
      </c>
    </row>
    <row r="1745" spans="1:7" hidden="1" x14ac:dyDescent="0.3">
      <c r="A1745" s="79">
        <v>43748</v>
      </c>
      <c r="B1745">
        <f>SUMIFS(user_list!P:P,user_list!G:G,"&lt;="&amp;A1745,user_list!H:H,"&gt;="&amp;A1745)</f>
        <v>2.1151231325863682</v>
      </c>
      <c r="C1745">
        <f>SUMIFS(user_list!Q:Q,user_list!G:G,"&lt;="&amp;A1745,user_list!H:H,"&gt;="&amp;A1745)</f>
        <v>5.3578431372549016</v>
      </c>
      <c r="D1745">
        <f>SUMIFS(user_list!P:P,user_list!G:G,"&lt;="&amp;A1745,user_list!H:H,"&gt;="&amp;A1745,user_list!J:J,days!G1745)+SUMIFS(user_list!P:P,user_list!G:G,"&lt;="&amp;A1745,user_list!H:H,"&gt;="&amp;A1745,user_list!J:J,days!G1745-1)</f>
        <v>1.2678571428571428</v>
      </c>
      <c r="E1745" s="38">
        <f>COUNTIF(user_list!H:H,A1745)</f>
        <v>0</v>
      </c>
      <c r="F1745" s="72">
        <f t="shared" si="54"/>
        <v>10</v>
      </c>
      <c r="G1745" s="72">
        <f t="shared" si="55"/>
        <v>2019</v>
      </c>
    </row>
    <row r="1746" spans="1:7" hidden="1" x14ac:dyDescent="0.3">
      <c r="A1746" s="79">
        <v>43749</v>
      </c>
      <c r="B1746">
        <f>SUMIFS(user_list!P:P,user_list!G:G,"&lt;="&amp;A1746,user_list!H:H,"&gt;="&amp;A1746)</f>
        <v>2.1151231325863682</v>
      </c>
      <c r="C1746">
        <f>SUMIFS(user_list!Q:Q,user_list!G:G,"&lt;="&amp;A1746,user_list!H:H,"&gt;="&amp;A1746)</f>
        <v>5.3578431372549016</v>
      </c>
      <c r="D1746">
        <f>SUMIFS(user_list!P:P,user_list!G:G,"&lt;="&amp;A1746,user_list!H:H,"&gt;="&amp;A1746,user_list!J:J,days!G1746)+SUMIFS(user_list!P:P,user_list!G:G,"&lt;="&amp;A1746,user_list!H:H,"&gt;="&amp;A1746,user_list!J:J,days!G1746-1)</f>
        <v>1.2678571428571428</v>
      </c>
      <c r="E1746" s="38">
        <f>COUNTIF(user_list!H:H,A1746)</f>
        <v>0</v>
      </c>
      <c r="F1746" s="72">
        <f t="shared" si="54"/>
        <v>10</v>
      </c>
      <c r="G1746" s="72">
        <f t="shared" si="55"/>
        <v>2019</v>
      </c>
    </row>
    <row r="1747" spans="1:7" hidden="1" x14ac:dyDescent="0.3">
      <c r="A1747" s="79">
        <v>43750</v>
      </c>
      <c r="B1747">
        <f>SUMIFS(user_list!P:P,user_list!G:G,"&lt;="&amp;A1747,user_list!H:H,"&gt;="&amp;A1747)</f>
        <v>2.1151231325863682</v>
      </c>
      <c r="C1747">
        <f>SUMIFS(user_list!Q:Q,user_list!G:G,"&lt;="&amp;A1747,user_list!H:H,"&gt;="&amp;A1747)</f>
        <v>5.3578431372549016</v>
      </c>
      <c r="D1747">
        <f>SUMIFS(user_list!P:P,user_list!G:G,"&lt;="&amp;A1747,user_list!H:H,"&gt;="&amp;A1747,user_list!J:J,days!G1747)+SUMIFS(user_list!P:P,user_list!G:G,"&lt;="&amp;A1747,user_list!H:H,"&gt;="&amp;A1747,user_list!J:J,days!G1747-1)</f>
        <v>1.2678571428571428</v>
      </c>
      <c r="E1747" s="38">
        <f>COUNTIF(user_list!H:H,A1747)</f>
        <v>0</v>
      </c>
      <c r="F1747" s="72">
        <f t="shared" si="54"/>
        <v>10</v>
      </c>
      <c r="G1747" s="72">
        <f t="shared" si="55"/>
        <v>2019</v>
      </c>
    </row>
    <row r="1748" spans="1:7" hidden="1" x14ac:dyDescent="0.3">
      <c r="A1748" s="79">
        <v>43751</v>
      </c>
      <c r="B1748">
        <f>SUMIFS(user_list!P:P,user_list!G:G,"&lt;="&amp;A1748,user_list!H:H,"&gt;="&amp;A1748)</f>
        <v>2.1151231325863682</v>
      </c>
      <c r="C1748">
        <f>SUMIFS(user_list!Q:Q,user_list!G:G,"&lt;="&amp;A1748,user_list!H:H,"&gt;="&amp;A1748)</f>
        <v>5.3578431372549016</v>
      </c>
      <c r="D1748">
        <f>SUMIFS(user_list!P:P,user_list!G:G,"&lt;="&amp;A1748,user_list!H:H,"&gt;="&amp;A1748,user_list!J:J,days!G1748)+SUMIFS(user_list!P:P,user_list!G:G,"&lt;="&amp;A1748,user_list!H:H,"&gt;="&amp;A1748,user_list!J:J,days!G1748-1)</f>
        <v>1.2678571428571428</v>
      </c>
      <c r="E1748" s="38">
        <f>COUNTIF(user_list!H:H,A1748)</f>
        <v>0</v>
      </c>
      <c r="F1748" s="72">
        <f t="shared" si="54"/>
        <v>10</v>
      </c>
      <c r="G1748" s="72">
        <f t="shared" si="55"/>
        <v>2019</v>
      </c>
    </row>
    <row r="1749" spans="1:7" hidden="1" x14ac:dyDescent="0.3">
      <c r="A1749" s="79">
        <v>43752</v>
      </c>
      <c r="B1749">
        <f>SUMIFS(user_list!P:P,user_list!G:G,"&lt;="&amp;A1749,user_list!H:H,"&gt;="&amp;A1749)</f>
        <v>2.1151231325863682</v>
      </c>
      <c r="C1749">
        <f>SUMIFS(user_list!Q:Q,user_list!G:G,"&lt;="&amp;A1749,user_list!H:H,"&gt;="&amp;A1749)</f>
        <v>5.3578431372549016</v>
      </c>
      <c r="D1749">
        <f>SUMIFS(user_list!P:P,user_list!G:G,"&lt;="&amp;A1749,user_list!H:H,"&gt;="&amp;A1749,user_list!J:J,days!G1749)+SUMIFS(user_list!P:P,user_list!G:G,"&lt;="&amp;A1749,user_list!H:H,"&gt;="&amp;A1749,user_list!J:J,days!G1749-1)</f>
        <v>1.2678571428571428</v>
      </c>
      <c r="E1749" s="38">
        <f>COUNTIF(user_list!H:H,A1749)</f>
        <v>0</v>
      </c>
      <c r="F1749" s="72">
        <f t="shared" si="54"/>
        <v>10</v>
      </c>
      <c r="G1749" s="72">
        <f t="shared" si="55"/>
        <v>2019</v>
      </c>
    </row>
    <row r="1750" spans="1:7" hidden="1" x14ac:dyDescent="0.3">
      <c r="A1750" s="79">
        <v>43753</v>
      </c>
      <c r="B1750">
        <f>SUMIFS(user_list!P:P,user_list!G:G,"&lt;="&amp;A1750,user_list!H:H,"&gt;="&amp;A1750)</f>
        <v>2.1151231325863682</v>
      </c>
      <c r="C1750">
        <f>SUMIFS(user_list!Q:Q,user_list!G:G,"&lt;="&amp;A1750,user_list!H:H,"&gt;="&amp;A1750)</f>
        <v>5.3578431372549016</v>
      </c>
      <c r="D1750">
        <f>SUMIFS(user_list!P:P,user_list!G:G,"&lt;="&amp;A1750,user_list!H:H,"&gt;="&amp;A1750,user_list!J:J,days!G1750)+SUMIFS(user_list!P:P,user_list!G:G,"&lt;="&amp;A1750,user_list!H:H,"&gt;="&amp;A1750,user_list!J:J,days!G1750-1)</f>
        <v>1.2678571428571428</v>
      </c>
      <c r="E1750" s="38">
        <f>COUNTIF(user_list!H:H,A1750)</f>
        <v>0</v>
      </c>
      <c r="F1750" s="72">
        <f t="shared" si="54"/>
        <v>10</v>
      </c>
      <c r="G1750" s="72">
        <f t="shared" si="55"/>
        <v>2019</v>
      </c>
    </row>
    <row r="1751" spans="1:7" hidden="1" x14ac:dyDescent="0.3">
      <c r="A1751" s="79">
        <v>43754</v>
      </c>
      <c r="B1751">
        <f>SUMIFS(user_list!P:P,user_list!G:G,"&lt;="&amp;A1751,user_list!H:H,"&gt;="&amp;A1751)</f>
        <v>2.1151231325863682</v>
      </c>
      <c r="C1751">
        <f>SUMIFS(user_list!Q:Q,user_list!G:G,"&lt;="&amp;A1751,user_list!H:H,"&gt;="&amp;A1751)</f>
        <v>5.3578431372549016</v>
      </c>
      <c r="D1751">
        <f>SUMIFS(user_list!P:P,user_list!G:G,"&lt;="&amp;A1751,user_list!H:H,"&gt;="&amp;A1751,user_list!J:J,days!G1751)+SUMIFS(user_list!P:P,user_list!G:G,"&lt;="&amp;A1751,user_list!H:H,"&gt;="&amp;A1751,user_list!J:J,days!G1751-1)</f>
        <v>1.2678571428571428</v>
      </c>
      <c r="E1751" s="38">
        <f>COUNTIF(user_list!H:H,A1751)</f>
        <v>2</v>
      </c>
      <c r="F1751" s="72">
        <f t="shared" si="54"/>
        <v>10</v>
      </c>
      <c r="G1751" s="72">
        <f t="shared" si="55"/>
        <v>2019</v>
      </c>
    </row>
    <row r="1752" spans="1:7" hidden="1" x14ac:dyDescent="0.3">
      <c r="A1752" s="79">
        <v>43755</v>
      </c>
      <c r="B1752">
        <f>SUMIFS(user_list!P:P,user_list!G:G,"&lt;="&amp;A1752,user_list!H:H,"&gt;="&amp;A1752)</f>
        <v>2.3474048786181139</v>
      </c>
      <c r="C1752">
        <f>SUMIFS(user_list!Q:Q,user_list!G:G,"&lt;="&amp;A1752,user_list!H:H,"&gt;="&amp;A1752)</f>
        <v>5.6435574229691872</v>
      </c>
      <c r="D1752">
        <f>SUMIFS(user_list!P:P,user_list!G:G,"&lt;="&amp;A1752,user_list!H:H,"&gt;="&amp;A1752,user_list!J:J,days!G1752)+SUMIFS(user_list!P:P,user_list!G:G,"&lt;="&amp;A1752,user_list!H:H,"&gt;="&amp;A1752,user_list!J:J,days!G1752-1)</f>
        <v>1.5001388888888889</v>
      </c>
      <c r="E1752" s="38">
        <f>COUNTIF(user_list!H:H,A1752)</f>
        <v>1</v>
      </c>
      <c r="F1752" s="72">
        <f t="shared" si="54"/>
        <v>10</v>
      </c>
      <c r="G1752" s="72">
        <f t="shared" si="55"/>
        <v>2019</v>
      </c>
    </row>
    <row r="1753" spans="1:7" hidden="1" x14ac:dyDescent="0.3">
      <c r="A1753" s="79">
        <v>43756</v>
      </c>
      <c r="B1753">
        <f>SUMIFS(user_list!P:P,user_list!G:G,"&lt;="&amp;A1753,user_list!H:H,"&gt;="&amp;A1753)</f>
        <v>1.4418493230625584</v>
      </c>
      <c r="C1753">
        <f>SUMIFS(user_list!Q:Q,user_list!G:G,"&lt;="&amp;A1753,user_list!H:H,"&gt;="&amp;A1753)</f>
        <v>3.6435574229691872</v>
      </c>
      <c r="D1753">
        <f>SUMIFS(user_list!P:P,user_list!G:G,"&lt;="&amp;A1753,user_list!H:H,"&gt;="&amp;A1753,user_list!J:J,days!G1753)+SUMIFS(user_list!P:P,user_list!G:G,"&lt;="&amp;A1753,user_list!H:H,"&gt;="&amp;A1753,user_list!J:J,days!G1753-1)</f>
        <v>0.59458333333333335</v>
      </c>
      <c r="E1753" s="38">
        <f>COUNTIF(user_list!H:H,A1753)</f>
        <v>0</v>
      </c>
      <c r="F1753" s="72">
        <f t="shared" si="54"/>
        <v>10</v>
      </c>
      <c r="G1753" s="72">
        <f t="shared" si="55"/>
        <v>2019</v>
      </c>
    </row>
    <row r="1754" spans="1:7" hidden="1" x14ac:dyDescent="0.3">
      <c r="A1754" s="79">
        <v>43757</v>
      </c>
      <c r="B1754">
        <f>SUMIFS(user_list!P:P,user_list!G:G,"&lt;="&amp;A1754,user_list!H:H,"&gt;="&amp;A1754)</f>
        <v>1.4418493230625584</v>
      </c>
      <c r="C1754">
        <f>SUMIFS(user_list!Q:Q,user_list!G:G,"&lt;="&amp;A1754,user_list!H:H,"&gt;="&amp;A1754)</f>
        <v>3.6435574229691872</v>
      </c>
      <c r="D1754">
        <f>SUMIFS(user_list!P:P,user_list!G:G,"&lt;="&amp;A1754,user_list!H:H,"&gt;="&amp;A1754,user_list!J:J,days!G1754)+SUMIFS(user_list!P:P,user_list!G:G,"&lt;="&amp;A1754,user_list!H:H,"&gt;="&amp;A1754,user_list!J:J,days!G1754-1)</f>
        <v>0.59458333333333335</v>
      </c>
      <c r="E1754" s="38">
        <f>COUNTIF(user_list!H:H,A1754)</f>
        <v>0</v>
      </c>
      <c r="F1754" s="72">
        <f t="shared" si="54"/>
        <v>10</v>
      </c>
      <c r="G1754" s="72">
        <f t="shared" si="55"/>
        <v>2019</v>
      </c>
    </row>
    <row r="1755" spans="1:7" hidden="1" x14ac:dyDescent="0.3">
      <c r="A1755" s="79">
        <v>43758</v>
      </c>
      <c r="B1755">
        <f>SUMIFS(user_list!P:P,user_list!G:G,"&lt;="&amp;A1755,user_list!H:H,"&gt;="&amp;A1755)</f>
        <v>1.4418493230625584</v>
      </c>
      <c r="C1755">
        <f>SUMIFS(user_list!Q:Q,user_list!G:G,"&lt;="&amp;A1755,user_list!H:H,"&gt;="&amp;A1755)</f>
        <v>3.6435574229691872</v>
      </c>
      <c r="D1755">
        <f>SUMIFS(user_list!P:P,user_list!G:G,"&lt;="&amp;A1755,user_list!H:H,"&gt;="&amp;A1755,user_list!J:J,days!G1755)+SUMIFS(user_list!P:P,user_list!G:G,"&lt;="&amp;A1755,user_list!H:H,"&gt;="&amp;A1755,user_list!J:J,days!G1755-1)</f>
        <v>0.59458333333333335</v>
      </c>
      <c r="E1755" s="38">
        <f>COUNTIF(user_list!H:H,A1755)</f>
        <v>0</v>
      </c>
      <c r="F1755" s="72">
        <f t="shared" si="54"/>
        <v>10</v>
      </c>
      <c r="G1755" s="72">
        <f t="shared" si="55"/>
        <v>2019</v>
      </c>
    </row>
    <row r="1756" spans="1:7" hidden="1" x14ac:dyDescent="0.3">
      <c r="A1756" s="79">
        <v>43759</v>
      </c>
      <c r="B1756">
        <f>SUMIFS(user_list!P:P,user_list!G:G,"&lt;="&amp;A1756,user_list!H:H,"&gt;="&amp;A1756)</f>
        <v>1.4418493230625584</v>
      </c>
      <c r="C1756">
        <f>SUMIFS(user_list!Q:Q,user_list!G:G,"&lt;="&amp;A1756,user_list!H:H,"&gt;="&amp;A1756)</f>
        <v>3.6435574229691872</v>
      </c>
      <c r="D1756">
        <f>SUMIFS(user_list!P:P,user_list!G:G,"&lt;="&amp;A1756,user_list!H:H,"&gt;="&amp;A1756,user_list!J:J,days!G1756)+SUMIFS(user_list!P:P,user_list!G:G,"&lt;="&amp;A1756,user_list!H:H,"&gt;="&amp;A1756,user_list!J:J,days!G1756-1)</f>
        <v>0.59458333333333335</v>
      </c>
      <c r="E1756" s="38">
        <f>COUNTIF(user_list!H:H,A1756)</f>
        <v>0</v>
      </c>
      <c r="F1756" s="72">
        <f t="shared" si="54"/>
        <v>10</v>
      </c>
      <c r="G1756" s="72">
        <f t="shared" si="55"/>
        <v>2019</v>
      </c>
    </row>
    <row r="1757" spans="1:7" hidden="1" x14ac:dyDescent="0.3">
      <c r="A1757" s="79">
        <v>43760</v>
      </c>
      <c r="B1757">
        <f>SUMIFS(user_list!P:P,user_list!G:G,"&lt;="&amp;A1757,user_list!H:H,"&gt;="&amp;A1757)</f>
        <v>1.4418493230625584</v>
      </c>
      <c r="C1757">
        <f>SUMIFS(user_list!Q:Q,user_list!G:G,"&lt;="&amp;A1757,user_list!H:H,"&gt;="&amp;A1757)</f>
        <v>3.6435574229691872</v>
      </c>
      <c r="D1757">
        <f>SUMIFS(user_list!P:P,user_list!G:G,"&lt;="&amp;A1757,user_list!H:H,"&gt;="&amp;A1757,user_list!J:J,days!G1757)+SUMIFS(user_list!P:P,user_list!G:G,"&lt;="&amp;A1757,user_list!H:H,"&gt;="&amp;A1757,user_list!J:J,days!G1757-1)</f>
        <v>0.59458333333333335</v>
      </c>
      <c r="E1757" s="38">
        <f>COUNTIF(user_list!H:H,A1757)</f>
        <v>0</v>
      </c>
      <c r="F1757" s="72">
        <f t="shared" si="54"/>
        <v>10</v>
      </c>
      <c r="G1757" s="72">
        <f t="shared" si="55"/>
        <v>2019</v>
      </c>
    </row>
    <row r="1758" spans="1:7" hidden="1" x14ac:dyDescent="0.3">
      <c r="A1758" s="79">
        <v>43761</v>
      </c>
      <c r="B1758">
        <f>SUMIFS(user_list!P:P,user_list!G:G,"&lt;="&amp;A1758,user_list!H:H,"&gt;="&amp;A1758)</f>
        <v>1.4418493230625584</v>
      </c>
      <c r="C1758">
        <f>SUMIFS(user_list!Q:Q,user_list!G:G,"&lt;="&amp;A1758,user_list!H:H,"&gt;="&amp;A1758)</f>
        <v>3.6435574229691872</v>
      </c>
      <c r="D1758">
        <f>SUMIFS(user_list!P:P,user_list!G:G,"&lt;="&amp;A1758,user_list!H:H,"&gt;="&amp;A1758,user_list!J:J,days!G1758)+SUMIFS(user_list!P:P,user_list!G:G,"&lt;="&amp;A1758,user_list!H:H,"&gt;="&amp;A1758,user_list!J:J,days!G1758-1)</f>
        <v>0.59458333333333335</v>
      </c>
      <c r="E1758" s="38">
        <f>COUNTIF(user_list!H:H,A1758)</f>
        <v>0</v>
      </c>
      <c r="F1758" s="72">
        <f t="shared" si="54"/>
        <v>10</v>
      </c>
      <c r="G1758" s="72">
        <f t="shared" si="55"/>
        <v>2019</v>
      </c>
    </row>
    <row r="1759" spans="1:7" hidden="1" x14ac:dyDescent="0.3">
      <c r="A1759" s="79">
        <v>43762</v>
      </c>
      <c r="B1759">
        <f>SUMIFS(user_list!P:P,user_list!G:G,"&lt;="&amp;A1759,user_list!H:H,"&gt;="&amp;A1759)</f>
        <v>2.6451826563958911</v>
      </c>
      <c r="C1759">
        <f>SUMIFS(user_list!Q:Q,user_list!G:G,"&lt;="&amp;A1759,user_list!H:H,"&gt;="&amp;A1759)</f>
        <v>6.6435574229691881</v>
      </c>
      <c r="D1759">
        <f>SUMIFS(user_list!P:P,user_list!G:G,"&lt;="&amp;A1759,user_list!H:H,"&gt;="&amp;A1759,user_list!J:J,days!G1759)+SUMIFS(user_list!P:P,user_list!G:G,"&lt;="&amp;A1759,user_list!H:H,"&gt;="&amp;A1759,user_list!J:J,days!G1759-1)</f>
        <v>1.7979166666666662</v>
      </c>
      <c r="E1759" s="38">
        <f>COUNTIF(user_list!H:H,A1759)</f>
        <v>1</v>
      </c>
      <c r="F1759" s="72">
        <f t="shared" si="54"/>
        <v>10</v>
      </c>
      <c r="G1759" s="72">
        <f t="shared" si="55"/>
        <v>2019</v>
      </c>
    </row>
    <row r="1760" spans="1:7" hidden="1" x14ac:dyDescent="0.3">
      <c r="A1760" s="79">
        <v>43763</v>
      </c>
      <c r="B1760">
        <f>SUMIFS(user_list!P:P,user_list!G:G,"&lt;="&amp;A1760,user_list!H:H,"&gt;="&amp;A1760)</f>
        <v>2.0505993230625581</v>
      </c>
      <c r="C1760">
        <f>SUMIFS(user_list!Q:Q,user_list!G:G,"&lt;="&amp;A1760,user_list!H:H,"&gt;="&amp;A1760)</f>
        <v>5.1435574229691872</v>
      </c>
      <c r="D1760">
        <f>SUMIFS(user_list!P:P,user_list!G:G,"&lt;="&amp;A1760,user_list!H:H,"&gt;="&amp;A1760,user_list!J:J,days!G1760)+SUMIFS(user_list!P:P,user_list!G:G,"&lt;="&amp;A1760,user_list!H:H,"&gt;="&amp;A1760,user_list!J:J,days!G1760-1)</f>
        <v>1.2033333333333329</v>
      </c>
      <c r="E1760" s="38">
        <f>COUNTIF(user_list!H:H,A1760)</f>
        <v>0</v>
      </c>
      <c r="F1760" s="72">
        <f t="shared" si="54"/>
        <v>10</v>
      </c>
      <c r="G1760" s="72">
        <f t="shared" si="55"/>
        <v>2019</v>
      </c>
    </row>
    <row r="1761" spans="1:7" hidden="1" x14ac:dyDescent="0.3">
      <c r="A1761" s="79">
        <v>43764</v>
      </c>
      <c r="B1761">
        <f>SUMIFS(user_list!P:P,user_list!G:G,"&lt;="&amp;A1761,user_list!H:H,"&gt;="&amp;A1761)</f>
        <v>2.0505993230625581</v>
      </c>
      <c r="C1761">
        <f>SUMIFS(user_list!Q:Q,user_list!G:G,"&lt;="&amp;A1761,user_list!H:H,"&gt;="&amp;A1761)</f>
        <v>5.1435574229691872</v>
      </c>
      <c r="D1761">
        <f>SUMIFS(user_list!P:P,user_list!G:G,"&lt;="&amp;A1761,user_list!H:H,"&gt;="&amp;A1761,user_list!J:J,days!G1761)+SUMIFS(user_list!P:P,user_list!G:G,"&lt;="&amp;A1761,user_list!H:H,"&gt;="&amp;A1761,user_list!J:J,days!G1761-1)</f>
        <v>1.2033333333333329</v>
      </c>
      <c r="E1761" s="38">
        <f>COUNTIF(user_list!H:H,A1761)</f>
        <v>0</v>
      </c>
      <c r="F1761" s="72">
        <f t="shared" si="54"/>
        <v>10</v>
      </c>
      <c r="G1761" s="72">
        <f t="shared" si="55"/>
        <v>2019</v>
      </c>
    </row>
    <row r="1762" spans="1:7" hidden="1" x14ac:dyDescent="0.3">
      <c r="A1762" s="79">
        <v>43765</v>
      </c>
      <c r="B1762">
        <f>SUMIFS(user_list!P:P,user_list!G:G,"&lt;="&amp;A1762,user_list!H:H,"&gt;="&amp;A1762)</f>
        <v>2.0505993230625581</v>
      </c>
      <c r="C1762">
        <f>SUMIFS(user_list!Q:Q,user_list!G:G,"&lt;="&amp;A1762,user_list!H:H,"&gt;="&amp;A1762)</f>
        <v>5.1435574229691872</v>
      </c>
      <c r="D1762">
        <f>SUMIFS(user_list!P:P,user_list!G:G,"&lt;="&amp;A1762,user_list!H:H,"&gt;="&amp;A1762,user_list!J:J,days!G1762)+SUMIFS(user_list!P:P,user_list!G:G,"&lt;="&amp;A1762,user_list!H:H,"&gt;="&amp;A1762,user_list!J:J,days!G1762-1)</f>
        <v>1.2033333333333329</v>
      </c>
      <c r="E1762" s="38">
        <f>COUNTIF(user_list!H:H,A1762)</f>
        <v>1</v>
      </c>
      <c r="F1762" s="72">
        <f t="shared" si="54"/>
        <v>10</v>
      </c>
      <c r="G1762" s="72">
        <f t="shared" si="55"/>
        <v>2019</v>
      </c>
    </row>
    <row r="1763" spans="1:7" hidden="1" x14ac:dyDescent="0.3">
      <c r="A1763" s="79">
        <v>43766</v>
      </c>
      <c r="B1763">
        <f>SUMIFS(user_list!P:P,user_list!G:G,"&lt;="&amp;A1763,user_list!H:H,"&gt;="&amp;A1763)</f>
        <v>0.84726598972922507</v>
      </c>
      <c r="C1763">
        <f>SUMIFS(user_list!Q:Q,user_list!G:G,"&lt;="&amp;A1763,user_list!H:H,"&gt;="&amp;A1763)</f>
        <v>2.1435574229691876</v>
      </c>
      <c r="D1763">
        <f>SUMIFS(user_list!P:P,user_list!G:G,"&lt;="&amp;A1763,user_list!H:H,"&gt;="&amp;A1763,user_list!J:J,days!G1763)+SUMIFS(user_list!P:P,user_list!G:G,"&lt;="&amp;A1763,user_list!H:H,"&gt;="&amp;A1763,user_list!J:J,days!G1763-1)</f>
        <v>0</v>
      </c>
      <c r="E1763" s="38">
        <f>COUNTIF(user_list!H:H,A1763)</f>
        <v>0</v>
      </c>
      <c r="F1763" s="72">
        <f t="shared" si="54"/>
        <v>10</v>
      </c>
      <c r="G1763" s="72">
        <f t="shared" si="55"/>
        <v>2019</v>
      </c>
    </row>
    <row r="1764" spans="1:7" hidden="1" x14ac:dyDescent="0.3">
      <c r="A1764" s="79">
        <v>43767</v>
      </c>
      <c r="B1764">
        <f>SUMIFS(user_list!P:P,user_list!G:G,"&lt;="&amp;A1764,user_list!H:H,"&gt;="&amp;A1764)</f>
        <v>0.84726598972922507</v>
      </c>
      <c r="C1764">
        <f>SUMIFS(user_list!Q:Q,user_list!G:G,"&lt;="&amp;A1764,user_list!H:H,"&gt;="&amp;A1764)</f>
        <v>2.1435574229691876</v>
      </c>
      <c r="D1764">
        <f>SUMIFS(user_list!P:P,user_list!G:G,"&lt;="&amp;A1764,user_list!H:H,"&gt;="&amp;A1764,user_list!J:J,days!G1764)+SUMIFS(user_list!P:P,user_list!G:G,"&lt;="&amp;A1764,user_list!H:H,"&gt;="&amp;A1764,user_list!J:J,days!G1764-1)</f>
        <v>0</v>
      </c>
      <c r="E1764" s="38">
        <f>COUNTIF(user_list!H:H,A1764)</f>
        <v>0</v>
      </c>
      <c r="F1764" s="72">
        <f t="shared" si="54"/>
        <v>10</v>
      </c>
      <c r="G1764" s="72">
        <f t="shared" si="55"/>
        <v>2019</v>
      </c>
    </row>
    <row r="1765" spans="1:7" hidden="1" x14ac:dyDescent="0.3">
      <c r="A1765" s="79">
        <v>43768</v>
      </c>
      <c r="B1765">
        <f>SUMIFS(user_list!P:P,user_list!G:G,"&lt;="&amp;A1765,user_list!H:H,"&gt;="&amp;A1765)</f>
        <v>0.84726598972922507</v>
      </c>
      <c r="C1765">
        <f>SUMIFS(user_list!Q:Q,user_list!G:G,"&lt;="&amp;A1765,user_list!H:H,"&gt;="&amp;A1765)</f>
        <v>2.1435574229691876</v>
      </c>
      <c r="D1765">
        <f>SUMIFS(user_list!P:P,user_list!G:G,"&lt;="&amp;A1765,user_list!H:H,"&gt;="&amp;A1765,user_list!J:J,days!G1765)+SUMIFS(user_list!P:P,user_list!G:G,"&lt;="&amp;A1765,user_list!H:H,"&gt;="&amp;A1765,user_list!J:J,days!G1765-1)</f>
        <v>0</v>
      </c>
      <c r="E1765" s="38">
        <f>COUNTIF(user_list!H:H,A1765)</f>
        <v>0</v>
      </c>
      <c r="F1765" s="72">
        <f t="shared" si="54"/>
        <v>10</v>
      </c>
      <c r="G1765" s="72">
        <f t="shared" si="55"/>
        <v>2019</v>
      </c>
    </row>
    <row r="1766" spans="1:7" hidden="1" x14ac:dyDescent="0.3">
      <c r="A1766" s="79">
        <v>43769</v>
      </c>
      <c r="B1766">
        <f>SUMIFS(user_list!P:P,user_list!G:G,"&lt;="&amp;A1766,user_list!H:H,"&gt;="&amp;A1766)</f>
        <v>0.84726598972922507</v>
      </c>
      <c r="C1766">
        <f>SUMIFS(user_list!Q:Q,user_list!G:G,"&lt;="&amp;A1766,user_list!H:H,"&gt;="&amp;A1766)</f>
        <v>2.1435574229691876</v>
      </c>
      <c r="D1766">
        <f>SUMIFS(user_list!P:P,user_list!G:G,"&lt;="&amp;A1766,user_list!H:H,"&gt;="&amp;A1766,user_list!J:J,days!G1766)+SUMIFS(user_list!P:P,user_list!G:G,"&lt;="&amp;A1766,user_list!H:H,"&gt;="&amp;A1766,user_list!J:J,days!G1766-1)</f>
        <v>0</v>
      </c>
      <c r="E1766" s="38">
        <f>COUNTIF(user_list!H:H,A1766)</f>
        <v>0</v>
      </c>
      <c r="F1766" s="72">
        <f t="shared" si="54"/>
        <v>10</v>
      </c>
      <c r="G1766" s="72">
        <f t="shared" si="55"/>
        <v>2019</v>
      </c>
    </row>
    <row r="1767" spans="1:7" hidden="1" x14ac:dyDescent="0.3">
      <c r="A1767" s="79">
        <v>43770</v>
      </c>
      <c r="B1767">
        <f>SUMIFS(user_list!P:P,user_list!G:G,"&lt;="&amp;A1767,user_list!H:H,"&gt;="&amp;A1767)</f>
        <v>0.84726598972922507</v>
      </c>
      <c r="C1767">
        <f>SUMIFS(user_list!Q:Q,user_list!G:G,"&lt;="&amp;A1767,user_list!H:H,"&gt;="&amp;A1767)</f>
        <v>2.1435574229691876</v>
      </c>
      <c r="D1767">
        <f>SUMIFS(user_list!P:P,user_list!G:G,"&lt;="&amp;A1767,user_list!H:H,"&gt;="&amp;A1767,user_list!J:J,days!G1767)+SUMIFS(user_list!P:P,user_list!G:G,"&lt;="&amp;A1767,user_list!H:H,"&gt;="&amp;A1767,user_list!J:J,days!G1767-1)</f>
        <v>0</v>
      </c>
      <c r="E1767" s="38">
        <f>COUNTIF(user_list!H:H,A1767)</f>
        <v>0</v>
      </c>
      <c r="F1767" s="72">
        <f t="shared" si="54"/>
        <v>11</v>
      </c>
      <c r="G1767" s="72">
        <f t="shared" si="55"/>
        <v>2019</v>
      </c>
    </row>
    <row r="1768" spans="1:7" hidden="1" x14ac:dyDescent="0.3">
      <c r="A1768" s="79">
        <v>43771</v>
      </c>
      <c r="B1768">
        <f>SUMIFS(user_list!P:P,user_list!G:G,"&lt;="&amp;A1768,user_list!H:H,"&gt;="&amp;A1768)</f>
        <v>0.84726598972922507</v>
      </c>
      <c r="C1768">
        <f>SUMIFS(user_list!Q:Q,user_list!G:G,"&lt;="&amp;A1768,user_list!H:H,"&gt;="&amp;A1768)</f>
        <v>2.1435574229691876</v>
      </c>
      <c r="D1768">
        <f>SUMIFS(user_list!P:P,user_list!G:G,"&lt;="&amp;A1768,user_list!H:H,"&gt;="&amp;A1768,user_list!J:J,days!G1768)+SUMIFS(user_list!P:P,user_list!G:G,"&lt;="&amp;A1768,user_list!H:H,"&gt;="&amp;A1768,user_list!J:J,days!G1768-1)</f>
        <v>0</v>
      </c>
      <c r="E1768" s="38">
        <f>COUNTIF(user_list!H:H,A1768)</f>
        <v>0</v>
      </c>
      <c r="F1768" s="72">
        <f t="shared" si="54"/>
        <v>11</v>
      </c>
      <c r="G1768" s="72">
        <f t="shared" si="55"/>
        <v>2019</v>
      </c>
    </row>
    <row r="1769" spans="1:7" hidden="1" x14ac:dyDescent="0.3">
      <c r="A1769" s="79">
        <v>43772</v>
      </c>
      <c r="B1769">
        <f>SUMIFS(user_list!P:P,user_list!G:G,"&lt;="&amp;A1769,user_list!H:H,"&gt;="&amp;A1769)</f>
        <v>0.84726598972922507</v>
      </c>
      <c r="C1769">
        <f>SUMIFS(user_list!Q:Q,user_list!G:G,"&lt;="&amp;A1769,user_list!H:H,"&gt;="&amp;A1769)</f>
        <v>2.1435574229691876</v>
      </c>
      <c r="D1769">
        <f>SUMIFS(user_list!P:P,user_list!G:G,"&lt;="&amp;A1769,user_list!H:H,"&gt;="&amp;A1769,user_list!J:J,days!G1769)+SUMIFS(user_list!P:P,user_list!G:G,"&lt;="&amp;A1769,user_list!H:H,"&gt;="&amp;A1769,user_list!J:J,days!G1769-1)</f>
        <v>0</v>
      </c>
      <c r="E1769" s="38">
        <f>COUNTIF(user_list!H:H,A1769)</f>
        <v>0</v>
      </c>
      <c r="F1769" s="72">
        <f t="shared" si="54"/>
        <v>11</v>
      </c>
      <c r="G1769" s="72">
        <f t="shared" si="55"/>
        <v>2019</v>
      </c>
    </row>
    <row r="1770" spans="1:7" hidden="1" x14ac:dyDescent="0.3">
      <c r="A1770" s="79">
        <v>43773</v>
      </c>
      <c r="B1770">
        <f>SUMIFS(user_list!P:P,user_list!G:G,"&lt;="&amp;A1770,user_list!H:H,"&gt;="&amp;A1770)</f>
        <v>0.84726598972922507</v>
      </c>
      <c r="C1770">
        <f>SUMIFS(user_list!Q:Q,user_list!G:G,"&lt;="&amp;A1770,user_list!H:H,"&gt;="&amp;A1770)</f>
        <v>2.1435574229691876</v>
      </c>
      <c r="D1770">
        <f>SUMIFS(user_list!P:P,user_list!G:G,"&lt;="&amp;A1770,user_list!H:H,"&gt;="&amp;A1770,user_list!J:J,days!G1770)+SUMIFS(user_list!P:P,user_list!G:G,"&lt;="&amp;A1770,user_list!H:H,"&gt;="&amp;A1770,user_list!J:J,days!G1770-1)</f>
        <v>0</v>
      </c>
      <c r="E1770" s="38">
        <f>COUNTIF(user_list!H:H,A1770)</f>
        <v>0</v>
      </c>
      <c r="F1770" s="72">
        <f t="shared" si="54"/>
        <v>11</v>
      </c>
      <c r="G1770" s="72">
        <f t="shared" si="55"/>
        <v>2019</v>
      </c>
    </row>
    <row r="1771" spans="1:7" hidden="1" x14ac:dyDescent="0.3">
      <c r="A1771" s="79">
        <v>43774</v>
      </c>
      <c r="B1771">
        <f>SUMIFS(user_list!P:P,user_list!G:G,"&lt;="&amp;A1771,user_list!H:H,"&gt;="&amp;A1771)</f>
        <v>0.84726598972922507</v>
      </c>
      <c r="C1771">
        <f>SUMIFS(user_list!Q:Q,user_list!G:G,"&lt;="&amp;A1771,user_list!H:H,"&gt;="&amp;A1771)</f>
        <v>2.1435574229691876</v>
      </c>
      <c r="D1771">
        <f>SUMIFS(user_list!P:P,user_list!G:G,"&lt;="&amp;A1771,user_list!H:H,"&gt;="&amp;A1771,user_list!J:J,days!G1771)+SUMIFS(user_list!P:P,user_list!G:G,"&lt;="&amp;A1771,user_list!H:H,"&gt;="&amp;A1771,user_list!J:J,days!G1771-1)</f>
        <v>0</v>
      </c>
      <c r="E1771" s="38">
        <f>COUNTIF(user_list!H:H,A1771)</f>
        <v>0</v>
      </c>
      <c r="F1771" s="72">
        <f t="shared" si="54"/>
        <v>11</v>
      </c>
      <c r="G1771" s="72">
        <f t="shared" si="55"/>
        <v>2019</v>
      </c>
    </row>
    <row r="1772" spans="1:7" hidden="1" x14ac:dyDescent="0.3">
      <c r="A1772" s="79">
        <v>43775</v>
      </c>
      <c r="B1772">
        <f>SUMIFS(user_list!P:P,user_list!G:G,"&lt;="&amp;A1772,user_list!H:H,"&gt;="&amp;A1772)</f>
        <v>0.84726598972922507</v>
      </c>
      <c r="C1772">
        <f>SUMIFS(user_list!Q:Q,user_list!G:G,"&lt;="&amp;A1772,user_list!H:H,"&gt;="&amp;A1772)</f>
        <v>2.1435574229691876</v>
      </c>
      <c r="D1772">
        <f>SUMIFS(user_list!P:P,user_list!G:G,"&lt;="&amp;A1772,user_list!H:H,"&gt;="&amp;A1772,user_list!J:J,days!G1772)+SUMIFS(user_list!P:P,user_list!G:G,"&lt;="&amp;A1772,user_list!H:H,"&gt;="&amp;A1772,user_list!J:J,days!G1772-1)</f>
        <v>0</v>
      </c>
      <c r="E1772" s="38">
        <f>COUNTIF(user_list!H:H,A1772)</f>
        <v>0</v>
      </c>
      <c r="F1772" s="72">
        <f t="shared" si="54"/>
        <v>11</v>
      </c>
      <c r="G1772" s="72">
        <f t="shared" si="55"/>
        <v>2019</v>
      </c>
    </row>
    <row r="1773" spans="1:7" hidden="1" x14ac:dyDescent="0.3">
      <c r="A1773" s="79">
        <v>43776</v>
      </c>
      <c r="B1773">
        <f>SUMIFS(user_list!P:P,user_list!G:G,"&lt;="&amp;A1773,user_list!H:H,"&gt;="&amp;A1773)</f>
        <v>1.2408771008403361</v>
      </c>
      <c r="C1773">
        <f>SUMIFS(user_list!Q:Q,user_list!G:G,"&lt;="&amp;A1773,user_list!H:H,"&gt;="&amp;A1773)</f>
        <v>3.1435574229691872</v>
      </c>
      <c r="D1773">
        <f>SUMIFS(user_list!P:P,user_list!G:G,"&lt;="&amp;A1773,user_list!H:H,"&gt;="&amp;A1773,user_list!J:J,days!G1773)+SUMIFS(user_list!P:P,user_list!G:G,"&lt;="&amp;A1773,user_list!H:H,"&gt;="&amp;A1773,user_list!J:J,days!G1773-1)</f>
        <v>0.39361111111111108</v>
      </c>
      <c r="E1773" s="38">
        <f>COUNTIF(user_list!H:H,A1773)</f>
        <v>0</v>
      </c>
      <c r="F1773" s="72">
        <f t="shared" si="54"/>
        <v>11</v>
      </c>
      <c r="G1773" s="72">
        <f t="shared" si="55"/>
        <v>2019</v>
      </c>
    </row>
    <row r="1774" spans="1:7" hidden="1" x14ac:dyDescent="0.3">
      <c r="A1774" s="79">
        <v>43777</v>
      </c>
      <c r="B1774">
        <f>SUMIFS(user_list!P:P,user_list!G:G,"&lt;="&amp;A1774,user_list!H:H,"&gt;="&amp;A1774)</f>
        <v>1.2408771008403361</v>
      </c>
      <c r="C1774">
        <f>SUMIFS(user_list!Q:Q,user_list!G:G,"&lt;="&amp;A1774,user_list!H:H,"&gt;="&amp;A1774)</f>
        <v>3.1435574229691872</v>
      </c>
      <c r="D1774">
        <f>SUMIFS(user_list!P:P,user_list!G:G,"&lt;="&amp;A1774,user_list!H:H,"&gt;="&amp;A1774,user_list!J:J,days!G1774)+SUMIFS(user_list!P:P,user_list!G:G,"&lt;="&amp;A1774,user_list!H:H,"&gt;="&amp;A1774,user_list!J:J,days!G1774-1)</f>
        <v>0.39361111111111108</v>
      </c>
      <c r="E1774" s="38">
        <f>COUNTIF(user_list!H:H,A1774)</f>
        <v>0</v>
      </c>
      <c r="F1774" s="72">
        <f t="shared" si="54"/>
        <v>11</v>
      </c>
      <c r="G1774" s="72">
        <f t="shared" si="55"/>
        <v>2019</v>
      </c>
    </row>
    <row r="1775" spans="1:7" hidden="1" x14ac:dyDescent="0.3">
      <c r="A1775" s="79">
        <v>43778</v>
      </c>
      <c r="B1775">
        <f>SUMIFS(user_list!P:P,user_list!G:G,"&lt;="&amp;A1775,user_list!H:H,"&gt;="&amp;A1775)</f>
        <v>1.2408771008403361</v>
      </c>
      <c r="C1775">
        <f>SUMIFS(user_list!Q:Q,user_list!G:G,"&lt;="&amp;A1775,user_list!H:H,"&gt;="&amp;A1775)</f>
        <v>3.1435574229691872</v>
      </c>
      <c r="D1775">
        <f>SUMIFS(user_list!P:P,user_list!G:G,"&lt;="&amp;A1775,user_list!H:H,"&gt;="&amp;A1775,user_list!J:J,days!G1775)+SUMIFS(user_list!P:P,user_list!G:G,"&lt;="&amp;A1775,user_list!H:H,"&gt;="&amp;A1775,user_list!J:J,days!G1775-1)</f>
        <v>0.39361111111111108</v>
      </c>
      <c r="E1775" s="38">
        <f>COUNTIF(user_list!H:H,A1775)</f>
        <v>0</v>
      </c>
      <c r="F1775" s="72">
        <f t="shared" si="54"/>
        <v>11</v>
      </c>
      <c r="G1775" s="72">
        <f t="shared" si="55"/>
        <v>2019</v>
      </c>
    </row>
    <row r="1776" spans="1:7" hidden="1" x14ac:dyDescent="0.3">
      <c r="A1776" s="79">
        <v>43779</v>
      </c>
      <c r="B1776">
        <f>SUMIFS(user_list!P:P,user_list!G:G,"&lt;="&amp;A1776,user_list!H:H,"&gt;="&amp;A1776)</f>
        <v>1.2408771008403361</v>
      </c>
      <c r="C1776">
        <f>SUMIFS(user_list!Q:Q,user_list!G:G,"&lt;="&amp;A1776,user_list!H:H,"&gt;="&amp;A1776)</f>
        <v>3.1435574229691872</v>
      </c>
      <c r="D1776">
        <f>SUMIFS(user_list!P:P,user_list!G:G,"&lt;="&amp;A1776,user_list!H:H,"&gt;="&amp;A1776,user_list!J:J,days!G1776)+SUMIFS(user_list!P:P,user_list!G:G,"&lt;="&amp;A1776,user_list!H:H,"&gt;="&amp;A1776,user_list!J:J,days!G1776-1)</f>
        <v>0.39361111111111108</v>
      </c>
      <c r="E1776" s="38">
        <f>COUNTIF(user_list!H:H,A1776)</f>
        <v>0</v>
      </c>
      <c r="F1776" s="72">
        <f t="shared" si="54"/>
        <v>11</v>
      </c>
      <c r="G1776" s="72">
        <f t="shared" si="55"/>
        <v>2019</v>
      </c>
    </row>
    <row r="1777" spans="1:7" hidden="1" x14ac:dyDescent="0.3">
      <c r="A1777" s="79">
        <v>43780</v>
      </c>
      <c r="B1777">
        <f>SUMIFS(user_list!P:P,user_list!G:G,"&lt;="&amp;A1777,user_list!H:H,"&gt;="&amp;A1777)</f>
        <v>1.2408771008403361</v>
      </c>
      <c r="C1777">
        <f>SUMIFS(user_list!Q:Q,user_list!G:G,"&lt;="&amp;A1777,user_list!H:H,"&gt;="&amp;A1777)</f>
        <v>3.1435574229691872</v>
      </c>
      <c r="D1777">
        <f>SUMIFS(user_list!P:P,user_list!G:G,"&lt;="&amp;A1777,user_list!H:H,"&gt;="&amp;A1777,user_list!J:J,days!G1777)+SUMIFS(user_list!P:P,user_list!G:G,"&lt;="&amp;A1777,user_list!H:H,"&gt;="&amp;A1777,user_list!J:J,days!G1777-1)</f>
        <v>0.39361111111111108</v>
      </c>
      <c r="E1777" s="38">
        <f>COUNTIF(user_list!H:H,A1777)</f>
        <v>0</v>
      </c>
      <c r="F1777" s="72">
        <f t="shared" si="54"/>
        <v>11</v>
      </c>
      <c r="G1777" s="72">
        <f t="shared" si="55"/>
        <v>2019</v>
      </c>
    </row>
    <row r="1778" spans="1:7" hidden="1" x14ac:dyDescent="0.3">
      <c r="A1778" s="79">
        <v>43781</v>
      </c>
      <c r="B1778">
        <f>SUMIFS(user_list!P:P,user_list!G:G,"&lt;="&amp;A1778,user_list!H:H,"&gt;="&amp;A1778)</f>
        <v>1.2408771008403361</v>
      </c>
      <c r="C1778">
        <f>SUMIFS(user_list!Q:Q,user_list!G:G,"&lt;="&amp;A1778,user_list!H:H,"&gt;="&amp;A1778)</f>
        <v>3.1435574229691872</v>
      </c>
      <c r="D1778">
        <f>SUMIFS(user_list!P:P,user_list!G:G,"&lt;="&amp;A1778,user_list!H:H,"&gt;="&amp;A1778,user_list!J:J,days!G1778)+SUMIFS(user_list!P:P,user_list!G:G,"&lt;="&amp;A1778,user_list!H:H,"&gt;="&amp;A1778,user_list!J:J,days!G1778-1)</f>
        <v>0.39361111111111108</v>
      </c>
      <c r="E1778" s="38">
        <f>COUNTIF(user_list!H:H,A1778)</f>
        <v>0</v>
      </c>
      <c r="F1778" s="72">
        <f t="shared" si="54"/>
        <v>11</v>
      </c>
      <c r="G1778" s="72">
        <f t="shared" si="55"/>
        <v>2019</v>
      </c>
    </row>
    <row r="1779" spans="1:7" hidden="1" x14ac:dyDescent="0.3">
      <c r="A1779" s="79">
        <v>43782</v>
      </c>
      <c r="B1779">
        <f>SUMIFS(user_list!P:P,user_list!G:G,"&lt;="&amp;A1779,user_list!H:H,"&gt;="&amp;A1779)</f>
        <v>1.2408771008403361</v>
      </c>
      <c r="C1779">
        <f>SUMIFS(user_list!Q:Q,user_list!G:G,"&lt;="&amp;A1779,user_list!H:H,"&gt;="&amp;A1779)</f>
        <v>3.1435574229691872</v>
      </c>
      <c r="D1779">
        <f>SUMIFS(user_list!P:P,user_list!G:G,"&lt;="&amp;A1779,user_list!H:H,"&gt;="&amp;A1779,user_list!J:J,days!G1779)+SUMIFS(user_list!P:P,user_list!G:G,"&lt;="&amp;A1779,user_list!H:H,"&gt;="&amp;A1779,user_list!J:J,days!G1779-1)</f>
        <v>0.39361111111111108</v>
      </c>
      <c r="E1779" s="38">
        <f>COUNTIF(user_list!H:H,A1779)</f>
        <v>0</v>
      </c>
      <c r="F1779" s="72">
        <f t="shared" si="54"/>
        <v>11</v>
      </c>
      <c r="G1779" s="72">
        <f t="shared" si="55"/>
        <v>2019</v>
      </c>
    </row>
    <row r="1780" spans="1:7" hidden="1" x14ac:dyDescent="0.3">
      <c r="A1780" s="79">
        <v>43783</v>
      </c>
      <c r="B1780">
        <f>SUMIFS(user_list!P:P,user_list!G:G,"&lt;="&amp;A1780,user_list!H:H,"&gt;="&amp;A1780)</f>
        <v>1.2408771008403361</v>
      </c>
      <c r="C1780">
        <f>SUMIFS(user_list!Q:Q,user_list!G:G,"&lt;="&amp;A1780,user_list!H:H,"&gt;="&amp;A1780)</f>
        <v>3.1435574229691872</v>
      </c>
      <c r="D1780">
        <f>SUMIFS(user_list!P:P,user_list!G:G,"&lt;="&amp;A1780,user_list!H:H,"&gt;="&amp;A1780,user_list!J:J,days!G1780)+SUMIFS(user_list!P:P,user_list!G:G,"&lt;="&amp;A1780,user_list!H:H,"&gt;="&amp;A1780,user_list!J:J,days!G1780-1)</f>
        <v>0.39361111111111108</v>
      </c>
      <c r="E1780" s="38">
        <f>COUNTIF(user_list!H:H,A1780)</f>
        <v>0</v>
      </c>
      <c r="F1780" s="72">
        <f t="shared" si="54"/>
        <v>11</v>
      </c>
      <c r="G1780" s="72">
        <f t="shared" si="55"/>
        <v>2019</v>
      </c>
    </row>
    <row r="1781" spans="1:7" hidden="1" x14ac:dyDescent="0.3">
      <c r="A1781" s="79">
        <v>43784</v>
      </c>
      <c r="B1781">
        <f>SUMIFS(user_list!P:P,user_list!G:G,"&lt;="&amp;A1781,user_list!H:H,"&gt;="&amp;A1781)</f>
        <v>1.2408771008403361</v>
      </c>
      <c r="C1781">
        <f>SUMIFS(user_list!Q:Q,user_list!G:G,"&lt;="&amp;A1781,user_list!H:H,"&gt;="&amp;A1781)</f>
        <v>3.1435574229691872</v>
      </c>
      <c r="D1781">
        <f>SUMIFS(user_list!P:P,user_list!G:G,"&lt;="&amp;A1781,user_list!H:H,"&gt;="&amp;A1781,user_list!J:J,days!G1781)+SUMIFS(user_list!P:P,user_list!G:G,"&lt;="&amp;A1781,user_list!H:H,"&gt;="&amp;A1781,user_list!J:J,days!G1781-1)</f>
        <v>0.39361111111111108</v>
      </c>
      <c r="E1781" s="38">
        <f>COUNTIF(user_list!H:H,A1781)</f>
        <v>0</v>
      </c>
      <c r="F1781" s="72">
        <f t="shared" si="54"/>
        <v>11</v>
      </c>
      <c r="G1781" s="72">
        <f t="shared" si="55"/>
        <v>2019</v>
      </c>
    </row>
    <row r="1782" spans="1:7" hidden="1" x14ac:dyDescent="0.3">
      <c r="A1782" s="79">
        <v>43785</v>
      </c>
      <c r="B1782">
        <f>SUMIFS(user_list!P:P,user_list!G:G,"&lt;="&amp;A1782,user_list!H:H,"&gt;="&amp;A1782)</f>
        <v>1.2408771008403361</v>
      </c>
      <c r="C1782">
        <f>SUMIFS(user_list!Q:Q,user_list!G:G,"&lt;="&amp;A1782,user_list!H:H,"&gt;="&amp;A1782)</f>
        <v>3.1435574229691872</v>
      </c>
      <c r="D1782">
        <f>SUMIFS(user_list!P:P,user_list!G:G,"&lt;="&amp;A1782,user_list!H:H,"&gt;="&amp;A1782,user_list!J:J,days!G1782)+SUMIFS(user_list!P:P,user_list!G:G,"&lt;="&amp;A1782,user_list!H:H,"&gt;="&amp;A1782,user_list!J:J,days!G1782-1)</f>
        <v>0.39361111111111108</v>
      </c>
      <c r="E1782" s="38">
        <f>COUNTIF(user_list!H:H,A1782)</f>
        <v>0</v>
      </c>
      <c r="F1782" s="72">
        <f t="shared" si="54"/>
        <v>11</v>
      </c>
      <c r="G1782" s="72">
        <f t="shared" si="55"/>
        <v>2019</v>
      </c>
    </row>
    <row r="1783" spans="1:7" hidden="1" x14ac:dyDescent="0.3">
      <c r="A1783" s="79">
        <v>43786</v>
      </c>
      <c r="B1783">
        <f>SUMIFS(user_list!P:P,user_list!G:G,"&lt;="&amp;A1783,user_list!H:H,"&gt;="&amp;A1783)</f>
        <v>1.2408771008403361</v>
      </c>
      <c r="C1783">
        <f>SUMIFS(user_list!Q:Q,user_list!G:G,"&lt;="&amp;A1783,user_list!H:H,"&gt;="&amp;A1783)</f>
        <v>3.1435574229691872</v>
      </c>
      <c r="D1783">
        <f>SUMIFS(user_list!P:P,user_list!G:G,"&lt;="&amp;A1783,user_list!H:H,"&gt;="&amp;A1783,user_list!J:J,days!G1783)+SUMIFS(user_list!P:P,user_list!G:G,"&lt;="&amp;A1783,user_list!H:H,"&gt;="&amp;A1783,user_list!J:J,days!G1783-1)</f>
        <v>0.39361111111111108</v>
      </c>
      <c r="E1783" s="38">
        <f>COUNTIF(user_list!H:H,A1783)</f>
        <v>0</v>
      </c>
      <c r="F1783" s="72">
        <f t="shared" si="54"/>
        <v>11</v>
      </c>
      <c r="G1783" s="72">
        <f t="shared" si="55"/>
        <v>2019</v>
      </c>
    </row>
    <row r="1784" spans="1:7" hidden="1" x14ac:dyDescent="0.3">
      <c r="A1784" s="79">
        <v>43787</v>
      </c>
      <c r="B1784">
        <f>SUMIFS(user_list!P:P,user_list!G:G,"&lt;="&amp;A1784,user_list!H:H,"&gt;="&amp;A1784)</f>
        <v>2.6958771008403364</v>
      </c>
      <c r="C1784">
        <f>SUMIFS(user_list!Q:Q,user_list!G:G,"&lt;="&amp;A1784,user_list!H:H,"&gt;="&amp;A1784)</f>
        <v>6.7435574229691877</v>
      </c>
      <c r="D1784">
        <f>SUMIFS(user_list!P:P,user_list!G:G,"&lt;="&amp;A1784,user_list!H:H,"&gt;="&amp;A1784,user_list!J:J,days!G1784)+SUMIFS(user_list!P:P,user_list!G:G,"&lt;="&amp;A1784,user_list!H:H,"&gt;="&amp;A1784,user_list!J:J,days!G1784-1)</f>
        <v>1.8486111111111114</v>
      </c>
      <c r="E1784" s="38">
        <f>COUNTIF(user_list!H:H,A1784)</f>
        <v>2</v>
      </c>
      <c r="F1784" s="72">
        <f t="shared" si="54"/>
        <v>11</v>
      </c>
      <c r="G1784" s="72">
        <f t="shared" si="55"/>
        <v>2019</v>
      </c>
    </row>
    <row r="1785" spans="1:7" hidden="1" x14ac:dyDescent="0.3">
      <c r="A1785" s="79">
        <v>43788</v>
      </c>
      <c r="B1785">
        <f>SUMIFS(user_list!P:P,user_list!G:G,"&lt;="&amp;A1785,user_list!H:H,"&gt;="&amp;A1785)</f>
        <v>1.9089326563958919</v>
      </c>
      <c r="C1785">
        <f>SUMIFS(user_list!Q:Q,user_list!G:G,"&lt;="&amp;A1785,user_list!H:H,"&gt;="&amp;A1785)</f>
        <v>4.7435574229691877</v>
      </c>
      <c r="D1785">
        <f>SUMIFS(user_list!P:P,user_list!G:G,"&lt;="&amp;A1785,user_list!H:H,"&gt;="&amp;A1785,user_list!J:J,days!G1785)+SUMIFS(user_list!P:P,user_list!G:G,"&lt;="&amp;A1785,user_list!H:H,"&gt;="&amp;A1785,user_list!J:J,days!G1785-1)</f>
        <v>1.061666666666667</v>
      </c>
      <c r="E1785" s="38">
        <f>COUNTIF(user_list!H:H,A1785)</f>
        <v>0</v>
      </c>
      <c r="F1785" s="72">
        <f t="shared" si="54"/>
        <v>11</v>
      </c>
      <c r="G1785" s="72">
        <f t="shared" si="55"/>
        <v>2019</v>
      </c>
    </row>
    <row r="1786" spans="1:7" hidden="1" x14ac:dyDescent="0.3">
      <c r="A1786" s="79">
        <v>43789</v>
      </c>
      <c r="B1786">
        <f>SUMIFS(user_list!P:P,user_list!G:G,"&lt;="&amp;A1786,user_list!H:H,"&gt;="&amp;A1786)</f>
        <v>1.9089326563958919</v>
      </c>
      <c r="C1786">
        <f>SUMIFS(user_list!Q:Q,user_list!G:G,"&lt;="&amp;A1786,user_list!H:H,"&gt;="&amp;A1786)</f>
        <v>4.7435574229691877</v>
      </c>
      <c r="D1786">
        <f>SUMIFS(user_list!P:P,user_list!G:G,"&lt;="&amp;A1786,user_list!H:H,"&gt;="&amp;A1786,user_list!J:J,days!G1786)+SUMIFS(user_list!P:P,user_list!G:G,"&lt;="&amp;A1786,user_list!H:H,"&gt;="&amp;A1786,user_list!J:J,days!G1786-1)</f>
        <v>1.061666666666667</v>
      </c>
      <c r="E1786" s="38">
        <f>COUNTIF(user_list!H:H,A1786)</f>
        <v>0</v>
      </c>
      <c r="F1786" s="72">
        <f t="shared" si="54"/>
        <v>11</v>
      </c>
      <c r="G1786" s="72">
        <f t="shared" si="55"/>
        <v>2019</v>
      </c>
    </row>
    <row r="1787" spans="1:7" hidden="1" x14ac:dyDescent="0.3">
      <c r="A1787" s="79">
        <v>43790</v>
      </c>
      <c r="B1787">
        <f>SUMIFS(user_list!P:P,user_list!G:G,"&lt;="&amp;A1787,user_list!H:H,"&gt;="&amp;A1787)</f>
        <v>1.9089326563958919</v>
      </c>
      <c r="C1787">
        <f>SUMIFS(user_list!Q:Q,user_list!G:G,"&lt;="&amp;A1787,user_list!H:H,"&gt;="&amp;A1787)</f>
        <v>4.7435574229691877</v>
      </c>
      <c r="D1787">
        <f>SUMIFS(user_list!P:P,user_list!G:G,"&lt;="&amp;A1787,user_list!H:H,"&gt;="&amp;A1787,user_list!J:J,days!G1787)+SUMIFS(user_list!P:P,user_list!G:G,"&lt;="&amp;A1787,user_list!H:H,"&gt;="&amp;A1787,user_list!J:J,days!G1787-1)</f>
        <v>1.061666666666667</v>
      </c>
      <c r="E1787" s="38">
        <f>COUNTIF(user_list!H:H,A1787)</f>
        <v>0</v>
      </c>
      <c r="F1787" s="72">
        <f t="shared" si="54"/>
        <v>11</v>
      </c>
      <c r="G1787" s="72">
        <f t="shared" si="55"/>
        <v>2019</v>
      </c>
    </row>
    <row r="1788" spans="1:7" hidden="1" x14ac:dyDescent="0.3">
      <c r="A1788" s="79">
        <v>43791</v>
      </c>
      <c r="B1788">
        <f>SUMIFS(user_list!P:P,user_list!G:G,"&lt;="&amp;A1788,user_list!H:H,"&gt;="&amp;A1788)</f>
        <v>2.3972659897292252</v>
      </c>
      <c r="C1788">
        <f>SUMIFS(user_list!Q:Q,user_list!G:G,"&lt;="&amp;A1788,user_list!H:H,"&gt;="&amp;A1788)</f>
        <v>5.9435574229691879</v>
      </c>
      <c r="D1788">
        <f>SUMIFS(user_list!P:P,user_list!G:G,"&lt;="&amp;A1788,user_list!H:H,"&gt;="&amp;A1788,user_list!J:J,days!G1788)+SUMIFS(user_list!P:P,user_list!G:G,"&lt;="&amp;A1788,user_list!H:H,"&gt;="&amp;A1788,user_list!J:J,days!G1788-1)</f>
        <v>1.5500000000000003</v>
      </c>
      <c r="E1788" s="38">
        <f>COUNTIF(user_list!H:H,A1788)</f>
        <v>1</v>
      </c>
      <c r="F1788" s="72">
        <f t="shared" si="54"/>
        <v>11</v>
      </c>
      <c r="G1788" s="72">
        <f t="shared" si="55"/>
        <v>2019</v>
      </c>
    </row>
    <row r="1789" spans="1:7" hidden="1" x14ac:dyDescent="0.3">
      <c r="A1789" s="79">
        <v>43792</v>
      </c>
      <c r="B1789">
        <f>SUMIFS(user_list!P:P,user_list!G:G,"&lt;="&amp;A1789,user_list!H:H,"&gt;="&amp;A1789)</f>
        <v>3.16782154528478</v>
      </c>
      <c r="C1789">
        <f>SUMIFS(user_list!Q:Q,user_list!G:G,"&lt;="&amp;A1789,user_list!H:H,"&gt;="&amp;A1789)</f>
        <v>4.3435574229691873</v>
      </c>
      <c r="D1789">
        <f>SUMIFS(user_list!P:P,user_list!G:G,"&lt;="&amp;A1789,user_list!H:H,"&gt;="&amp;A1789,user_list!J:J,days!G1789)+SUMIFS(user_list!P:P,user_list!G:G,"&lt;="&amp;A1789,user_list!H:H,"&gt;="&amp;A1789,user_list!J:J,days!G1789-1)</f>
        <v>0.48833333333333329</v>
      </c>
      <c r="E1789" s="38">
        <f>COUNTIF(user_list!H:H,A1789)</f>
        <v>1</v>
      </c>
      <c r="F1789" s="72">
        <f t="shared" si="54"/>
        <v>11</v>
      </c>
      <c r="G1789" s="72">
        <f t="shared" si="55"/>
        <v>2019</v>
      </c>
    </row>
    <row r="1790" spans="1:7" hidden="1" x14ac:dyDescent="0.3">
      <c r="A1790" s="79">
        <v>43793</v>
      </c>
      <c r="B1790">
        <f>SUMIFS(user_list!P:P,user_list!G:G,"&lt;="&amp;A1790,user_list!H:H,"&gt;="&amp;A1790)</f>
        <v>1.3355993230625582</v>
      </c>
      <c r="C1790">
        <f>SUMIFS(user_list!Q:Q,user_list!G:G,"&lt;="&amp;A1790,user_list!H:H,"&gt;="&amp;A1790)</f>
        <v>3.3435574229691873</v>
      </c>
      <c r="D1790">
        <f>SUMIFS(user_list!P:P,user_list!G:G,"&lt;="&amp;A1790,user_list!H:H,"&gt;="&amp;A1790,user_list!J:J,days!G1790)+SUMIFS(user_list!P:P,user_list!G:G,"&lt;="&amp;A1790,user_list!H:H,"&gt;="&amp;A1790,user_list!J:J,days!G1790-1)</f>
        <v>0.48833333333333329</v>
      </c>
      <c r="E1790" s="38">
        <f>COUNTIF(user_list!H:H,A1790)</f>
        <v>0</v>
      </c>
      <c r="F1790" s="72">
        <f t="shared" si="54"/>
        <v>11</v>
      </c>
      <c r="G1790" s="72">
        <f t="shared" si="55"/>
        <v>2019</v>
      </c>
    </row>
    <row r="1791" spans="1:7" hidden="1" x14ac:dyDescent="0.3">
      <c r="A1791" s="79">
        <v>43794</v>
      </c>
      <c r="B1791">
        <f>SUMIFS(user_list!P:P,user_list!G:G,"&lt;="&amp;A1791,user_list!H:H,"&gt;="&amp;A1791)</f>
        <v>1.3355993230625582</v>
      </c>
      <c r="C1791">
        <f>SUMIFS(user_list!Q:Q,user_list!G:G,"&lt;="&amp;A1791,user_list!H:H,"&gt;="&amp;A1791)</f>
        <v>3.3435574229691873</v>
      </c>
      <c r="D1791">
        <f>SUMIFS(user_list!P:P,user_list!G:G,"&lt;="&amp;A1791,user_list!H:H,"&gt;="&amp;A1791,user_list!J:J,days!G1791)+SUMIFS(user_list!P:P,user_list!G:G,"&lt;="&amp;A1791,user_list!H:H,"&gt;="&amp;A1791,user_list!J:J,days!G1791-1)</f>
        <v>0.48833333333333329</v>
      </c>
      <c r="E1791" s="38">
        <f>COUNTIF(user_list!H:H,A1791)</f>
        <v>0</v>
      </c>
      <c r="F1791" s="72">
        <f t="shared" si="54"/>
        <v>11</v>
      </c>
      <c r="G1791" s="72">
        <f t="shared" si="55"/>
        <v>2019</v>
      </c>
    </row>
    <row r="1792" spans="1:7" hidden="1" x14ac:dyDescent="0.3">
      <c r="A1792" s="79">
        <v>43795</v>
      </c>
      <c r="B1792">
        <f>SUMIFS(user_list!P:P,user_list!G:G,"&lt;="&amp;A1792,user_list!H:H,"&gt;="&amp;A1792)</f>
        <v>1.3355993230625582</v>
      </c>
      <c r="C1792">
        <f>SUMIFS(user_list!Q:Q,user_list!G:G,"&lt;="&amp;A1792,user_list!H:H,"&gt;="&amp;A1792)</f>
        <v>3.3435574229691873</v>
      </c>
      <c r="D1792">
        <f>SUMIFS(user_list!P:P,user_list!G:G,"&lt;="&amp;A1792,user_list!H:H,"&gt;="&amp;A1792,user_list!J:J,days!G1792)+SUMIFS(user_list!P:P,user_list!G:G,"&lt;="&amp;A1792,user_list!H:H,"&gt;="&amp;A1792,user_list!J:J,days!G1792-1)</f>
        <v>0.48833333333333329</v>
      </c>
      <c r="E1792" s="38">
        <f>COUNTIF(user_list!H:H,A1792)</f>
        <v>0</v>
      </c>
      <c r="F1792" s="72">
        <f t="shared" si="54"/>
        <v>11</v>
      </c>
      <c r="G1792" s="72">
        <f t="shared" si="55"/>
        <v>2019</v>
      </c>
    </row>
    <row r="1793" spans="1:7" hidden="1" x14ac:dyDescent="0.3">
      <c r="A1793" s="79">
        <v>43796</v>
      </c>
      <c r="B1793">
        <f>SUMIFS(user_list!P:P,user_list!G:G,"&lt;="&amp;A1793,user_list!H:H,"&gt;="&amp;A1793)</f>
        <v>1.3355993230625582</v>
      </c>
      <c r="C1793">
        <f>SUMIFS(user_list!Q:Q,user_list!G:G,"&lt;="&amp;A1793,user_list!H:H,"&gt;="&amp;A1793)</f>
        <v>3.3435574229691873</v>
      </c>
      <c r="D1793">
        <f>SUMIFS(user_list!P:P,user_list!G:G,"&lt;="&amp;A1793,user_list!H:H,"&gt;="&amp;A1793,user_list!J:J,days!G1793)+SUMIFS(user_list!P:P,user_list!G:G,"&lt;="&amp;A1793,user_list!H:H,"&gt;="&amp;A1793,user_list!J:J,days!G1793-1)</f>
        <v>0.48833333333333329</v>
      </c>
      <c r="E1793" s="38">
        <f>COUNTIF(user_list!H:H,A1793)</f>
        <v>0</v>
      </c>
      <c r="F1793" s="72">
        <f t="shared" si="54"/>
        <v>11</v>
      </c>
      <c r="G1793" s="72">
        <f t="shared" si="55"/>
        <v>2019</v>
      </c>
    </row>
    <row r="1794" spans="1:7" hidden="1" x14ac:dyDescent="0.3">
      <c r="A1794" s="79">
        <v>43797</v>
      </c>
      <c r="B1794">
        <f>SUMIFS(user_list!P:P,user_list!G:G,"&lt;="&amp;A1794,user_list!H:H,"&gt;="&amp;A1794)</f>
        <v>1.3355993230625582</v>
      </c>
      <c r="C1794">
        <f>SUMIFS(user_list!Q:Q,user_list!G:G,"&lt;="&amp;A1794,user_list!H:H,"&gt;="&amp;A1794)</f>
        <v>3.3435574229691873</v>
      </c>
      <c r="D1794">
        <f>SUMIFS(user_list!P:P,user_list!G:G,"&lt;="&amp;A1794,user_list!H:H,"&gt;="&amp;A1794,user_list!J:J,days!G1794)+SUMIFS(user_list!P:P,user_list!G:G,"&lt;="&amp;A1794,user_list!H:H,"&gt;="&amp;A1794,user_list!J:J,days!G1794-1)</f>
        <v>0.48833333333333329</v>
      </c>
      <c r="E1794" s="38">
        <f>COUNTIF(user_list!H:H,A1794)</f>
        <v>0</v>
      </c>
      <c r="F1794" s="72">
        <f t="shared" ref="F1794:F1857" si="56">MONTH(A1794)</f>
        <v>11</v>
      </c>
      <c r="G1794" s="72">
        <f t="shared" ref="G1794:G1857" si="57">YEAR(A1794)</f>
        <v>2019</v>
      </c>
    </row>
    <row r="1795" spans="1:7" hidden="1" x14ac:dyDescent="0.3">
      <c r="A1795" s="79">
        <v>43798</v>
      </c>
      <c r="B1795">
        <f>SUMIFS(user_list!P:P,user_list!G:G,"&lt;="&amp;A1795,user_list!H:H,"&gt;="&amp;A1795)</f>
        <v>1.3355993230625582</v>
      </c>
      <c r="C1795">
        <f>SUMIFS(user_list!Q:Q,user_list!G:G,"&lt;="&amp;A1795,user_list!H:H,"&gt;="&amp;A1795)</f>
        <v>3.3435574229691873</v>
      </c>
      <c r="D1795">
        <f>SUMIFS(user_list!P:P,user_list!G:G,"&lt;="&amp;A1795,user_list!H:H,"&gt;="&amp;A1795,user_list!J:J,days!G1795)+SUMIFS(user_list!P:P,user_list!G:G,"&lt;="&amp;A1795,user_list!H:H,"&gt;="&amp;A1795,user_list!J:J,days!G1795-1)</f>
        <v>0.48833333333333329</v>
      </c>
      <c r="E1795" s="38">
        <f>COUNTIF(user_list!H:H,A1795)</f>
        <v>0</v>
      </c>
      <c r="F1795" s="72">
        <f t="shared" si="56"/>
        <v>11</v>
      </c>
      <c r="G1795" s="72">
        <f t="shared" si="57"/>
        <v>2019</v>
      </c>
    </row>
    <row r="1796" spans="1:7" hidden="1" x14ac:dyDescent="0.3">
      <c r="A1796" s="79">
        <v>43799</v>
      </c>
      <c r="B1796">
        <f>SUMIFS(user_list!P:P,user_list!G:G,"&lt;="&amp;A1796,user_list!H:H,"&gt;="&amp;A1796)</f>
        <v>1.3355993230625582</v>
      </c>
      <c r="C1796">
        <f>SUMIFS(user_list!Q:Q,user_list!G:G,"&lt;="&amp;A1796,user_list!H:H,"&gt;="&amp;A1796)</f>
        <v>3.3435574229691873</v>
      </c>
      <c r="D1796">
        <f>SUMIFS(user_list!P:P,user_list!G:G,"&lt;="&amp;A1796,user_list!H:H,"&gt;="&amp;A1796,user_list!J:J,days!G1796)+SUMIFS(user_list!P:P,user_list!G:G,"&lt;="&amp;A1796,user_list!H:H,"&gt;="&amp;A1796,user_list!J:J,days!G1796-1)</f>
        <v>0.48833333333333329</v>
      </c>
      <c r="E1796" s="38">
        <f>COUNTIF(user_list!H:H,A1796)</f>
        <v>0</v>
      </c>
      <c r="F1796" s="72">
        <f t="shared" si="56"/>
        <v>11</v>
      </c>
      <c r="G1796" s="72">
        <f t="shared" si="57"/>
        <v>2019</v>
      </c>
    </row>
    <row r="1797" spans="1:7" hidden="1" x14ac:dyDescent="0.3">
      <c r="A1797" s="79">
        <v>43800</v>
      </c>
      <c r="B1797">
        <f>SUMIFS(user_list!P:P,user_list!G:G,"&lt;="&amp;A1797,user_list!H:H,"&gt;="&amp;A1797)</f>
        <v>1.3355993230625582</v>
      </c>
      <c r="C1797">
        <f>SUMIFS(user_list!Q:Q,user_list!G:G,"&lt;="&amp;A1797,user_list!H:H,"&gt;="&amp;A1797)</f>
        <v>3.3435574229691873</v>
      </c>
      <c r="D1797">
        <f>SUMIFS(user_list!P:P,user_list!G:G,"&lt;="&amp;A1797,user_list!H:H,"&gt;="&amp;A1797,user_list!J:J,days!G1797)+SUMIFS(user_list!P:P,user_list!G:G,"&lt;="&amp;A1797,user_list!H:H,"&gt;="&amp;A1797,user_list!J:J,days!G1797-1)</f>
        <v>0.48833333333333329</v>
      </c>
      <c r="E1797" s="38">
        <f>COUNTIF(user_list!H:H,A1797)</f>
        <v>1</v>
      </c>
      <c r="F1797" s="72">
        <f t="shared" si="56"/>
        <v>12</v>
      </c>
      <c r="G1797" s="72">
        <f t="shared" si="57"/>
        <v>2019</v>
      </c>
    </row>
    <row r="1798" spans="1:7" hidden="1" x14ac:dyDescent="0.3">
      <c r="A1798" s="79">
        <v>43801</v>
      </c>
      <c r="B1798">
        <f>SUMIFS(user_list!P:P,user_list!G:G,"&lt;="&amp;A1798,user_list!H:H,"&gt;="&amp;A1798)</f>
        <v>1.4418493230625584</v>
      </c>
      <c r="C1798">
        <f>SUMIFS(user_list!Q:Q,user_list!G:G,"&lt;="&amp;A1798,user_list!H:H,"&gt;="&amp;A1798)</f>
        <v>3.6435574229691872</v>
      </c>
      <c r="D1798">
        <f>SUMIFS(user_list!P:P,user_list!G:G,"&lt;="&amp;A1798,user_list!H:H,"&gt;="&amp;A1798,user_list!J:J,days!G1798)+SUMIFS(user_list!P:P,user_list!G:G,"&lt;="&amp;A1798,user_list!H:H,"&gt;="&amp;A1798,user_list!J:J,days!G1798-1)</f>
        <v>0.59458333333333335</v>
      </c>
      <c r="E1798" s="38">
        <f>COUNTIF(user_list!H:H,A1798)</f>
        <v>0</v>
      </c>
      <c r="F1798" s="72">
        <f t="shared" si="56"/>
        <v>12</v>
      </c>
      <c r="G1798" s="72">
        <f t="shared" si="57"/>
        <v>2019</v>
      </c>
    </row>
    <row r="1799" spans="1:7" hidden="1" x14ac:dyDescent="0.3">
      <c r="A1799" s="79">
        <v>43802</v>
      </c>
      <c r="B1799">
        <f>SUMIFS(user_list!P:P,user_list!G:G,"&lt;="&amp;A1799,user_list!H:H,"&gt;="&amp;A1799)</f>
        <v>1.4418493230625584</v>
      </c>
      <c r="C1799">
        <f>SUMIFS(user_list!Q:Q,user_list!G:G,"&lt;="&amp;A1799,user_list!H:H,"&gt;="&amp;A1799)</f>
        <v>3.6435574229691872</v>
      </c>
      <c r="D1799">
        <f>SUMIFS(user_list!P:P,user_list!G:G,"&lt;="&amp;A1799,user_list!H:H,"&gt;="&amp;A1799,user_list!J:J,days!G1799)+SUMIFS(user_list!P:P,user_list!G:G,"&lt;="&amp;A1799,user_list!H:H,"&gt;="&amp;A1799,user_list!J:J,days!G1799-1)</f>
        <v>0.59458333333333335</v>
      </c>
      <c r="E1799" s="38">
        <f>COUNTIF(user_list!H:H,A1799)</f>
        <v>0</v>
      </c>
      <c r="F1799" s="72">
        <f t="shared" si="56"/>
        <v>12</v>
      </c>
      <c r="G1799" s="72">
        <f t="shared" si="57"/>
        <v>2019</v>
      </c>
    </row>
    <row r="1800" spans="1:7" hidden="1" x14ac:dyDescent="0.3">
      <c r="A1800" s="79">
        <v>43803</v>
      </c>
      <c r="B1800">
        <f>SUMIFS(user_list!P:P,user_list!G:G,"&lt;="&amp;A1800,user_list!H:H,"&gt;="&amp;A1800)</f>
        <v>1.4418493230625584</v>
      </c>
      <c r="C1800">
        <f>SUMIFS(user_list!Q:Q,user_list!G:G,"&lt;="&amp;A1800,user_list!H:H,"&gt;="&amp;A1800)</f>
        <v>3.6435574229691872</v>
      </c>
      <c r="D1800">
        <f>SUMIFS(user_list!P:P,user_list!G:G,"&lt;="&amp;A1800,user_list!H:H,"&gt;="&amp;A1800,user_list!J:J,days!G1800)+SUMIFS(user_list!P:P,user_list!G:G,"&lt;="&amp;A1800,user_list!H:H,"&gt;="&amp;A1800,user_list!J:J,days!G1800-1)</f>
        <v>0.59458333333333335</v>
      </c>
      <c r="E1800" s="38">
        <f>COUNTIF(user_list!H:H,A1800)</f>
        <v>0</v>
      </c>
      <c r="F1800" s="72">
        <f t="shared" si="56"/>
        <v>12</v>
      </c>
      <c r="G1800" s="72">
        <f t="shared" si="57"/>
        <v>2019</v>
      </c>
    </row>
    <row r="1801" spans="1:7" hidden="1" x14ac:dyDescent="0.3">
      <c r="A1801" s="79">
        <v>43804</v>
      </c>
      <c r="B1801">
        <f>SUMIFS(user_list!P:P,user_list!G:G,"&lt;="&amp;A1801,user_list!H:H,"&gt;="&amp;A1801)</f>
        <v>1.4418493230625584</v>
      </c>
      <c r="C1801">
        <f>SUMIFS(user_list!Q:Q,user_list!G:G,"&lt;="&amp;A1801,user_list!H:H,"&gt;="&amp;A1801)</f>
        <v>3.6435574229691872</v>
      </c>
      <c r="D1801">
        <f>SUMIFS(user_list!P:P,user_list!G:G,"&lt;="&amp;A1801,user_list!H:H,"&gt;="&amp;A1801,user_list!J:J,days!G1801)+SUMIFS(user_list!P:P,user_list!G:G,"&lt;="&amp;A1801,user_list!H:H,"&gt;="&amp;A1801,user_list!J:J,days!G1801-1)</f>
        <v>0.59458333333333335</v>
      </c>
      <c r="E1801" s="38">
        <f>COUNTIF(user_list!H:H,A1801)</f>
        <v>0</v>
      </c>
      <c r="F1801" s="72">
        <f t="shared" si="56"/>
        <v>12</v>
      </c>
      <c r="G1801" s="72">
        <f t="shared" si="57"/>
        <v>2019</v>
      </c>
    </row>
    <row r="1802" spans="1:7" hidden="1" x14ac:dyDescent="0.3">
      <c r="A1802" s="79">
        <v>43805</v>
      </c>
      <c r="B1802">
        <f>SUMIFS(user_list!P:P,user_list!G:G,"&lt;="&amp;A1802,user_list!H:H,"&gt;="&amp;A1802)</f>
        <v>1.4418493230625584</v>
      </c>
      <c r="C1802">
        <f>SUMIFS(user_list!Q:Q,user_list!G:G,"&lt;="&amp;A1802,user_list!H:H,"&gt;="&amp;A1802)</f>
        <v>3.6435574229691872</v>
      </c>
      <c r="D1802">
        <f>SUMIFS(user_list!P:P,user_list!G:G,"&lt;="&amp;A1802,user_list!H:H,"&gt;="&amp;A1802,user_list!J:J,days!G1802)+SUMIFS(user_list!P:P,user_list!G:G,"&lt;="&amp;A1802,user_list!H:H,"&gt;="&amp;A1802,user_list!J:J,days!G1802-1)</f>
        <v>0.59458333333333335</v>
      </c>
      <c r="E1802" s="38">
        <f>COUNTIF(user_list!H:H,A1802)</f>
        <v>0</v>
      </c>
      <c r="F1802" s="72">
        <f t="shared" si="56"/>
        <v>12</v>
      </c>
      <c r="G1802" s="72">
        <f t="shared" si="57"/>
        <v>2019</v>
      </c>
    </row>
    <row r="1803" spans="1:7" hidden="1" x14ac:dyDescent="0.3">
      <c r="A1803" s="79">
        <v>43806</v>
      </c>
      <c r="B1803">
        <f>SUMIFS(user_list!P:P,user_list!G:G,"&lt;="&amp;A1803,user_list!H:H,"&gt;="&amp;A1803)</f>
        <v>1.4418493230625584</v>
      </c>
      <c r="C1803">
        <f>SUMIFS(user_list!Q:Q,user_list!G:G,"&lt;="&amp;A1803,user_list!H:H,"&gt;="&amp;A1803)</f>
        <v>3.6435574229691872</v>
      </c>
      <c r="D1803">
        <f>SUMIFS(user_list!P:P,user_list!G:G,"&lt;="&amp;A1803,user_list!H:H,"&gt;="&amp;A1803,user_list!J:J,days!G1803)+SUMIFS(user_list!P:P,user_list!G:G,"&lt;="&amp;A1803,user_list!H:H,"&gt;="&amp;A1803,user_list!J:J,days!G1803-1)</f>
        <v>0.59458333333333335</v>
      </c>
      <c r="E1803" s="38">
        <f>COUNTIF(user_list!H:H,A1803)</f>
        <v>0</v>
      </c>
      <c r="F1803" s="72">
        <f t="shared" si="56"/>
        <v>12</v>
      </c>
      <c r="G1803" s="72">
        <f t="shared" si="57"/>
        <v>2019</v>
      </c>
    </row>
    <row r="1804" spans="1:7" hidden="1" x14ac:dyDescent="0.3">
      <c r="A1804" s="79">
        <v>43807</v>
      </c>
      <c r="B1804">
        <f>SUMIFS(user_list!P:P,user_list!G:G,"&lt;="&amp;A1804,user_list!H:H,"&gt;="&amp;A1804)</f>
        <v>1.4418493230625584</v>
      </c>
      <c r="C1804">
        <f>SUMIFS(user_list!Q:Q,user_list!G:G,"&lt;="&amp;A1804,user_list!H:H,"&gt;="&amp;A1804)</f>
        <v>3.6435574229691872</v>
      </c>
      <c r="D1804">
        <f>SUMIFS(user_list!P:P,user_list!G:G,"&lt;="&amp;A1804,user_list!H:H,"&gt;="&amp;A1804,user_list!J:J,days!G1804)+SUMIFS(user_list!P:P,user_list!G:G,"&lt;="&amp;A1804,user_list!H:H,"&gt;="&amp;A1804,user_list!J:J,days!G1804-1)</f>
        <v>0.59458333333333335</v>
      </c>
      <c r="E1804" s="38">
        <f>COUNTIF(user_list!H:H,A1804)</f>
        <v>0</v>
      </c>
      <c r="F1804" s="72">
        <f t="shared" si="56"/>
        <v>12</v>
      </c>
      <c r="G1804" s="72">
        <f t="shared" si="57"/>
        <v>2019</v>
      </c>
    </row>
    <row r="1805" spans="1:7" hidden="1" x14ac:dyDescent="0.3">
      <c r="A1805" s="79">
        <v>43808</v>
      </c>
      <c r="B1805">
        <f>SUMIFS(user_list!P:P,user_list!G:G,"&lt;="&amp;A1805,user_list!H:H,"&gt;="&amp;A1805)</f>
        <v>2.1275636087768444</v>
      </c>
      <c r="C1805">
        <f>SUMIFS(user_list!Q:Q,user_list!G:G,"&lt;="&amp;A1805,user_list!H:H,"&gt;="&amp;A1805)</f>
        <v>5.3578431372549016</v>
      </c>
      <c r="D1805">
        <f>SUMIFS(user_list!P:P,user_list!G:G,"&lt;="&amp;A1805,user_list!H:H,"&gt;="&amp;A1805,user_list!J:J,days!G1805)+SUMIFS(user_list!P:P,user_list!G:G,"&lt;="&amp;A1805,user_list!H:H,"&gt;="&amp;A1805,user_list!J:J,days!G1805-1)</f>
        <v>1.2802976190476192</v>
      </c>
      <c r="E1805" s="38">
        <f>COUNTIF(user_list!H:H,A1805)</f>
        <v>1</v>
      </c>
      <c r="F1805" s="72">
        <f t="shared" si="56"/>
        <v>12</v>
      </c>
      <c r="G1805" s="72">
        <f t="shared" si="57"/>
        <v>2019</v>
      </c>
    </row>
    <row r="1806" spans="1:7" hidden="1" x14ac:dyDescent="0.3">
      <c r="A1806" s="79">
        <v>43809</v>
      </c>
      <c r="B1806">
        <f>SUMIFS(user_list!P:P,user_list!G:G,"&lt;="&amp;A1806,user_list!H:H,"&gt;="&amp;A1806)</f>
        <v>1.5329802754435109</v>
      </c>
      <c r="C1806">
        <f>SUMIFS(user_list!Q:Q,user_list!G:G,"&lt;="&amp;A1806,user_list!H:H,"&gt;="&amp;A1806)</f>
        <v>3.8578431372549016</v>
      </c>
      <c r="D1806">
        <f>SUMIFS(user_list!P:P,user_list!G:G,"&lt;="&amp;A1806,user_list!H:H,"&gt;="&amp;A1806,user_list!J:J,days!G1806)+SUMIFS(user_list!P:P,user_list!G:G,"&lt;="&amp;A1806,user_list!H:H,"&gt;="&amp;A1806,user_list!J:J,days!G1806-1)</f>
        <v>0.68571428571428583</v>
      </c>
      <c r="E1806" s="38">
        <f>COUNTIF(user_list!H:H,A1806)</f>
        <v>0</v>
      </c>
      <c r="F1806" s="72">
        <f t="shared" si="56"/>
        <v>12</v>
      </c>
      <c r="G1806" s="72">
        <f t="shared" si="57"/>
        <v>2019</v>
      </c>
    </row>
    <row r="1807" spans="1:7" hidden="1" x14ac:dyDescent="0.3">
      <c r="A1807" s="79">
        <v>43810</v>
      </c>
      <c r="B1807">
        <f>SUMIFS(user_list!P:P,user_list!G:G,"&lt;="&amp;A1807,user_list!H:H,"&gt;="&amp;A1807)</f>
        <v>1.5329802754435109</v>
      </c>
      <c r="C1807">
        <f>SUMIFS(user_list!Q:Q,user_list!G:G,"&lt;="&amp;A1807,user_list!H:H,"&gt;="&amp;A1807)</f>
        <v>3.8578431372549016</v>
      </c>
      <c r="D1807">
        <f>SUMIFS(user_list!P:P,user_list!G:G,"&lt;="&amp;A1807,user_list!H:H,"&gt;="&amp;A1807,user_list!J:J,days!G1807)+SUMIFS(user_list!P:P,user_list!G:G,"&lt;="&amp;A1807,user_list!H:H,"&gt;="&amp;A1807,user_list!J:J,days!G1807-1)</f>
        <v>0.68571428571428583</v>
      </c>
      <c r="E1807" s="38">
        <f>COUNTIF(user_list!H:H,A1807)</f>
        <v>0</v>
      </c>
      <c r="F1807" s="72">
        <f t="shared" si="56"/>
        <v>12</v>
      </c>
      <c r="G1807" s="72">
        <f t="shared" si="57"/>
        <v>2019</v>
      </c>
    </row>
    <row r="1808" spans="1:7" hidden="1" x14ac:dyDescent="0.3">
      <c r="A1808" s="79">
        <v>43811</v>
      </c>
      <c r="B1808">
        <f>SUMIFS(user_list!P:P,user_list!G:G,"&lt;="&amp;A1808,user_list!H:H,"&gt;="&amp;A1808)</f>
        <v>1.5329802754435109</v>
      </c>
      <c r="C1808">
        <f>SUMIFS(user_list!Q:Q,user_list!G:G,"&lt;="&amp;A1808,user_list!H:H,"&gt;="&amp;A1808)</f>
        <v>3.8578431372549016</v>
      </c>
      <c r="D1808">
        <f>SUMIFS(user_list!P:P,user_list!G:G,"&lt;="&amp;A1808,user_list!H:H,"&gt;="&amp;A1808,user_list!J:J,days!G1808)+SUMIFS(user_list!P:P,user_list!G:G,"&lt;="&amp;A1808,user_list!H:H,"&gt;="&amp;A1808,user_list!J:J,days!G1808-1)</f>
        <v>0.68571428571428583</v>
      </c>
      <c r="E1808" s="38">
        <f>COUNTIF(user_list!H:H,A1808)</f>
        <v>0</v>
      </c>
      <c r="F1808" s="72">
        <f t="shared" si="56"/>
        <v>12</v>
      </c>
      <c r="G1808" s="72">
        <f t="shared" si="57"/>
        <v>2019</v>
      </c>
    </row>
    <row r="1809" spans="1:7" hidden="1" x14ac:dyDescent="0.3">
      <c r="A1809" s="79">
        <v>43812</v>
      </c>
      <c r="B1809">
        <f>SUMIFS(user_list!P:P,user_list!G:G,"&lt;="&amp;A1809,user_list!H:H,"&gt;="&amp;A1809)</f>
        <v>1.5329802754435109</v>
      </c>
      <c r="C1809">
        <f>SUMIFS(user_list!Q:Q,user_list!G:G,"&lt;="&amp;A1809,user_list!H:H,"&gt;="&amp;A1809)</f>
        <v>3.8578431372549016</v>
      </c>
      <c r="D1809">
        <f>SUMIFS(user_list!P:P,user_list!G:G,"&lt;="&amp;A1809,user_list!H:H,"&gt;="&amp;A1809,user_list!J:J,days!G1809)+SUMIFS(user_list!P:P,user_list!G:G,"&lt;="&amp;A1809,user_list!H:H,"&gt;="&amp;A1809,user_list!J:J,days!G1809-1)</f>
        <v>0.68571428571428583</v>
      </c>
      <c r="E1809" s="38">
        <f>COUNTIF(user_list!H:H,A1809)</f>
        <v>0</v>
      </c>
      <c r="F1809" s="72">
        <f t="shared" si="56"/>
        <v>12</v>
      </c>
      <c r="G1809" s="72">
        <f t="shared" si="57"/>
        <v>2019</v>
      </c>
    </row>
    <row r="1810" spans="1:7" hidden="1" x14ac:dyDescent="0.3">
      <c r="A1810" s="79">
        <v>43813</v>
      </c>
      <c r="B1810">
        <f>SUMIFS(user_list!P:P,user_list!G:G,"&lt;="&amp;A1810,user_list!H:H,"&gt;="&amp;A1810)</f>
        <v>1.5329802754435109</v>
      </c>
      <c r="C1810">
        <f>SUMIFS(user_list!Q:Q,user_list!G:G,"&lt;="&amp;A1810,user_list!H:H,"&gt;="&amp;A1810)</f>
        <v>3.8578431372549016</v>
      </c>
      <c r="D1810">
        <f>SUMIFS(user_list!P:P,user_list!G:G,"&lt;="&amp;A1810,user_list!H:H,"&gt;="&amp;A1810,user_list!J:J,days!G1810)+SUMIFS(user_list!P:P,user_list!G:G,"&lt;="&amp;A1810,user_list!H:H,"&gt;="&amp;A1810,user_list!J:J,days!G1810-1)</f>
        <v>0.68571428571428583</v>
      </c>
      <c r="E1810" s="38">
        <f>COUNTIF(user_list!H:H,A1810)</f>
        <v>0</v>
      </c>
      <c r="F1810" s="72">
        <f t="shared" si="56"/>
        <v>12</v>
      </c>
      <c r="G1810" s="72">
        <f t="shared" si="57"/>
        <v>2019</v>
      </c>
    </row>
    <row r="1811" spans="1:7" hidden="1" x14ac:dyDescent="0.3">
      <c r="A1811" s="79">
        <v>43814</v>
      </c>
      <c r="B1811">
        <f>SUMIFS(user_list!P:P,user_list!G:G,"&lt;="&amp;A1811,user_list!H:H,"&gt;="&amp;A1811)</f>
        <v>1.5329802754435109</v>
      </c>
      <c r="C1811">
        <f>SUMIFS(user_list!Q:Q,user_list!G:G,"&lt;="&amp;A1811,user_list!H:H,"&gt;="&amp;A1811)</f>
        <v>3.8578431372549016</v>
      </c>
      <c r="D1811">
        <f>SUMIFS(user_list!P:P,user_list!G:G,"&lt;="&amp;A1811,user_list!H:H,"&gt;="&amp;A1811,user_list!J:J,days!G1811)+SUMIFS(user_list!P:P,user_list!G:G,"&lt;="&amp;A1811,user_list!H:H,"&gt;="&amp;A1811,user_list!J:J,days!G1811-1)</f>
        <v>0.68571428571428583</v>
      </c>
      <c r="E1811" s="38">
        <f>COUNTIF(user_list!H:H,A1811)</f>
        <v>1</v>
      </c>
      <c r="F1811" s="72">
        <f t="shared" si="56"/>
        <v>12</v>
      </c>
      <c r="G1811" s="72">
        <f t="shared" si="57"/>
        <v>2019</v>
      </c>
    </row>
    <row r="1812" spans="1:7" hidden="1" x14ac:dyDescent="0.3">
      <c r="A1812" s="79">
        <v>43815</v>
      </c>
      <c r="B1812">
        <f>SUMIFS(user_list!P:P,user_list!G:G,"&lt;="&amp;A1812,user_list!H:H,"&gt;="&amp;A1812)</f>
        <v>0.84726598972922507</v>
      </c>
      <c r="C1812">
        <f>SUMIFS(user_list!Q:Q,user_list!G:G,"&lt;="&amp;A1812,user_list!H:H,"&gt;="&amp;A1812)</f>
        <v>2.1435574229691876</v>
      </c>
      <c r="D1812">
        <f>SUMIFS(user_list!P:P,user_list!G:G,"&lt;="&amp;A1812,user_list!H:H,"&gt;="&amp;A1812,user_list!J:J,days!G1812)+SUMIFS(user_list!P:P,user_list!G:G,"&lt;="&amp;A1812,user_list!H:H,"&gt;="&amp;A1812,user_list!J:J,days!G1812-1)</f>
        <v>0</v>
      </c>
      <c r="E1812" s="38">
        <f>COUNTIF(user_list!H:H,A1812)</f>
        <v>0</v>
      </c>
      <c r="F1812" s="72">
        <f t="shared" si="56"/>
        <v>12</v>
      </c>
      <c r="G1812" s="72">
        <f t="shared" si="57"/>
        <v>2019</v>
      </c>
    </row>
    <row r="1813" spans="1:7" hidden="1" x14ac:dyDescent="0.3">
      <c r="A1813" s="79">
        <v>43816</v>
      </c>
      <c r="B1813">
        <f>SUMIFS(user_list!P:P,user_list!G:G,"&lt;="&amp;A1813,user_list!H:H,"&gt;="&amp;A1813)</f>
        <v>0.84726598972922507</v>
      </c>
      <c r="C1813">
        <f>SUMIFS(user_list!Q:Q,user_list!G:G,"&lt;="&amp;A1813,user_list!H:H,"&gt;="&amp;A1813)</f>
        <v>2.1435574229691876</v>
      </c>
      <c r="D1813">
        <f>SUMIFS(user_list!P:P,user_list!G:G,"&lt;="&amp;A1813,user_list!H:H,"&gt;="&amp;A1813,user_list!J:J,days!G1813)+SUMIFS(user_list!P:P,user_list!G:G,"&lt;="&amp;A1813,user_list!H:H,"&gt;="&amp;A1813,user_list!J:J,days!G1813-1)</f>
        <v>0</v>
      </c>
      <c r="E1813" s="38">
        <f>COUNTIF(user_list!H:H,A1813)</f>
        <v>0</v>
      </c>
      <c r="F1813" s="72">
        <f t="shared" si="56"/>
        <v>12</v>
      </c>
      <c r="G1813" s="72">
        <f t="shared" si="57"/>
        <v>2019</v>
      </c>
    </row>
    <row r="1814" spans="1:7" hidden="1" x14ac:dyDescent="0.3">
      <c r="A1814" s="79">
        <v>43817</v>
      </c>
      <c r="B1814">
        <f>SUMIFS(user_list!P:P,user_list!G:G,"&lt;="&amp;A1814,user_list!H:H,"&gt;="&amp;A1814)</f>
        <v>0.84726598972922507</v>
      </c>
      <c r="C1814">
        <f>SUMIFS(user_list!Q:Q,user_list!G:G,"&lt;="&amp;A1814,user_list!H:H,"&gt;="&amp;A1814)</f>
        <v>2.1435574229691876</v>
      </c>
      <c r="D1814">
        <f>SUMIFS(user_list!P:P,user_list!G:G,"&lt;="&amp;A1814,user_list!H:H,"&gt;="&amp;A1814,user_list!J:J,days!G1814)+SUMIFS(user_list!P:P,user_list!G:G,"&lt;="&amp;A1814,user_list!H:H,"&gt;="&amp;A1814,user_list!J:J,days!G1814-1)</f>
        <v>0</v>
      </c>
      <c r="E1814" s="38">
        <f>COUNTIF(user_list!H:H,A1814)</f>
        <v>0</v>
      </c>
      <c r="F1814" s="72">
        <f t="shared" si="56"/>
        <v>12</v>
      </c>
      <c r="G1814" s="72">
        <f t="shared" si="57"/>
        <v>2019</v>
      </c>
    </row>
    <row r="1815" spans="1:7" hidden="1" x14ac:dyDescent="0.3">
      <c r="A1815" s="79">
        <v>43818</v>
      </c>
      <c r="B1815">
        <f>SUMIFS(user_list!P:P,user_list!G:G,"&lt;="&amp;A1815,user_list!H:H,"&gt;="&amp;A1815)</f>
        <v>0.84726598972922507</v>
      </c>
      <c r="C1815">
        <f>SUMIFS(user_list!Q:Q,user_list!G:G,"&lt;="&amp;A1815,user_list!H:H,"&gt;="&amp;A1815)</f>
        <v>2.1435574229691876</v>
      </c>
      <c r="D1815">
        <f>SUMIFS(user_list!P:P,user_list!G:G,"&lt;="&amp;A1815,user_list!H:H,"&gt;="&amp;A1815,user_list!J:J,days!G1815)+SUMIFS(user_list!P:P,user_list!G:G,"&lt;="&amp;A1815,user_list!H:H,"&gt;="&amp;A1815,user_list!J:J,days!G1815-1)</f>
        <v>0</v>
      </c>
      <c r="E1815" s="38">
        <f>COUNTIF(user_list!H:H,A1815)</f>
        <v>0</v>
      </c>
      <c r="F1815" s="72">
        <f t="shared" si="56"/>
        <v>12</v>
      </c>
      <c r="G1815" s="72">
        <f t="shared" si="57"/>
        <v>2019</v>
      </c>
    </row>
    <row r="1816" spans="1:7" hidden="1" x14ac:dyDescent="0.3">
      <c r="A1816" s="79">
        <v>43819</v>
      </c>
      <c r="B1816">
        <f>SUMIFS(user_list!P:P,user_list!G:G,"&lt;="&amp;A1816,user_list!H:H,"&gt;="&amp;A1816)</f>
        <v>1.6383771008403361</v>
      </c>
      <c r="C1816">
        <f>SUMIFS(user_list!Q:Q,user_list!G:G,"&lt;="&amp;A1816,user_list!H:H,"&gt;="&amp;A1816)</f>
        <v>4.1435574229691872</v>
      </c>
      <c r="D1816">
        <f>SUMIFS(user_list!P:P,user_list!G:G,"&lt;="&amp;A1816,user_list!H:H,"&gt;="&amp;A1816,user_list!J:J,days!G1816)+SUMIFS(user_list!P:P,user_list!G:G,"&lt;="&amp;A1816,user_list!H:H,"&gt;="&amp;A1816,user_list!J:J,days!G1816-1)</f>
        <v>0.79111111111111099</v>
      </c>
      <c r="E1816" s="38">
        <f>COUNTIF(user_list!H:H,A1816)</f>
        <v>0</v>
      </c>
      <c r="F1816" s="72">
        <f t="shared" si="56"/>
        <v>12</v>
      </c>
      <c r="G1816" s="72">
        <f t="shared" si="57"/>
        <v>2019</v>
      </c>
    </row>
    <row r="1817" spans="1:7" hidden="1" x14ac:dyDescent="0.3">
      <c r="A1817" s="79">
        <v>43820</v>
      </c>
      <c r="B1817">
        <f>SUMIFS(user_list!P:P,user_list!G:G,"&lt;="&amp;A1817,user_list!H:H,"&gt;="&amp;A1817)</f>
        <v>1.6383771008403361</v>
      </c>
      <c r="C1817">
        <f>SUMIFS(user_list!Q:Q,user_list!G:G,"&lt;="&amp;A1817,user_list!H:H,"&gt;="&amp;A1817)</f>
        <v>4.1435574229691872</v>
      </c>
      <c r="D1817">
        <f>SUMIFS(user_list!P:P,user_list!G:G,"&lt;="&amp;A1817,user_list!H:H,"&gt;="&amp;A1817,user_list!J:J,days!G1817)+SUMIFS(user_list!P:P,user_list!G:G,"&lt;="&amp;A1817,user_list!H:H,"&gt;="&amp;A1817,user_list!J:J,days!G1817-1)</f>
        <v>0.79111111111111099</v>
      </c>
      <c r="E1817" s="38">
        <f>COUNTIF(user_list!H:H,A1817)</f>
        <v>0</v>
      </c>
      <c r="F1817" s="72">
        <f t="shared" si="56"/>
        <v>12</v>
      </c>
      <c r="G1817" s="72">
        <f t="shared" si="57"/>
        <v>2019</v>
      </c>
    </row>
    <row r="1818" spans="1:7" hidden="1" x14ac:dyDescent="0.3">
      <c r="A1818" s="79">
        <v>43821</v>
      </c>
      <c r="B1818">
        <f>SUMIFS(user_list!P:P,user_list!G:G,"&lt;="&amp;A1818,user_list!H:H,"&gt;="&amp;A1818)</f>
        <v>1.6383771008403361</v>
      </c>
      <c r="C1818">
        <f>SUMIFS(user_list!Q:Q,user_list!G:G,"&lt;="&amp;A1818,user_list!H:H,"&gt;="&amp;A1818)</f>
        <v>4.1435574229691872</v>
      </c>
      <c r="D1818">
        <f>SUMIFS(user_list!P:P,user_list!G:G,"&lt;="&amp;A1818,user_list!H:H,"&gt;="&amp;A1818,user_list!J:J,days!G1818)+SUMIFS(user_list!P:P,user_list!G:G,"&lt;="&amp;A1818,user_list!H:H,"&gt;="&amp;A1818,user_list!J:J,days!G1818-1)</f>
        <v>0.79111111111111099</v>
      </c>
      <c r="E1818" s="38">
        <f>COUNTIF(user_list!H:H,A1818)</f>
        <v>0</v>
      </c>
      <c r="F1818" s="72">
        <f t="shared" si="56"/>
        <v>12</v>
      </c>
      <c r="G1818" s="72">
        <f t="shared" si="57"/>
        <v>2019</v>
      </c>
    </row>
    <row r="1819" spans="1:7" hidden="1" x14ac:dyDescent="0.3">
      <c r="A1819" s="79">
        <v>43822</v>
      </c>
      <c r="B1819">
        <f>SUMIFS(user_list!P:P,user_list!G:G,"&lt;="&amp;A1819,user_list!H:H,"&gt;="&amp;A1819)</f>
        <v>1.6383771008403361</v>
      </c>
      <c r="C1819">
        <f>SUMIFS(user_list!Q:Q,user_list!G:G,"&lt;="&amp;A1819,user_list!H:H,"&gt;="&amp;A1819)</f>
        <v>4.1435574229691872</v>
      </c>
      <c r="D1819">
        <f>SUMIFS(user_list!P:P,user_list!G:G,"&lt;="&amp;A1819,user_list!H:H,"&gt;="&amp;A1819,user_list!J:J,days!G1819)+SUMIFS(user_list!P:P,user_list!G:G,"&lt;="&amp;A1819,user_list!H:H,"&gt;="&amp;A1819,user_list!J:J,days!G1819-1)</f>
        <v>0.79111111111111099</v>
      </c>
      <c r="E1819" s="38">
        <f>COUNTIF(user_list!H:H,A1819)</f>
        <v>0</v>
      </c>
      <c r="F1819" s="72">
        <f t="shared" si="56"/>
        <v>12</v>
      </c>
      <c r="G1819" s="72">
        <f t="shared" si="57"/>
        <v>2019</v>
      </c>
    </row>
    <row r="1820" spans="1:7" hidden="1" x14ac:dyDescent="0.3">
      <c r="A1820" s="79">
        <v>43823</v>
      </c>
      <c r="B1820">
        <f>SUMIFS(user_list!P:P,user_list!G:G,"&lt;="&amp;A1820,user_list!H:H,"&gt;="&amp;A1820)</f>
        <v>1.6383771008403361</v>
      </c>
      <c r="C1820">
        <f>SUMIFS(user_list!Q:Q,user_list!G:G,"&lt;="&amp;A1820,user_list!H:H,"&gt;="&amp;A1820)</f>
        <v>4.1435574229691872</v>
      </c>
      <c r="D1820">
        <f>SUMIFS(user_list!P:P,user_list!G:G,"&lt;="&amp;A1820,user_list!H:H,"&gt;="&amp;A1820,user_list!J:J,days!G1820)+SUMIFS(user_list!P:P,user_list!G:G,"&lt;="&amp;A1820,user_list!H:H,"&gt;="&amp;A1820,user_list!J:J,days!G1820-1)</f>
        <v>0.79111111111111099</v>
      </c>
      <c r="E1820" s="38">
        <f>COUNTIF(user_list!H:H,A1820)</f>
        <v>0</v>
      </c>
      <c r="F1820" s="72">
        <f t="shared" si="56"/>
        <v>12</v>
      </c>
      <c r="G1820" s="72">
        <f t="shared" si="57"/>
        <v>2019</v>
      </c>
    </row>
    <row r="1821" spans="1:7" hidden="1" x14ac:dyDescent="0.3">
      <c r="A1821" s="79">
        <v>43824</v>
      </c>
      <c r="B1821">
        <f>SUMIFS(user_list!P:P,user_list!G:G,"&lt;="&amp;A1821,user_list!H:H,"&gt;="&amp;A1821)</f>
        <v>2.3145675770308123</v>
      </c>
      <c r="C1821">
        <f>SUMIFS(user_list!Q:Q,user_list!G:G,"&lt;="&amp;A1821,user_list!H:H,"&gt;="&amp;A1821)</f>
        <v>5.8578431372549016</v>
      </c>
      <c r="D1821">
        <f>SUMIFS(user_list!P:P,user_list!G:G,"&lt;="&amp;A1821,user_list!H:H,"&gt;="&amp;A1821,user_list!J:J,days!G1821)+SUMIFS(user_list!P:P,user_list!G:G,"&lt;="&amp;A1821,user_list!H:H,"&gt;="&amp;A1821,user_list!J:J,days!G1821-1)</f>
        <v>1.4673015873015873</v>
      </c>
      <c r="E1821" s="38">
        <f>COUNTIF(user_list!H:H,A1821)</f>
        <v>1</v>
      </c>
      <c r="F1821" s="72">
        <f t="shared" si="56"/>
        <v>12</v>
      </c>
      <c r="G1821" s="72">
        <f t="shared" si="57"/>
        <v>2019</v>
      </c>
    </row>
    <row r="1822" spans="1:7" hidden="1" x14ac:dyDescent="0.3">
      <c r="A1822" s="79">
        <v>43825</v>
      </c>
      <c r="B1822">
        <f>SUMIFS(user_list!P:P,user_list!G:G,"&lt;="&amp;A1822,user_list!H:H,"&gt;="&amp;A1822)</f>
        <v>1.5234564659197014</v>
      </c>
      <c r="C1822">
        <f>SUMIFS(user_list!Q:Q,user_list!G:G,"&lt;="&amp;A1822,user_list!H:H,"&gt;="&amp;A1822)</f>
        <v>3.8578431372549016</v>
      </c>
      <c r="D1822">
        <f>SUMIFS(user_list!P:P,user_list!G:G,"&lt;="&amp;A1822,user_list!H:H,"&gt;="&amp;A1822,user_list!J:J,days!G1822)+SUMIFS(user_list!P:P,user_list!G:G,"&lt;="&amp;A1822,user_list!H:H,"&gt;="&amp;A1822,user_list!J:J,days!G1822-1)</f>
        <v>0.67619047619047623</v>
      </c>
      <c r="E1822" s="38">
        <f>COUNTIF(user_list!H:H,A1822)</f>
        <v>0</v>
      </c>
      <c r="F1822" s="72">
        <f t="shared" si="56"/>
        <v>12</v>
      </c>
      <c r="G1822" s="72">
        <f t="shared" si="57"/>
        <v>2019</v>
      </c>
    </row>
    <row r="1823" spans="1:7" hidden="1" x14ac:dyDescent="0.3">
      <c r="A1823" s="79">
        <v>43826</v>
      </c>
      <c r="B1823">
        <f>SUMIFS(user_list!P:P,user_list!G:G,"&lt;="&amp;A1823,user_list!H:H,"&gt;="&amp;A1823)</f>
        <v>1.5234564659197014</v>
      </c>
      <c r="C1823">
        <f>SUMIFS(user_list!Q:Q,user_list!G:G,"&lt;="&amp;A1823,user_list!H:H,"&gt;="&amp;A1823)</f>
        <v>3.8578431372549016</v>
      </c>
      <c r="D1823">
        <f>SUMIFS(user_list!P:P,user_list!G:G,"&lt;="&amp;A1823,user_list!H:H,"&gt;="&amp;A1823,user_list!J:J,days!G1823)+SUMIFS(user_list!P:P,user_list!G:G,"&lt;="&amp;A1823,user_list!H:H,"&gt;="&amp;A1823,user_list!J:J,days!G1823-1)</f>
        <v>0.67619047619047623</v>
      </c>
      <c r="E1823" s="38">
        <f>COUNTIF(user_list!H:H,A1823)</f>
        <v>0</v>
      </c>
      <c r="F1823" s="72">
        <f t="shared" si="56"/>
        <v>12</v>
      </c>
      <c r="G1823" s="72">
        <f t="shared" si="57"/>
        <v>2019</v>
      </c>
    </row>
    <row r="1824" spans="1:7" hidden="1" x14ac:dyDescent="0.3">
      <c r="A1824" s="79">
        <v>43827</v>
      </c>
      <c r="B1824">
        <f>SUMIFS(user_list!P:P,user_list!G:G,"&lt;="&amp;A1824,user_list!H:H,"&gt;="&amp;A1824)</f>
        <v>1.9764867689500045</v>
      </c>
      <c r="C1824">
        <f>SUMIFS(user_list!Q:Q,user_list!G:G,"&lt;="&amp;A1824,user_list!H:H,"&gt;="&amp;A1824)</f>
        <v>5.0396613190730832</v>
      </c>
      <c r="D1824">
        <f>SUMIFS(user_list!P:P,user_list!G:G,"&lt;="&amp;A1824,user_list!H:H,"&gt;="&amp;A1824,user_list!J:J,days!G1824)+SUMIFS(user_list!P:P,user_list!G:G,"&lt;="&amp;A1824,user_list!H:H,"&gt;="&amp;A1824,user_list!J:J,days!G1824-1)</f>
        <v>0.67619047619047623</v>
      </c>
      <c r="E1824" s="38">
        <f>COUNTIF(user_list!H:H,A1824)</f>
        <v>1</v>
      </c>
      <c r="F1824" s="72">
        <f t="shared" si="56"/>
        <v>12</v>
      </c>
      <c r="G1824" s="72">
        <f t="shared" si="57"/>
        <v>2019</v>
      </c>
    </row>
    <row r="1825" spans="1:7" hidden="1" x14ac:dyDescent="0.3">
      <c r="A1825" s="79">
        <v>43828</v>
      </c>
      <c r="B1825">
        <f>SUMIFS(user_list!P:P,user_list!G:G,"&lt;="&amp;A1825,user_list!H:H,"&gt;="&amp;A1825)</f>
        <v>1.7033775252525254</v>
      </c>
      <c r="C1825">
        <f>SUMIFS(user_list!Q:Q,user_list!G:G,"&lt;="&amp;A1825,user_list!H:H,"&gt;="&amp;A1825)</f>
        <v>4.3841991341991342</v>
      </c>
      <c r="D1825">
        <f>SUMIFS(user_list!P:P,user_list!G:G,"&lt;="&amp;A1825,user_list!H:H,"&gt;="&amp;A1825,user_list!J:J,days!G1825)+SUMIFS(user_list!P:P,user_list!G:G,"&lt;="&amp;A1825,user_list!H:H,"&gt;="&amp;A1825,user_list!J:J,days!G1825-1)</f>
        <v>0.67619047619047623</v>
      </c>
      <c r="E1825" s="38">
        <f>COUNTIF(user_list!H:H,A1825)</f>
        <v>0</v>
      </c>
      <c r="F1825" s="72">
        <f t="shared" si="56"/>
        <v>12</v>
      </c>
      <c r="G1825" s="72">
        <f t="shared" si="57"/>
        <v>2019</v>
      </c>
    </row>
    <row r="1826" spans="1:7" hidden="1" x14ac:dyDescent="0.3">
      <c r="A1826" s="79">
        <v>43829</v>
      </c>
      <c r="B1826">
        <f>SUMIFS(user_list!P:P,user_list!G:G,"&lt;="&amp;A1826,user_list!H:H,"&gt;="&amp;A1826)</f>
        <v>1.7033775252525254</v>
      </c>
      <c r="C1826">
        <f>SUMIFS(user_list!Q:Q,user_list!G:G,"&lt;="&amp;A1826,user_list!H:H,"&gt;="&amp;A1826)</f>
        <v>4.3841991341991342</v>
      </c>
      <c r="D1826">
        <f>SUMIFS(user_list!P:P,user_list!G:G,"&lt;="&amp;A1826,user_list!H:H,"&gt;="&amp;A1826,user_list!J:J,days!G1826)+SUMIFS(user_list!P:P,user_list!G:G,"&lt;="&amp;A1826,user_list!H:H,"&gt;="&amp;A1826,user_list!J:J,days!G1826-1)</f>
        <v>0.67619047619047623</v>
      </c>
      <c r="E1826" s="38">
        <f>COUNTIF(user_list!H:H,A1826)</f>
        <v>0</v>
      </c>
      <c r="F1826" s="72">
        <f t="shared" si="56"/>
        <v>12</v>
      </c>
      <c r="G1826" s="72">
        <f t="shared" si="57"/>
        <v>2019</v>
      </c>
    </row>
    <row r="1827" spans="1:7" hidden="1" x14ac:dyDescent="0.3">
      <c r="A1827" s="79">
        <v>43830</v>
      </c>
      <c r="B1827">
        <f>SUMIFS(user_list!P:P,user_list!G:G,"&lt;="&amp;A1827,user_list!H:H,"&gt;="&amp;A1827)</f>
        <v>2.8864078282828283</v>
      </c>
      <c r="C1827">
        <f>SUMIFS(user_list!Q:Q,user_list!G:G,"&lt;="&amp;A1827,user_list!H:H,"&gt;="&amp;A1827)</f>
        <v>7.8751082251082245</v>
      </c>
      <c r="D1827">
        <f>SUMIFS(user_list!P:P,user_list!G:G,"&lt;="&amp;A1827,user_list!H:H,"&gt;="&amp;A1827,user_list!J:J,days!G1827)+SUMIFS(user_list!P:P,user_list!G:G,"&lt;="&amp;A1827,user_list!H:H,"&gt;="&amp;A1827,user_list!J:J,days!G1827-1)</f>
        <v>1.8592207792207791</v>
      </c>
      <c r="E1827" s="38">
        <f>COUNTIF(user_list!H:H,A1827)</f>
        <v>1</v>
      </c>
      <c r="F1827" s="72">
        <f t="shared" si="56"/>
        <v>12</v>
      </c>
      <c r="G1827" s="72">
        <f t="shared" si="57"/>
        <v>2019</v>
      </c>
    </row>
    <row r="1828" spans="1:7" hidden="1" x14ac:dyDescent="0.3">
      <c r="A1828" s="79">
        <v>43831</v>
      </c>
      <c r="B1828">
        <f>SUMIFS(user_list!P:P,user_list!G:G,"&lt;="&amp;A1828,user_list!H:H,"&gt;="&amp;A1828)</f>
        <v>2.2102173520923523</v>
      </c>
      <c r="C1828">
        <f>SUMIFS(user_list!Q:Q,user_list!G:G,"&lt;="&amp;A1828,user_list!H:H,"&gt;="&amp;A1828)</f>
        <v>6.160822510822511</v>
      </c>
      <c r="D1828">
        <f>SUMIFS(user_list!P:P,user_list!G:G,"&lt;="&amp;A1828,user_list!H:H,"&gt;="&amp;A1828,user_list!J:J,days!G1828)+SUMIFS(user_list!P:P,user_list!G:G,"&lt;="&amp;A1828,user_list!H:H,"&gt;="&amp;A1828,user_list!J:J,days!G1828-1)</f>
        <v>1.1830303030303031</v>
      </c>
      <c r="E1828" s="38">
        <f>COUNTIF(user_list!H:H,A1828)</f>
        <v>0</v>
      </c>
      <c r="F1828" s="72">
        <f t="shared" si="56"/>
        <v>1</v>
      </c>
      <c r="G1828" s="72">
        <f t="shared" si="57"/>
        <v>2020</v>
      </c>
    </row>
    <row r="1829" spans="1:7" hidden="1" x14ac:dyDescent="0.3">
      <c r="A1829" s="79">
        <v>43832</v>
      </c>
      <c r="B1829">
        <f>SUMIFS(user_list!P:P,user_list!G:G,"&lt;="&amp;A1829,user_list!H:H,"&gt;="&amp;A1829)</f>
        <v>2.2102173520923523</v>
      </c>
      <c r="C1829">
        <f>SUMIFS(user_list!Q:Q,user_list!G:G,"&lt;="&amp;A1829,user_list!H:H,"&gt;="&amp;A1829)</f>
        <v>6.160822510822511</v>
      </c>
      <c r="D1829">
        <f>SUMIFS(user_list!P:P,user_list!G:G,"&lt;="&amp;A1829,user_list!H:H,"&gt;="&amp;A1829,user_list!J:J,days!G1829)+SUMIFS(user_list!P:P,user_list!G:G,"&lt;="&amp;A1829,user_list!H:H,"&gt;="&amp;A1829,user_list!J:J,days!G1829-1)</f>
        <v>1.1830303030303031</v>
      </c>
      <c r="E1829" s="38">
        <f>COUNTIF(user_list!H:H,A1829)</f>
        <v>0</v>
      </c>
      <c r="F1829" s="72">
        <f t="shared" si="56"/>
        <v>1</v>
      </c>
      <c r="G1829" s="72">
        <f t="shared" si="57"/>
        <v>2020</v>
      </c>
    </row>
    <row r="1830" spans="1:7" hidden="1" x14ac:dyDescent="0.3">
      <c r="A1830" s="79">
        <v>43833</v>
      </c>
      <c r="B1830">
        <f>SUMIFS(user_list!P:P,user_list!G:G,"&lt;="&amp;A1830,user_list!H:H,"&gt;="&amp;A1830)</f>
        <v>2.2102173520923523</v>
      </c>
      <c r="C1830">
        <f>SUMIFS(user_list!Q:Q,user_list!G:G,"&lt;="&amp;A1830,user_list!H:H,"&gt;="&amp;A1830)</f>
        <v>6.160822510822511</v>
      </c>
      <c r="D1830">
        <f>SUMIFS(user_list!P:P,user_list!G:G,"&lt;="&amp;A1830,user_list!H:H,"&gt;="&amp;A1830,user_list!J:J,days!G1830)+SUMIFS(user_list!P:P,user_list!G:G,"&lt;="&amp;A1830,user_list!H:H,"&gt;="&amp;A1830,user_list!J:J,days!G1830-1)</f>
        <v>1.1830303030303031</v>
      </c>
      <c r="E1830" s="38">
        <f>COUNTIF(user_list!H:H,A1830)</f>
        <v>0</v>
      </c>
      <c r="F1830" s="72">
        <f t="shared" si="56"/>
        <v>1</v>
      </c>
      <c r="G1830" s="72">
        <f t="shared" si="57"/>
        <v>2020</v>
      </c>
    </row>
    <row r="1831" spans="1:7" hidden="1" x14ac:dyDescent="0.3">
      <c r="A1831" s="79">
        <v>43834</v>
      </c>
      <c r="B1831">
        <f>SUMIFS(user_list!P:P,user_list!G:G,"&lt;="&amp;A1831,user_list!H:H,"&gt;="&amp;A1831)</f>
        <v>3.3935506854256849</v>
      </c>
      <c r="C1831">
        <f>SUMIFS(user_list!Q:Q,user_list!G:G,"&lt;="&amp;A1831,user_list!H:H,"&gt;="&amp;A1831)</f>
        <v>9.160822510822511</v>
      </c>
      <c r="D1831">
        <f>SUMIFS(user_list!P:P,user_list!G:G,"&lt;="&amp;A1831,user_list!H:H,"&gt;="&amp;A1831,user_list!J:J,days!G1831)+SUMIFS(user_list!P:P,user_list!G:G,"&lt;="&amp;A1831,user_list!H:H,"&gt;="&amp;A1831,user_list!J:J,days!G1831-1)</f>
        <v>2.3663636363636358</v>
      </c>
      <c r="E1831" s="38">
        <f>COUNTIF(user_list!H:H,A1831)</f>
        <v>1</v>
      </c>
      <c r="F1831" s="72">
        <f t="shared" si="56"/>
        <v>1</v>
      </c>
      <c r="G1831" s="72">
        <f t="shared" si="57"/>
        <v>2020</v>
      </c>
    </row>
    <row r="1832" spans="1:7" hidden="1" x14ac:dyDescent="0.3">
      <c r="A1832" s="79">
        <v>43835</v>
      </c>
      <c r="B1832">
        <f>SUMIFS(user_list!P:P,user_list!G:G,"&lt;="&amp;A1832,user_list!H:H,"&gt;="&amp;A1832)</f>
        <v>2.4468840187590182</v>
      </c>
      <c r="C1832">
        <f>SUMIFS(user_list!Q:Q,user_list!G:G,"&lt;="&amp;A1832,user_list!H:H,"&gt;="&amp;A1832)</f>
        <v>6.7608225108225106</v>
      </c>
      <c r="D1832">
        <f>SUMIFS(user_list!P:P,user_list!G:G,"&lt;="&amp;A1832,user_list!H:H,"&gt;="&amp;A1832,user_list!J:J,days!G1832)+SUMIFS(user_list!P:P,user_list!G:G,"&lt;="&amp;A1832,user_list!H:H,"&gt;="&amp;A1832,user_list!J:J,days!G1832-1)</f>
        <v>1.4196969696969692</v>
      </c>
      <c r="E1832" s="38">
        <f>COUNTIF(user_list!H:H,A1832)</f>
        <v>0</v>
      </c>
      <c r="F1832" s="72">
        <f t="shared" si="56"/>
        <v>1</v>
      </c>
      <c r="G1832" s="72">
        <f t="shared" si="57"/>
        <v>2020</v>
      </c>
    </row>
    <row r="1833" spans="1:7" hidden="1" x14ac:dyDescent="0.3">
      <c r="A1833" s="79">
        <v>43836</v>
      </c>
      <c r="B1833">
        <f>SUMIFS(user_list!P:P,user_list!G:G,"&lt;="&amp;A1833,user_list!H:H,"&gt;="&amp;A1833)</f>
        <v>2.4468840187590182</v>
      </c>
      <c r="C1833">
        <f>SUMIFS(user_list!Q:Q,user_list!G:G,"&lt;="&amp;A1833,user_list!H:H,"&gt;="&amp;A1833)</f>
        <v>6.7608225108225106</v>
      </c>
      <c r="D1833">
        <f>SUMIFS(user_list!P:P,user_list!G:G,"&lt;="&amp;A1833,user_list!H:H,"&gt;="&amp;A1833,user_list!J:J,days!G1833)+SUMIFS(user_list!P:P,user_list!G:G,"&lt;="&amp;A1833,user_list!H:H,"&gt;="&amp;A1833,user_list!J:J,days!G1833-1)</f>
        <v>1.4196969696969692</v>
      </c>
      <c r="E1833" s="38">
        <f>COUNTIF(user_list!H:H,A1833)</f>
        <v>0</v>
      </c>
      <c r="F1833" s="72">
        <f t="shared" si="56"/>
        <v>1</v>
      </c>
      <c r="G1833" s="72">
        <f t="shared" si="57"/>
        <v>2020</v>
      </c>
    </row>
    <row r="1834" spans="1:7" hidden="1" x14ac:dyDescent="0.3">
      <c r="A1834" s="79">
        <v>43837</v>
      </c>
      <c r="B1834">
        <f>SUMIFS(user_list!P:P,user_list!G:G,"&lt;="&amp;A1834,user_list!H:H,"&gt;="&amp;A1834)</f>
        <v>3.0122235249318576</v>
      </c>
      <c r="C1834">
        <f>SUMIFS(user_list!Q:Q,user_list!G:G,"&lt;="&amp;A1834,user_list!H:H,"&gt;="&amp;A1834)</f>
        <v>8.2052669552669553</v>
      </c>
      <c r="D1834">
        <f>SUMIFS(user_list!P:P,user_list!G:G,"&lt;="&amp;A1834,user_list!H:H,"&gt;="&amp;A1834,user_list!J:J,days!G1834)+SUMIFS(user_list!P:P,user_list!G:G,"&lt;="&amp;A1834,user_list!H:H,"&gt;="&amp;A1834,user_list!J:J,days!G1834-1)</f>
        <v>1.4196969696969692</v>
      </c>
      <c r="E1834" s="38">
        <f>COUNTIF(user_list!H:H,A1834)</f>
        <v>2</v>
      </c>
      <c r="F1834" s="72">
        <f t="shared" si="56"/>
        <v>1</v>
      </c>
      <c r="G1834" s="72">
        <f t="shared" si="57"/>
        <v>2020</v>
      </c>
    </row>
    <row r="1835" spans="1:7" hidden="1" x14ac:dyDescent="0.3">
      <c r="A1835" s="79">
        <v>43838</v>
      </c>
      <c r="B1835">
        <f>SUMIFS(user_list!P:P,user_list!G:G,"&lt;="&amp;A1835,user_list!H:H,"&gt;="&amp;A1835)</f>
        <v>2.056812269520603</v>
      </c>
      <c r="C1835">
        <f>SUMIFS(user_list!Q:Q,user_list!G:G,"&lt;="&amp;A1835,user_list!H:H,"&gt;="&amp;A1835)</f>
        <v>5.7377344877344862</v>
      </c>
      <c r="D1835">
        <f>SUMIFS(user_list!P:P,user_list!G:G,"&lt;="&amp;A1835,user_list!H:H,"&gt;="&amp;A1835,user_list!J:J,days!G1835)+SUMIFS(user_list!P:P,user_list!G:G,"&lt;="&amp;A1835,user_list!H:H,"&gt;="&amp;A1835,user_list!J:J,days!G1835-1)</f>
        <v>0.91731601731601731</v>
      </c>
      <c r="E1835" s="38">
        <f>COUNTIF(user_list!H:H,A1835)</f>
        <v>0</v>
      </c>
      <c r="F1835" s="72">
        <f t="shared" si="56"/>
        <v>1</v>
      </c>
      <c r="G1835" s="72">
        <f t="shared" si="57"/>
        <v>2020</v>
      </c>
    </row>
    <row r="1836" spans="1:7" hidden="1" x14ac:dyDescent="0.3">
      <c r="A1836" s="79">
        <v>43839</v>
      </c>
      <c r="B1836">
        <f>SUMIFS(user_list!P:P,user_list!G:G,"&lt;="&amp;A1836,user_list!H:H,"&gt;="&amp;A1836)</f>
        <v>2.056812269520603</v>
      </c>
      <c r="C1836">
        <f>SUMIFS(user_list!Q:Q,user_list!G:G,"&lt;="&amp;A1836,user_list!H:H,"&gt;="&amp;A1836)</f>
        <v>5.7377344877344862</v>
      </c>
      <c r="D1836">
        <f>SUMIFS(user_list!P:P,user_list!G:G,"&lt;="&amp;A1836,user_list!H:H,"&gt;="&amp;A1836,user_list!J:J,days!G1836)+SUMIFS(user_list!P:P,user_list!G:G,"&lt;="&amp;A1836,user_list!H:H,"&gt;="&amp;A1836,user_list!J:J,days!G1836-1)</f>
        <v>0.91731601731601731</v>
      </c>
      <c r="E1836" s="38">
        <f>COUNTIF(user_list!H:H,A1836)</f>
        <v>0</v>
      </c>
      <c r="F1836" s="72">
        <f t="shared" si="56"/>
        <v>1</v>
      </c>
      <c r="G1836" s="72">
        <f t="shared" si="57"/>
        <v>2020</v>
      </c>
    </row>
    <row r="1837" spans="1:7" hidden="1" x14ac:dyDescent="0.3">
      <c r="A1837" s="79">
        <v>43840</v>
      </c>
      <c r="B1837">
        <f>SUMIFS(user_list!P:P,user_list!G:G,"&lt;="&amp;A1837,user_list!H:H,"&gt;="&amp;A1837)</f>
        <v>2.056812269520603</v>
      </c>
      <c r="C1837">
        <f>SUMIFS(user_list!Q:Q,user_list!G:G,"&lt;="&amp;A1837,user_list!H:H,"&gt;="&amp;A1837)</f>
        <v>5.7377344877344862</v>
      </c>
      <c r="D1837">
        <f>SUMIFS(user_list!P:P,user_list!G:G,"&lt;="&amp;A1837,user_list!H:H,"&gt;="&amp;A1837,user_list!J:J,days!G1837)+SUMIFS(user_list!P:P,user_list!G:G,"&lt;="&amp;A1837,user_list!H:H,"&gt;="&amp;A1837,user_list!J:J,days!G1837-1)</f>
        <v>0.91731601731601731</v>
      </c>
      <c r="E1837" s="38">
        <f>COUNTIF(user_list!H:H,A1837)</f>
        <v>1</v>
      </c>
      <c r="F1837" s="72">
        <f t="shared" si="56"/>
        <v>1</v>
      </c>
      <c r="G1837" s="72">
        <f t="shared" si="57"/>
        <v>2020</v>
      </c>
    </row>
    <row r="1838" spans="1:7" hidden="1" x14ac:dyDescent="0.3">
      <c r="A1838" s="79">
        <v>43841</v>
      </c>
      <c r="B1838">
        <f>SUMIFS(user_list!P:P,user_list!G:G,"&lt;="&amp;A1838,user_list!H:H,"&gt;="&amp;A1838)</f>
        <v>3.0204486331569664</v>
      </c>
      <c r="C1838">
        <f>SUMIFS(user_list!Q:Q,user_list!G:G,"&lt;="&amp;A1838,user_list!H:H,"&gt;="&amp;A1838)</f>
        <v>7.6468253968253954</v>
      </c>
      <c r="D1838">
        <f>SUMIFS(user_list!P:P,user_list!G:G,"&lt;="&amp;A1838,user_list!H:H,"&gt;="&amp;A1838,user_list!J:J,days!G1838)+SUMIFS(user_list!P:P,user_list!G:G,"&lt;="&amp;A1838,user_list!H:H,"&gt;="&amp;A1838,user_list!J:J,days!G1838-1)</f>
        <v>1.8809523809523809</v>
      </c>
      <c r="E1838" s="38">
        <f>COUNTIF(user_list!H:H,A1838)</f>
        <v>0</v>
      </c>
      <c r="F1838" s="72">
        <f t="shared" si="56"/>
        <v>1</v>
      </c>
      <c r="G1838" s="72">
        <f t="shared" si="57"/>
        <v>2020</v>
      </c>
    </row>
    <row r="1839" spans="1:7" hidden="1" x14ac:dyDescent="0.3">
      <c r="A1839" s="79">
        <v>43842</v>
      </c>
      <c r="B1839">
        <f>SUMIFS(user_list!P:P,user_list!G:G,"&lt;="&amp;A1839,user_list!H:H,"&gt;="&amp;A1839)</f>
        <v>3.0204486331569664</v>
      </c>
      <c r="C1839">
        <f>SUMIFS(user_list!Q:Q,user_list!G:G,"&lt;="&amp;A1839,user_list!H:H,"&gt;="&amp;A1839)</f>
        <v>7.6468253968253954</v>
      </c>
      <c r="D1839">
        <f>SUMIFS(user_list!P:P,user_list!G:G,"&lt;="&amp;A1839,user_list!H:H,"&gt;="&amp;A1839,user_list!J:J,days!G1839)+SUMIFS(user_list!P:P,user_list!G:G,"&lt;="&amp;A1839,user_list!H:H,"&gt;="&amp;A1839,user_list!J:J,days!G1839-1)</f>
        <v>1.8809523809523809</v>
      </c>
      <c r="E1839" s="38">
        <f>COUNTIF(user_list!H:H,A1839)</f>
        <v>0</v>
      </c>
      <c r="F1839" s="72">
        <f t="shared" si="56"/>
        <v>1</v>
      </c>
      <c r="G1839" s="72">
        <f t="shared" si="57"/>
        <v>2020</v>
      </c>
    </row>
    <row r="1840" spans="1:7" hidden="1" x14ac:dyDescent="0.3">
      <c r="A1840" s="79">
        <v>43843</v>
      </c>
      <c r="B1840">
        <f>SUMIFS(user_list!P:P,user_list!G:G,"&lt;="&amp;A1840,user_list!H:H,"&gt;="&amp;A1840)</f>
        <v>3.0204486331569664</v>
      </c>
      <c r="C1840">
        <f>SUMIFS(user_list!Q:Q,user_list!G:G,"&lt;="&amp;A1840,user_list!H:H,"&gt;="&amp;A1840)</f>
        <v>7.6468253968253954</v>
      </c>
      <c r="D1840">
        <f>SUMIFS(user_list!P:P,user_list!G:G,"&lt;="&amp;A1840,user_list!H:H,"&gt;="&amp;A1840,user_list!J:J,days!G1840)+SUMIFS(user_list!P:P,user_list!G:G,"&lt;="&amp;A1840,user_list!H:H,"&gt;="&amp;A1840,user_list!J:J,days!G1840-1)</f>
        <v>1.8809523809523809</v>
      </c>
      <c r="E1840" s="38">
        <f>COUNTIF(user_list!H:H,A1840)</f>
        <v>0</v>
      </c>
      <c r="F1840" s="72">
        <f t="shared" si="56"/>
        <v>1</v>
      </c>
      <c r="G1840" s="72">
        <f t="shared" si="57"/>
        <v>2020</v>
      </c>
    </row>
    <row r="1841" spans="1:7" hidden="1" x14ac:dyDescent="0.3">
      <c r="A1841" s="79">
        <v>43844</v>
      </c>
      <c r="B1841">
        <f>SUMIFS(user_list!P:P,user_list!G:G,"&lt;="&amp;A1841,user_list!H:H,"&gt;="&amp;A1841)</f>
        <v>3.0204486331569664</v>
      </c>
      <c r="C1841">
        <f>SUMIFS(user_list!Q:Q,user_list!G:G,"&lt;="&amp;A1841,user_list!H:H,"&gt;="&amp;A1841)</f>
        <v>7.6468253968253954</v>
      </c>
      <c r="D1841">
        <f>SUMIFS(user_list!P:P,user_list!G:G,"&lt;="&amp;A1841,user_list!H:H,"&gt;="&amp;A1841,user_list!J:J,days!G1841)+SUMIFS(user_list!P:P,user_list!G:G,"&lt;="&amp;A1841,user_list!H:H,"&gt;="&amp;A1841,user_list!J:J,days!G1841-1)</f>
        <v>1.8809523809523809</v>
      </c>
      <c r="E1841" s="38">
        <f>COUNTIF(user_list!H:H,A1841)</f>
        <v>1</v>
      </c>
      <c r="F1841" s="72">
        <f t="shared" si="56"/>
        <v>1</v>
      </c>
      <c r="G1841" s="72">
        <f t="shared" si="57"/>
        <v>2020</v>
      </c>
    </row>
    <row r="1842" spans="1:7" hidden="1" x14ac:dyDescent="0.3">
      <c r="A1842" s="79">
        <v>43845</v>
      </c>
      <c r="B1842">
        <f>SUMIFS(user_list!P:P,user_list!G:G,"&lt;="&amp;A1842,user_list!H:H,"&gt;="&amp;A1842)</f>
        <v>1.8204486331569667</v>
      </c>
      <c r="C1842">
        <f>SUMIFS(user_list!Q:Q,user_list!G:G,"&lt;="&amp;A1842,user_list!H:H,"&gt;="&amp;A1842)</f>
        <v>4.6468253968253954</v>
      </c>
      <c r="D1842">
        <f>SUMIFS(user_list!P:P,user_list!G:G,"&lt;="&amp;A1842,user_list!H:H,"&gt;="&amp;A1842,user_list!J:J,days!G1842)+SUMIFS(user_list!P:P,user_list!G:G,"&lt;="&amp;A1842,user_list!H:H,"&gt;="&amp;A1842,user_list!J:J,days!G1842-1)</f>
        <v>0.68095238095238098</v>
      </c>
      <c r="E1842" s="38">
        <f>COUNTIF(user_list!H:H,A1842)</f>
        <v>1</v>
      </c>
      <c r="F1842" s="72">
        <f t="shared" si="56"/>
        <v>1</v>
      </c>
      <c r="G1842" s="72">
        <f t="shared" si="57"/>
        <v>2020</v>
      </c>
    </row>
    <row r="1843" spans="1:7" hidden="1" x14ac:dyDescent="0.3">
      <c r="A1843" s="79">
        <v>43846</v>
      </c>
      <c r="B1843">
        <f>SUMIFS(user_list!P:P,user_list!G:G,"&lt;="&amp;A1843,user_list!H:H,"&gt;="&amp;A1843)</f>
        <v>1.255109126984127</v>
      </c>
      <c r="C1843">
        <f>SUMIFS(user_list!Q:Q,user_list!G:G,"&lt;="&amp;A1843,user_list!H:H,"&gt;="&amp;A1843)</f>
        <v>3.2023809523809517</v>
      </c>
      <c r="D1843">
        <f>SUMIFS(user_list!P:P,user_list!G:G,"&lt;="&amp;A1843,user_list!H:H,"&gt;="&amp;A1843,user_list!J:J,days!G1843)+SUMIFS(user_list!P:P,user_list!G:G,"&lt;="&amp;A1843,user_list!H:H,"&gt;="&amp;A1843,user_list!J:J,days!G1843-1)</f>
        <v>0.68095238095238098</v>
      </c>
      <c r="E1843" s="38">
        <f>COUNTIF(user_list!H:H,A1843)</f>
        <v>0</v>
      </c>
      <c r="F1843" s="72">
        <f t="shared" si="56"/>
        <v>1</v>
      </c>
      <c r="G1843" s="72">
        <f t="shared" si="57"/>
        <v>2020</v>
      </c>
    </row>
    <row r="1844" spans="1:7" hidden="1" x14ac:dyDescent="0.3">
      <c r="A1844" s="79">
        <v>43847</v>
      </c>
      <c r="B1844">
        <f>SUMIFS(user_list!P:P,user_list!G:G,"&lt;="&amp;A1844,user_list!H:H,"&gt;="&amp;A1844)</f>
        <v>1.8151091269841269</v>
      </c>
      <c r="C1844">
        <f>SUMIFS(user_list!Q:Q,user_list!G:G,"&lt;="&amp;A1844,user_list!H:H,"&gt;="&amp;A1844)</f>
        <v>4.4023809523809518</v>
      </c>
      <c r="D1844">
        <f>SUMIFS(user_list!P:P,user_list!G:G,"&lt;="&amp;A1844,user_list!H:H,"&gt;="&amp;A1844,user_list!J:J,days!G1844)+SUMIFS(user_list!P:P,user_list!G:G,"&lt;="&amp;A1844,user_list!H:H,"&gt;="&amp;A1844,user_list!J:J,days!G1844-1)</f>
        <v>1.2409523809523808</v>
      </c>
      <c r="E1844" s="38">
        <f>COUNTIF(user_list!H:H,A1844)</f>
        <v>0</v>
      </c>
      <c r="F1844" s="72">
        <f t="shared" si="56"/>
        <v>1</v>
      </c>
      <c r="G1844" s="72">
        <f t="shared" si="57"/>
        <v>2020</v>
      </c>
    </row>
    <row r="1845" spans="1:7" hidden="1" x14ac:dyDescent="0.3">
      <c r="A1845" s="79">
        <v>43848</v>
      </c>
      <c r="B1845">
        <f>SUMIFS(user_list!P:P,user_list!G:G,"&lt;="&amp;A1845,user_list!H:H,"&gt;="&amp;A1845)</f>
        <v>1.8785237611304684</v>
      </c>
      <c r="C1845">
        <f>SUMIFS(user_list!Q:Q,user_list!G:G,"&lt;="&amp;A1845,user_list!H:H,"&gt;="&amp;A1845)</f>
        <v>5.3536004645760737</v>
      </c>
      <c r="D1845">
        <f>SUMIFS(user_list!P:P,user_list!G:G,"&lt;="&amp;A1845,user_list!H:H,"&gt;="&amp;A1845,user_list!J:J,days!G1845)+SUMIFS(user_list!P:P,user_list!G:G,"&lt;="&amp;A1845,user_list!H:H,"&gt;="&amp;A1845,user_list!J:J,days!G1845-1)</f>
        <v>1.2409523809523808</v>
      </c>
      <c r="E1845" s="38">
        <f>COUNTIF(user_list!H:H,A1845)</f>
        <v>0</v>
      </c>
      <c r="F1845" s="72">
        <f t="shared" si="56"/>
        <v>1</v>
      </c>
      <c r="G1845" s="72">
        <f t="shared" si="57"/>
        <v>2020</v>
      </c>
    </row>
    <row r="1846" spans="1:7" hidden="1" x14ac:dyDescent="0.3">
      <c r="A1846" s="79">
        <v>43849</v>
      </c>
      <c r="B1846">
        <f>SUMIFS(user_list!P:P,user_list!G:G,"&lt;="&amp;A1846,user_list!H:H,"&gt;="&amp;A1846)</f>
        <v>1.8785237611304684</v>
      </c>
      <c r="C1846">
        <f>SUMIFS(user_list!Q:Q,user_list!G:G,"&lt;="&amp;A1846,user_list!H:H,"&gt;="&amp;A1846)</f>
        <v>5.3536004645760737</v>
      </c>
      <c r="D1846">
        <f>SUMIFS(user_list!P:P,user_list!G:G,"&lt;="&amp;A1846,user_list!H:H,"&gt;="&amp;A1846,user_list!J:J,days!G1846)+SUMIFS(user_list!P:P,user_list!G:G,"&lt;="&amp;A1846,user_list!H:H,"&gt;="&amp;A1846,user_list!J:J,days!G1846-1)</f>
        <v>1.2409523809523808</v>
      </c>
      <c r="E1846" s="38">
        <f>COUNTIF(user_list!H:H,A1846)</f>
        <v>0</v>
      </c>
      <c r="F1846" s="72">
        <f t="shared" si="56"/>
        <v>1</v>
      </c>
      <c r="G1846" s="72">
        <f t="shared" si="57"/>
        <v>2020</v>
      </c>
    </row>
    <row r="1847" spans="1:7" hidden="1" x14ac:dyDescent="0.3">
      <c r="A1847" s="79">
        <v>43850</v>
      </c>
      <c r="B1847">
        <f>SUMIFS(user_list!P:P,user_list!G:G,"&lt;="&amp;A1847,user_list!H:H,"&gt;="&amp;A1847)</f>
        <v>1.8785237611304684</v>
      </c>
      <c r="C1847">
        <f>SUMIFS(user_list!Q:Q,user_list!G:G,"&lt;="&amp;A1847,user_list!H:H,"&gt;="&amp;A1847)</f>
        <v>5.3536004645760737</v>
      </c>
      <c r="D1847">
        <f>SUMIFS(user_list!P:P,user_list!G:G,"&lt;="&amp;A1847,user_list!H:H,"&gt;="&amp;A1847,user_list!J:J,days!G1847)+SUMIFS(user_list!P:P,user_list!G:G,"&lt;="&amp;A1847,user_list!H:H,"&gt;="&amp;A1847,user_list!J:J,days!G1847-1)</f>
        <v>1.2409523809523808</v>
      </c>
      <c r="E1847" s="38">
        <f>COUNTIF(user_list!H:H,A1847)</f>
        <v>0</v>
      </c>
      <c r="F1847" s="72">
        <f t="shared" si="56"/>
        <v>1</v>
      </c>
      <c r="G1847" s="72">
        <f t="shared" si="57"/>
        <v>2020</v>
      </c>
    </row>
    <row r="1848" spans="1:7" hidden="1" x14ac:dyDescent="0.3">
      <c r="A1848" s="79">
        <v>43851</v>
      </c>
      <c r="B1848">
        <f>SUMIFS(user_list!P:P,user_list!G:G,"&lt;="&amp;A1848,user_list!H:H,"&gt;="&amp;A1848)</f>
        <v>2.0385237611304685</v>
      </c>
      <c r="C1848">
        <f>SUMIFS(user_list!Q:Q,user_list!G:G,"&lt;="&amp;A1848,user_list!H:H,"&gt;="&amp;A1848)</f>
        <v>5.7536004645760741</v>
      </c>
      <c r="D1848">
        <f>SUMIFS(user_list!P:P,user_list!G:G,"&lt;="&amp;A1848,user_list!H:H,"&gt;="&amp;A1848,user_list!J:J,days!G1848)+SUMIFS(user_list!P:P,user_list!G:G,"&lt;="&amp;A1848,user_list!H:H,"&gt;="&amp;A1848,user_list!J:J,days!G1848-1)</f>
        <v>1.2409523809523808</v>
      </c>
      <c r="E1848" s="38">
        <f>COUNTIF(user_list!H:H,A1848)</f>
        <v>1</v>
      </c>
      <c r="F1848" s="72">
        <f t="shared" si="56"/>
        <v>1</v>
      </c>
      <c r="G1848" s="72">
        <f t="shared" si="57"/>
        <v>2020</v>
      </c>
    </row>
    <row r="1849" spans="1:7" hidden="1" x14ac:dyDescent="0.3">
      <c r="A1849" s="79">
        <v>43852</v>
      </c>
      <c r="B1849">
        <f>SUMIFS(user_list!P:P,user_list!G:G,"&lt;="&amp;A1849,user_list!H:H,"&gt;="&amp;A1849)</f>
        <v>1.3575713801780875</v>
      </c>
      <c r="C1849">
        <f>SUMIFS(user_list!Q:Q,user_list!G:G,"&lt;="&amp;A1849,user_list!H:H,"&gt;="&amp;A1849)</f>
        <v>4.0393147502903597</v>
      </c>
      <c r="D1849">
        <f>SUMIFS(user_list!P:P,user_list!G:G,"&lt;="&amp;A1849,user_list!H:H,"&gt;="&amp;A1849,user_list!J:J,days!G1849)+SUMIFS(user_list!P:P,user_list!G:G,"&lt;="&amp;A1849,user_list!H:H,"&gt;="&amp;A1849,user_list!J:J,days!G1849-1)</f>
        <v>0.55999999999999994</v>
      </c>
      <c r="E1849" s="38">
        <f>COUNTIF(user_list!H:H,A1849)</f>
        <v>0</v>
      </c>
      <c r="F1849" s="72">
        <f t="shared" si="56"/>
        <v>1</v>
      </c>
      <c r="G1849" s="72">
        <f t="shared" si="57"/>
        <v>2020</v>
      </c>
    </row>
    <row r="1850" spans="1:7" hidden="1" x14ac:dyDescent="0.3">
      <c r="A1850" s="79">
        <v>43853</v>
      </c>
      <c r="B1850">
        <f>SUMIFS(user_list!P:P,user_list!G:G,"&lt;="&amp;A1850,user_list!H:H,"&gt;="&amp;A1850)</f>
        <v>1.3575713801780875</v>
      </c>
      <c r="C1850">
        <f>SUMIFS(user_list!Q:Q,user_list!G:G,"&lt;="&amp;A1850,user_list!H:H,"&gt;="&amp;A1850)</f>
        <v>4.0393147502903597</v>
      </c>
      <c r="D1850">
        <f>SUMIFS(user_list!P:P,user_list!G:G,"&lt;="&amp;A1850,user_list!H:H,"&gt;="&amp;A1850,user_list!J:J,days!G1850)+SUMIFS(user_list!P:P,user_list!G:G,"&lt;="&amp;A1850,user_list!H:H,"&gt;="&amp;A1850,user_list!J:J,days!G1850-1)</f>
        <v>0.55999999999999994</v>
      </c>
      <c r="E1850" s="38">
        <f>COUNTIF(user_list!H:H,A1850)</f>
        <v>0</v>
      </c>
      <c r="F1850" s="72">
        <f t="shared" si="56"/>
        <v>1</v>
      </c>
      <c r="G1850" s="72">
        <f t="shared" si="57"/>
        <v>2020</v>
      </c>
    </row>
    <row r="1851" spans="1:7" hidden="1" x14ac:dyDescent="0.3">
      <c r="A1851" s="79">
        <v>43854</v>
      </c>
      <c r="B1851">
        <f>SUMIFS(user_list!P:P,user_list!G:G,"&lt;="&amp;A1851,user_list!H:H,"&gt;="&amp;A1851)</f>
        <v>1.3575713801780875</v>
      </c>
      <c r="C1851">
        <f>SUMIFS(user_list!Q:Q,user_list!G:G,"&lt;="&amp;A1851,user_list!H:H,"&gt;="&amp;A1851)</f>
        <v>4.0393147502903597</v>
      </c>
      <c r="D1851">
        <f>SUMIFS(user_list!P:P,user_list!G:G,"&lt;="&amp;A1851,user_list!H:H,"&gt;="&amp;A1851,user_list!J:J,days!G1851)+SUMIFS(user_list!P:P,user_list!G:G,"&lt;="&amp;A1851,user_list!H:H,"&gt;="&amp;A1851,user_list!J:J,days!G1851-1)</f>
        <v>0.55999999999999994</v>
      </c>
      <c r="E1851" s="38">
        <f>COUNTIF(user_list!H:H,A1851)</f>
        <v>0</v>
      </c>
      <c r="F1851" s="72">
        <f t="shared" si="56"/>
        <v>1</v>
      </c>
      <c r="G1851" s="72">
        <f t="shared" si="57"/>
        <v>2020</v>
      </c>
    </row>
    <row r="1852" spans="1:7" hidden="1" x14ac:dyDescent="0.3">
      <c r="A1852" s="79">
        <v>43855</v>
      </c>
      <c r="B1852">
        <f>SUMIFS(user_list!P:P,user_list!G:G,"&lt;="&amp;A1852,user_list!H:H,"&gt;="&amp;A1852)</f>
        <v>1.3575713801780875</v>
      </c>
      <c r="C1852">
        <f>SUMIFS(user_list!Q:Q,user_list!G:G,"&lt;="&amp;A1852,user_list!H:H,"&gt;="&amp;A1852)</f>
        <v>4.0393147502903597</v>
      </c>
      <c r="D1852">
        <f>SUMIFS(user_list!P:P,user_list!G:G,"&lt;="&amp;A1852,user_list!H:H,"&gt;="&amp;A1852,user_list!J:J,days!G1852)+SUMIFS(user_list!P:P,user_list!G:G,"&lt;="&amp;A1852,user_list!H:H,"&gt;="&amp;A1852,user_list!J:J,days!G1852-1)</f>
        <v>0.55999999999999994</v>
      </c>
      <c r="E1852" s="38">
        <f>COUNTIF(user_list!H:H,A1852)</f>
        <v>0</v>
      </c>
      <c r="F1852" s="72">
        <f t="shared" si="56"/>
        <v>1</v>
      </c>
      <c r="G1852" s="72">
        <f t="shared" si="57"/>
        <v>2020</v>
      </c>
    </row>
    <row r="1853" spans="1:7" hidden="1" x14ac:dyDescent="0.3">
      <c r="A1853" s="79">
        <v>43856</v>
      </c>
      <c r="B1853">
        <f>SUMIFS(user_list!P:P,user_list!G:G,"&lt;="&amp;A1853,user_list!H:H,"&gt;="&amp;A1853)</f>
        <v>1.3575713801780875</v>
      </c>
      <c r="C1853">
        <f>SUMIFS(user_list!Q:Q,user_list!G:G,"&lt;="&amp;A1853,user_list!H:H,"&gt;="&amp;A1853)</f>
        <v>4.0393147502903597</v>
      </c>
      <c r="D1853">
        <f>SUMIFS(user_list!P:P,user_list!G:G,"&lt;="&amp;A1853,user_list!H:H,"&gt;="&amp;A1853,user_list!J:J,days!G1853)+SUMIFS(user_list!P:P,user_list!G:G,"&lt;="&amp;A1853,user_list!H:H,"&gt;="&amp;A1853,user_list!J:J,days!G1853-1)</f>
        <v>0.55999999999999994</v>
      </c>
      <c r="E1853" s="38">
        <f>COUNTIF(user_list!H:H,A1853)</f>
        <v>1</v>
      </c>
      <c r="F1853" s="72">
        <f t="shared" si="56"/>
        <v>1</v>
      </c>
      <c r="G1853" s="72">
        <f t="shared" si="57"/>
        <v>2020</v>
      </c>
    </row>
    <row r="1854" spans="1:7" hidden="1" x14ac:dyDescent="0.3">
      <c r="A1854" s="79">
        <v>43857</v>
      </c>
      <c r="B1854">
        <f>SUMIFS(user_list!P:P,user_list!G:G,"&lt;="&amp;A1854,user_list!H:H,"&gt;="&amp;A1854)</f>
        <v>2.3720158246225322</v>
      </c>
      <c r="C1854">
        <f>SUMIFS(user_list!Q:Q,user_list!G:G,"&lt;="&amp;A1854,user_list!H:H,"&gt;="&amp;A1854)</f>
        <v>6.8393147502903604</v>
      </c>
      <c r="D1854">
        <f>SUMIFS(user_list!P:P,user_list!G:G,"&lt;="&amp;A1854,user_list!H:H,"&gt;="&amp;A1854,user_list!J:J,days!G1854)+SUMIFS(user_list!P:P,user_list!G:G,"&lt;="&amp;A1854,user_list!H:H,"&gt;="&amp;A1854,user_list!J:J,days!G1854-1)</f>
        <v>1.574444444444445</v>
      </c>
      <c r="E1854" s="38">
        <f>COUNTIF(user_list!H:H,A1854)</f>
        <v>0</v>
      </c>
      <c r="F1854" s="72">
        <f t="shared" si="56"/>
        <v>1</v>
      </c>
      <c r="G1854" s="72">
        <f t="shared" si="57"/>
        <v>2020</v>
      </c>
    </row>
    <row r="1855" spans="1:7" hidden="1" x14ac:dyDescent="0.3">
      <c r="A1855" s="79">
        <v>43858</v>
      </c>
      <c r="B1855">
        <f>SUMIFS(user_list!P:P,user_list!G:G,"&lt;="&amp;A1855,user_list!H:H,"&gt;="&amp;A1855)</f>
        <v>2.3720158246225322</v>
      </c>
      <c r="C1855">
        <f>SUMIFS(user_list!Q:Q,user_list!G:G,"&lt;="&amp;A1855,user_list!H:H,"&gt;="&amp;A1855)</f>
        <v>6.8393147502903604</v>
      </c>
      <c r="D1855">
        <f>SUMIFS(user_list!P:P,user_list!G:G,"&lt;="&amp;A1855,user_list!H:H,"&gt;="&amp;A1855,user_list!J:J,days!G1855)+SUMIFS(user_list!P:P,user_list!G:G,"&lt;="&amp;A1855,user_list!H:H,"&gt;="&amp;A1855,user_list!J:J,days!G1855-1)</f>
        <v>1.574444444444445</v>
      </c>
      <c r="E1855" s="38">
        <f>COUNTIF(user_list!H:H,A1855)</f>
        <v>0</v>
      </c>
      <c r="F1855" s="72">
        <f t="shared" si="56"/>
        <v>1</v>
      </c>
      <c r="G1855" s="72">
        <f t="shared" si="57"/>
        <v>2020</v>
      </c>
    </row>
    <row r="1856" spans="1:7" hidden="1" x14ac:dyDescent="0.3">
      <c r="A1856" s="79">
        <v>43859</v>
      </c>
      <c r="B1856">
        <f>SUMIFS(user_list!P:P,user_list!G:G,"&lt;="&amp;A1856,user_list!H:H,"&gt;="&amp;A1856)</f>
        <v>2.3720158246225322</v>
      </c>
      <c r="C1856">
        <f>SUMIFS(user_list!Q:Q,user_list!G:G,"&lt;="&amp;A1856,user_list!H:H,"&gt;="&amp;A1856)</f>
        <v>6.8393147502903604</v>
      </c>
      <c r="D1856">
        <f>SUMIFS(user_list!P:P,user_list!G:G,"&lt;="&amp;A1856,user_list!H:H,"&gt;="&amp;A1856,user_list!J:J,days!G1856)+SUMIFS(user_list!P:P,user_list!G:G,"&lt;="&amp;A1856,user_list!H:H,"&gt;="&amp;A1856,user_list!J:J,days!G1856-1)</f>
        <v>1.574444444444445</v>
      </c>
      <c r="E1856" s="38">
        <f>COUNTIF(user_list!H:H,A1856)</f>
        <v>1</v>
      </c>
      <c r="F1856" s="72">
        <f t="shared" si="56"/>
        <v>1</v>
      </c>
      <c r="G1856" s="72">
        <f t="shared" si="57"/>
        <v>2020</v>
      </c>
    </row>
    <row r="1857" spans="1:7" hidden="1" x14ac:dyDescent="0.3">
      <c r="A1857" s="79">
        <v>43860</v>
      </c>
      <c r="B1857">
        <f>SUMIFS(user_list!P:P,user_list!G:G,"&lt;="&amp;A1857,user_list!H:H,"&gt;="&amp;A1857)</f>
        <v>1.3934047135114209</v>
      </c>
      <c r="C1857">
        <f>SUMIFS(user_list!Q:Q,user_list!G:G,"&lt;="&amp;A1857,user_list!H:H,"&gt;="&amp;A1857)</f>
        <v>4.4107433217189307</v>
      </c>
      <c r="D1857">
        <f>SUMIFS(user_list!P:P,user_list!G:G,"&lt;="&amp;A1857,user_list!H:H,"&gt;="&amp;A1857,user_list!J:J,days!G1857)+SUMIFS(user_list!P:P,user_list!G:G,"&lt;="&amp;A1857,user_list!H:H,"&gt;="&amp;A1857,user_list!J:J,days!G1857-1)</f>
        <v>0.59583333333333333</v>
      </c>
      <c r="E1857" s="38">
        <f>COUNTIF(user_list!H:H,A1857)</f>
        <v>1</v>
      </c>
      <c r="F1857" s="72">
        <f t="shared" si="56"/>
        <v>1</v>
      </c>
      <c r="G1857" s="72">
        <f t="shared" si="57"/>
        <v>2020</v>
      </c>
    </row>
    <row r="1858" spans="1:7" hidden="1" x14ac:dyDescent="0.3">
      <c r="A1858" s="79">
        <v>43861</v>
      </c>
      <c r="B1858">
        <f>SUMIFS(user_list!P:P,user_list!G:G,"&lt;="&amp;A1858,user_list!H:H,"&gt;="&amp;A1858)</f>
        <v>0.81924796747967488</v>
      </c>
      <c r="C1858">
        <f>SUMIFS(user_list!Q:Q,user_list!G:G,"&lt;="&amp;A1858,user_list!H:H,"&gt;="&amp;A1858)</f>
        <v>2.922648083623693</v>
      </c>
      <c r="D1858">
        <f>SUMIFS(user_list!P:P,user_list!G:G,"&lt;="&amp;A1858,user_list!H:H,"&gt;="&amp;A1858,user_list!J:J,days!G1858)+SUMIFS(user_list!P:P,user_list!G:G,"&lt;="&amp;A1858,user_list!H:H,"&gt;="&amp;A1858,user_list!J:J,days!G1858-1)</f>
        <v>0.59583333333333333</v>
      </c>
      <c r="E1858" s="38">
        <f>COUNTIF(user_list!H:H,A1858)</f>
        <v>0</v>
      </c>
      <c r="F1858" s="72">
        <f t="shared" ref="F1858:F1921" si="58">MONTH(A1858)</f>
        <v>1</v>
      </c>
      <c r="G1858" s="72">
        <f t="shared" ref="G1858:G1921" si="59">YEAR(A1858)</f>
        <v>2020</v>
      </c>
    </row>
    <row r="1859" spans="1:7" hidden="1" x14ac:dyDescent="0.3">
      <c r="A1859" s="79">
        <v>43862</v>
      </c>
      <c r="B1859">
        <f>SUMIFS(user_list!P:P,user_list!G:G,"&lt;="&amp;A1859,user_list!H:H,"&gt;="&amp;A1859)</f>
        <v>0.81924796747967488</v>
      </c>
      <c r="C1859">
        <f>SUMIFS(user_list!Q:Q,user_list!G:G,"&lt;="&amp;A1859,user_list!H:H,"&gt;="&amp;A1859)</f>
        <v>2.922648083623693</v>
      </c>
      <c r="D1859">
        <f>SUMIFS(user_list!P:P,user_list!G:G,"&lt;="&amp;A1859,user_list!H:H,"&gt;="&amp;A1859,user_list!J:J,days!G1859)+SUMIFS(user_list!P:P,user_list!G:G,"&lt;="&amp;A1859,user_list!H:H,"&gt;="&amp;A1859,user_list!J:J,days!G1859-1)</f>
        <v>0.59583333333333333</v>
      </c>
      <c r="E1859" s="38">
        <f>COUNTIF(user_list!H:H,A1859)</f>
        <v>0</v>
      </c>
      <c r="F1859" s="72">
        <f t="shared" si="58"/>
        <v>2</v>
      </c>
      <c r="G1859" s="72">
        <f t="shared" si="59"/>
        <v>2020</v>
      </c>
    </row>
    <row r="1860" spans="1:7" hidden="1" x14ac:dyDescent="0.3">
      <c r="A1860" s="79">
        <v>43863</v>
      </c>
      <c r="B1860">
        <f>SUMIFS(user_list!P:P,user_list!G:G,"&lt;="&amp;A1860,user_list!H:H,"&gt;="&amp;A1860)</f>
        <v>0.81924796747967488</v>
      </c>
      <c r="C1860">
        <f>SUMIFS(user_list!Q:Q,user_list!G:G,"&lt;="&amp;A1860,user_list!H:H,"&gt;="&amp;A1860)</f>
        <v>2.922648083623693</v>
      </c>
      <c r="D1860">
        <f>SUMIFS(user_list!P:P,user_list!G:G,"&lt;="&amp;A1860,user_list!H:H,"&gt;="&amp;A1860,user_list!J:J,days!G1860)+SUMIFS(user_list!P:P,user_list!G:G,"&lt;="&amp;A1860,user_list!H:H,"&gt;="&amp;A1860,user_list!J:J,days!G1860-1)</f>
        <v>0.59583333333333333</v>
      </c>
      <c r="E1860" s="38">
        <f>COUNTIF(user_list!H:H,A1860)</f>
        <v>0</v>
      </c>
      <c r="F1860" s="72">
        <f t="shared" si="58"/>
        <v>2</v>
      </c>
      <c r="G1860" s="72">
        <f t="shared" si="59"/>
        <v>2020</v>
      </c>
    </row>
    <row r="1861" spans="1:7" hidden="1" x14ac:dyDescent="0.3">
      <c r="A1861" s="79">
        <v>43864</v>
      </c>
      <c r="B1861">
        <f>SUMIFS(user_list!P:P,user_list!G:G,"&lt;="&amp;A1861,user_list!H:H,"&gt;="&amp;A1861)</f>
        <v>0.81924796747967488</v>
      </c>
      <c r="C1861">
        <f>SUMIFS(user_list!Q:Q,user_list!G:G,"&lt;="&amp;A1861,user_list!H:H,"&gt;="&amp;A1861)</f>
        <v>2.922648083623693</v>
      </c>
      <c r="D1861">
        <f>SUMIFS(user_list!P:P,user_list!G:G,"&lt;="&amp;A1861,user_list!H:H,"&gt;="&amp;A1861,user_list!J:J,days!G1861)+SUMIFS(user_list!P:P,user_list!G:G,"&lt;="&amp;A1861,user_list!H:H,"&gt;="&amp;A1861,user_list!J:J,days!G1861-1)</f>
        <v>0.59583333333333333</v>
      </c>
      <c r="E1861" s="38">
        <f>COUNTIF(user_list!H:H,A1861)</f>
        <v>0</v>
      </c>
      <c r="F1861" s="72">
        <f t="shared" si="58"/>
        <v>2</v>
      </c>
      <c r="G1861" s="72">
        <f t="shared" si="59"/>
        <v>2020</v>
      </c>
    </row>
    <row r="1862" spans="1:7" hidden="1" x14ac:dyDescent="0.3">
      <c r="A1862" s="79">
        <v>43865</v>
      </c>
      <c r="B1862">
        <f>SUMIFS(user_list!P:P,user_list!G:G,"&lt;="&amp;A1862,user_list!H:H,"&gt;="&amp;A1862)</f>
        <v>0.81924796747967488</v>
      </c>
      <c r="C1862">
        <f>SUMIFS(user_list!Q:Q,user_list!G:G,"&lt;="&amp;A1862,user_list!H:H,"&gt;="&amp;A1862)</f>
        <v>2.922648083623693</v>
      </c>
      <c r="D1862">
        <f>SUMIFS(user_list!P:P,user_list!G:G,"&lt;="&amp;A1862,user_list!H:H,"&gt;="&amp;A1862,user_list!J:J,days!G1862)+SUMIFS(user_list!P:P,user_list!G:G,"&lt;="&amp;A1862,user_list!H:H,"&gt;="&amp;A1862,user_list!J:J,days!G1862-1)</f>
        <v>0.59583333333333333</v>
      </c>
      <c r="E1862" s="38">
        <f>COUNTIF(user_list!H:H,A1862)</f>
        <v>0</v>
      </c>
      <c r="F1862" s="72">
        <f t="shared" si="58"/>
        <v>2</v>
      </c>
      <c r="G1862" s="72">
        <f t="shared" si="59"/>
        <v>2020</v>
      </c>
    </row>
    <row r="1863" spans="1:7" hidden="1" x14ac:dyDescent="0.3">
      <c r="A1863" s="79">
        <v>43866</v>
      </c>
      <c r="B1863">
        <f>SUMIFS(user_list!P:P,user_list!G:G,"&lt;="&amp;A1863,user_list!H:H,"&gt;="&amp;A1863)</f>
        <v>0.81924796747967488</v>
      </c>
      <c r="C1863">
        <f>SUMIFS(user_list!Q:Q,user_list!G:G,"&lt;="&amp;A1863,user_list!H:H,"&gt;="&amp;A1863)</f>
        <v>2.922648083623693</v>
      </c>
      <c r="D1863">
        <f>SUMIFS(user_list!P:P,user_list!G:G,"&lt;="&amp;A1863,user_list!H:H,"&gt;="&amp;A1863,user_list!J:J,days!G1863)+SUMIFS(user_list!P:P,user_list!G:G,"&lt;="&amp;A1863,user_list!H:H,"&gt;="&amp;A1863,user_list!J:J,days!G1863-1)</f>
        <v>0.59583333333333333</v>
      </c>
      <c r="E1863" s="38">
        <f>COUNTIF(user_list!H:H,A1863)</f>
        <v>1</v>
      </c>
      <c r="F1863" s="72">
        <f t="shared" si="58"/>
        <v>2</v>
      </c>
      <c r="G1863" s="72">
        <f t="shared" si="59"/>
        <v>2020</v>
      </c>
    </row>
    <row r="1864" spans="1:7" hidden="1" x14ac:dyDescent="0.3">
      <c r="A1864" s="79">
        <v>43867</v>
      </c>
      <c r="B1864">
        <f>SUMIFS(user_list!P:P,user_list!G:G,"&lt;="&amp;A1864,user_list!H:H,"&gt;="&amp;A1864)</f>
        <v>0.32776246023329797</v>
      </c>
      <c r="C1864">
        <f>SUMIFS(user_list!Q:Q,user_list!G:G,"&lt;="&amp;A1864,user_list!H:H,"&gt;="&amp;A1864)</f>
        <v>1.6120890774125132</v>
      </c>
      <c r="D1864">
        <f>SUMIFS(user_list!P:P,user_list!G:G,"&lt;="&amp;A1864,user_list!H:H,"&gt;="&amp;A1864,user_list!J:J,days!G1864)+SUMIFS(user_list!P:P,user_list!G:G,"&lt;="&amp;A1864,user_list!H:H,"&gt;="&amp;A1864,user_list!J:J,days!G1864-1)</f>
        <v>0.1043478260869565</v>
      </c>
      <c r="E1864" s="38">
        <f>COUNTIF(user_list!H:H,A1864)</f>
        <v>0</v>
      </c>
      <c r="F1864" s="72">
        <f t="shared" si="58"/>
        <v>2</v>
      </c>
      <c r="G1864" s="72">
        <f t="shared" si="59"/>
        <v>2020</v>
      </c>
    </row>
    <row r="1865" spans="1:7" hidden="1" x14ac:dyDescent="0.3">
      <c r="A1865" s="79">
        <v>43868</v>
      </c>
      <c r="B1865">
        <f>SUMIFS(user_list!P:P,user_list!G:G,"&lt;="&amp;A1865,user_list!H:H,"&gt;="&amp;A1865)</f>
        <v>0.32776246023329797</v>
      </c>
      <c r="C1865">
        <f>SUMIFS(user_list!Q:Q,user_list!G:G,"&lt;="&amp;A1865,user_list!H:H,"&gt;="&amp;A1865)</f>
        <v>1.6120890774125132</v>
      </c>
      <c r="D1865">
        <f>SUMIFS(user_list!P:P,user_list!G:G,"&lt;="&amp;A1865,user_list!H:H,"&gt;="&amp;A1865,user_list!J:J,days!G1865)+SUMIFS(user_list!P:P,user_list!G:G,"&lt;="&amp;A1865,user_list!H:H,"&gt;="&amp;A1865,user_list!J:J,days!G1865-1)</f>
        <v>0.1043478260869565</v>
      </c>
      <c r="E1865" s="38">
        <f>COUNTIF(user_list!H:H,A1865)</f>
        <v>0</v>
      </c>
      <c r="F1865" s="72">
        <f t="shared" si="58"/>
        <v>2</v>
      </c>
      <c r="G1865" s="72">
        <f t="shared" si="59"/>
        <v>2020</v>
      </c>
    </row>
    <row r="1866" spans="1:7" hidden="1" x14ac:dyDescent="0.3">
      <c r="A1866" s="79">
        <v>43869</v>
      </c>
      <c r="B1866">
        <f>SUMIFS(user_list!P:P,user_list!G:G,"&lt;="&amp;A1866,user_list!H:H,"&gt;="&amp;A1866)</f>
        <v>0.32776246023329797</v>
      </c>
      <c r="C1866">
        <f>SUMIFS(user_list!Q:Q,user_list!G:G,"&lt;="&amp;A1866,user_list!H:H,"&gt;="&amp;A1866)</f>
        <v>1.6120890774125132</v>
      </c>
      <c r="D1866">
        <f>SUMIFS(user_list!P:P,user_list!G:G,"&lt;="&amp;A1866,user_list!H:H,"&gt;="&amp;A1866,user_list!J:J,days!G1866)+SUMIFS(user_list!P:P,user_list!G:G,"&lt;="&amp;A1866,user_list!H:H,"&gt;="&amp;A1866,user_list!J:J,days!G1866-1)</f>
        <v>0.1043478260869565</v>
      </c>
      <c r="E1866" s="38">
        <f>COUNTIF(user_list!H:H,A1866)</f>
        <v>0</v>
      </c>
      <c r="F1866" s="72">
        <f t="shared" si="58"/>
        <v>2</v>
      </c>
      <c r="G1866" s="72">
        <f t="shared" si="59"/>
        <v>2020</v>
      </c>
    </row>
    <row r="1867" spans="1:7" hidden="1" x14ac:dyDescent="0.3">
      <c r="A1867" s="79">
        <v>43870</v>
      </c>
      <c r="B1867">
        <f>SUMIFS(user_list!P:P,user_list!G:G,"&lt;="&amp;A1867,user_list!H:H,"&gt;="&amp;A1867)</f>
        <v>0.32776246023329797</v>
      </c>
      <c r="C1867">
        <f>SUMIFS(user_list!Q:Q,user_list!G:G,"&lt;="&amp;A1867,user_list!H:H,"&gt;="&amp;A1867)</f>
        <v>1.6120890774125132</v>
      </c>
      <c r="D1867">
        <f>SUMIFS(user_list!P:P,user_list!G:G,"&lt;="&amp;A1867,user_list!H:H,"&gt;="&amp;A1867,user_list!J:J,days!G1867)+SUMIFS(user_list!P:P,user_list!G:G,"&lt;="&amp;A1867,user_list!H:H,"&gt;="&amp;A1867,user_list!J:J,days!G1867-1)</f>
        <v>0.1043478260869565</v>
      </c>
      <c r="E1867" s="38">
        <f>COUNTIF(user_list!H:H,A1867)</f>
        <v>0</v>
      </c>
      <c r="F1867" s="72">
        <f t="shared" si="58"/>
        <v>2</v>
      </c>
      <c r="G1867" s="72">
        <f t="shared" si="59"/>
        <v>2020</v>
      </c>
    </row>
    <row r="1868" spans="1:7" hidden="1" x14ac:dyDescent="0.3">
      <c r="A1868" s="79">
        <v>43871</v>
      </c>
      <c r="B1868">
        <f>SUMIFS(user_list!P:P,user_list!G:G,"&lt;="&amp;A1868,user_list!H:H,"&gt;="&amp;A1868)</f>
        <v>0.32776246023329797</v>
      </c>
      <c r="C1868">
        <f>SUMIFS(user_list!Q:Q,user_list!G:G,"&lt;="&amp;A1868,user_list!H:H,"&gt;="&amp;A1868)</f>
        <v>1.6120890774125132</v>
      </c>
      <c r="D1868">
        <f>SUMIFS(user_list!P:P,user_list!G:G,"&lt;="&amp;A1868,user_list!H:H,"&gt;="&amp;A1868,user_list!J:J,days!G1868)+SUMIFS(user_list!P:P,user_list!G:G,"&lt;="&amp;A1868,user_list!H:H,"&gt;="&amp;A1868,user_list!J:J,days!G1868-1)</f>
        <v>0.1043478260869565</v>
      </c>
      <c r="E1868" s="38">
        <f>COUNTIF(user_list!H:H,A1868)</f>
        <v>0</v>
      </c>
      <c r="F1868" s="72">
        <f t="shared" si="58"/>
        <v>2</v>
      </c>
      <c r="G1868" s="72">
        <f t="shared" si="59"/>
        <v>2020</v>
      </c>
    </row>
    <row r="1869" spans="1:7" hidden="1" x14ac:dyDescent="0.3">
      <c r="A1869" s="79">
        <v>43872</v>
      </c>
      <c r="B1869">
        <f>SUMIFS(user_list!P:P,user_list!G:G,"&lt;="&amp;A1869,user_list!H:H,"&gt;="&amp;A1869)</f>
        <v>0.32776246023329797</v>
      </c>
      <c r="C1869">
        <f>SUMIFS(user_list!Q:Q,user_list!G:G,"&lt;="&amp;A1869,user_list!H:H,"&gt;="&amp;A1869)</f>
        <v>1.6120890774125132</v>
      </c>
      <c r="D1869">
        <f>SUMIFS(user_list!P:P,user_list!G:G,"&lt;="&amp;A1869,user_list!H:H,"&gt;="&amp;A1869,user_list!J:J,days!G1869)+SUMIFS(user_list!P:P,user_list!G:G,"&lt;="&amp;A1869,user_list!H:H,"&gt;="&amp;A1869,user_list!J:J,days!G1869-1)</f>
        <v>0.1043478260869565</v>
      </c>
      <c r="E1869" s="38">
        <f>COUNTIF(user_list!H:H,A1869)</f>
        <v>0</v>
      </c>
      <c r="F1869" s="72">
        <f t="shared" si="58"/>
        <v>2</v>
      </c>
      <c r="G1869" s="72">
        <f t="shared" si="59"/>
        <v>2020</v>
      </c>
    </row>
    <row r="1870" spans="1:7" hidden="1" x14ac:dyDescent="0.3">
      <c r="A1870" s="79">
        <v>43873</v>
      </c>
      <c r="B1870">
        <f>SUMIFS(user_list!P:P,user_list!G:G,"&lt;="&amp;A1870,user_list!H:H,"&gt;="&amp;A1870)</f>
        <v>0.32776246023329797</v>
      </c>
      <c r="C1870">
        <f>SUMIFS(user_list!Q:Q,user_list!G:G,"&lt;="&amp;A1870,user_list!H:H,"&gt;="&amp;A1870)</f>
        <v>1.6120890774125132</v>
      </c>
      <c r="D1870">
        <f>SUMIFS(user_list!P:P,user_list!G:G,"&lt;="&amp;A1870,user_list!H:H,"&gt;="&amp;A1870,user_list!J:J,days!G1870)+SUMIFS(user_list!P:P,user_list!G:G,"&lt;="&amp;A1870,user_list!H:H,"&gt;="&amp;A1870,user_list!J:J,days!G1870-1)</f>
        <v>0.1043478260869565</v>
      </c>
      <c r="E1870" s="38">
        <f>COUNTIF(user_list!H:H,A1870)</f>
        <v>0</v>
      </c>
      <c r="F1870" s="72">
        <f t="shared" si="58"/>
        <v>2</v>
      </c>
      <c r="G1870" s="72">
        <f t="shared" si="59"/>
        <v>2020</v>
      </c>
    </row>
    <row r="1871" spans="1:7" hidden="1" x14ac:dyDescent="0.3">
      <c r="A1871" s="79">
        <v>43874</v>
      </c>
      <c r="B1871">
        <f>SUMIFS(user_list!P:P,user_list!G:G,"&lt;="&amp;A1871,user_list!H:H,"&gt;="&amp;A1871)</f>
        <v>0.32776246023329797</v>
      </c>
      <c r="C1871">
        <f>SUMIFS(user_list!Q:Q,user_list!G:G,"&lt;="&amp;A1871,user_list!H:H,"&gt;="&amp;A1871)</f>
        <v>1.6120890774125132</v>
      </c>
      <c r="D1871">
        <f>SUMIFS(user_list!P:P,user_list!G:G,"&lt;="&amp;A1871,user_list!H:H,"&gt;="&amp;A1871,user_list!J:J,days!G1871)+SUMIFS(user_list!P:P,user_list!G:G,"&lt;="&amp;A1871,user_list!H:H,"&gt;="&amp;A1871,user_list!J:J,days!G1871-1)</f>
        <v>0.1043478260869565</v>
      </c>
      <c r="E1871" s="38">
        <f>COUNTIF(user_list!H:H,A1871)</f>
        <v>0</v>
      </c>
      <c r="F1871" s="72">
        <f t="shared" si="58"/>
        <v>2</v>
      </c>
      <c r="G1871" s="72">
        <f t="shared" si="59"/>
        <v>2020</v>
      </c>
    </row>
    <row r="1872" spans="1:7" hidden="1" x14ac:dyDescent="0.3">
      <c r="A1872" s="79">
        <v>43875</v>
      </c>
      <c r="B1872">
        <f>SUMIFS(user_list!P:P,user_list!G:G,"&lt;="&amp;A1872,user_list!H:H,"&gt;="&amp;A1872)</f>
        <v>0.32776246023329797</v>
      </c>
      <c r="C1872">
        <f>SUMIFS(user_list!Q:Q,user_list!G:G,"&lt;="&amp;A1872,user_list!H:H,"&gt;="&amp;A1872)</f>
        <v>1.6120890774125132</v>
      </c>
      <c r="D1872">
        <f>SUMIFS(user_list!P:P,user_list!G:G,"&lt;="&amp;A1872,user_list!H:H,"&gt;="&amp;A1872,user_list!J:J,days!G1872)+SUMIFS(user_list!P:P,user_list!G:G,"&lt;="&amp;A1872,user_list!H:H,"&gt;="&amp;A1872,user_list!J:J,days!G1872-1)</f>
        <v>0.1043478260869565</v>
      </c>
      <c r="E1872" s="38">
        <f>COUNTIF(user_list!H:H,A1872)</f>
        <v>0</v>
      </c>
      <c r="F1872" s="72">
        <f t="shared" si="58"/>
        <v>2</v>
      </c>
      <c r="G1872" s="72">
        <f t="shared" si="59"/>
        <v>2020</v>
      </c>
    </row>
    <row r="1873" spans="1:7" hidden="1" x14ac:dyDescent="0.3">
      <c r="A1873" s="79">
        <v>43876</v>
      </c>
      <c r="B1873">
        <f>SUMIFS(user_list!P:P,user_list!G:G,"&lt;="&amp;A1873,user_list!H:H,"&gt;="&amp;A1873)</f>
        <v>0.32776246023329797</v>
      </c>
      <c r="C1873">
        <f>SUMIFS(user_list!Q:Q,user_list!G:G,"&lt;="&amp;A1873,user_list!H:H,"&gt;="&amp;A1873)</f>
        <v>1.6120890774125132</v>
      </c>
      <c r="D1873">
        <f>SUMIFS(user_list!P:P,user_list!G:G,"&lt;="&amp;A1873,user_list!H:H,"&gt;="&amp;A1873,user_list!J:J,days!G1873)+SUMIFS(user_list!P:P,user_list!G:G,"&lt;="&amp;A1873,user_list!H:H,"&gt;="&amp;A1873,user_list!J:J,days!G1873-1)</f>
        <v>0.1043478260869565</v>
      </c>
      <c r="E1873" s="38">
        <f>COUNTIF(user_list!H:H,A1873)</f>
        <v>0</v>
      </c>
      <c r="F1873" s="72">
        <f t="shared" si="58"/>
        <v>2</v>
      </c>
      <c r="G1873" s="72">
        <f t="shared" si="59"/>
        <v>2020</v>
      </c>
    </row>
    <row r="1874" spans="1:7" hidden="1" x14ac:dyDescent="0.3">
      <c r="A1874" s="79">
        <v>43877</v>
      </c>
      <c r="B1874">
        <f>SUMIFS(user_list!P:P,user_list!G:G,"&lt;="&amp;A1874,user_list!H:H,"&gt;="&amp;A1874)</f>
        <v>0.32776246023329797</v>
      </c>
      <c r="C1874">
        <f>SUMIFS(user_list!Q:Q,user_list!G:G,"&lt;="&amp;A1874,user_list!H:H,"&gt;="&amp;A1874)</f>
        <v>1.6120890774125132</v>
      </c>
      <c r="D1874">
        <f>SUMIFS(user_list!P:P,user_list!G:G,"&lt;="&amp;A1874,user_list!H:H,"&gt;="&amp;A1874,user_list!J:J,days!G1874)+SUMIFS(user_list!P:P,user_list!G:G,"&lt;="&amp;A1874,user_list!H:H,"&gt;="&amp;A1874,user_list!J:J,days!G1874-1)</f>
        <v>0.1043478260869565</v>
      </c>
      <c r="E1874" s="38">
        <f>COUNTIF(user_list!H:H,A1874)</f>
        <v>0</v>
      </c>
      <c r="F1874" s="72">
        <f t="shared" si="58"/>
        <v>2</v>
      </c>
      <c r="G1874" s="72">
        <f t="shared" si="59"/>
        <v>2020</v>
      </c>
    </row>
    <row r="1875" spans="1:7" hidden="1" x14ac:dyDescent="0.3">
      <c r="A1875" s="79">
        <v>43878</v>
      </c>
      <c r="B1875">
        <f>SUMIFS(user_list!P:P,user_list!G:G,"&lt;="&amp;A1875,user_list!H:H,"&gt;="&amp;A1875)</f>
        <v>0.32776246023329797</v>
      </c>
      <c r="C1875">
        <f>SUMIFS(user_list!Q:Q,user_list!G:G,"&lt;="&amp;A1875,user_list!H:H,"&gt;="&amp;A1875)</f>
        <v>1.6120890774125132</v>
      </c>
      <c r="D1875">
        <f>SUMIFS(user_list!P:P,user_list!G:G,"&lt;="&amp;A1875,user_list!H:H,"&gt;="&amp;A1875,user_list!J:J,days!G1875)+SUMIFS(user_list!P:P,user_list!G:G,"&lt;="&amp;A1875,user_list!H:H,"&gt;="&amp;A1875,user_list!J:J,days!G1875-1)</f>
        <v>0.1043478260869565</v>
      </c>
      <c r="E1875" s="38">
        <f>COUNTIF(user_list!H:H,A1875)</f>
        <v>0</v>
      </c>
      <c r="F1875" s="72">
        <f t="shared" si="58"/>
        <v>2</v>
      </c>
      <c r="G1875" s="72">
        <f t="shared" si="59"/>
        <v>2020</v>
      </c>
    </row>
    <row r="1876" spans="1:7" hidden="1" x14ac:dyDescent="0.3">
      <c r="A1876" s="79">
        <v>43879</v>
      </c>
      <c r="B1876">
        <f>SUMIFS(user_list!P:P,user_list!G:G,"&lt;="&amp;A1876,user_list!H:H,"&gt;="&amp;A1876)</f>
        <v>0.32776246023329797</v>
      </c>
      <c r="C1876">
        <f>SUMIFS(user_list!Q:Q,user_list!G:G,"&lt;="&amp;A1876,user_list!H:H,"&gt;="&amp;A1876)</f>
        <v>1.6120890774125132</v>
      </c>
      <c r="D1876">
        <f>SUMIFS(user_list!P:P,user_list!G:G,"&lt;="&amp;A1876,user_list!H:H,"&gt;="&amp;A1876,user_list!J:J,days!G1876)+SUMIFS(user_list!P:P,user_list!G:G,"&lt;="&amp;A1876,user_list!H:H,"&gt;="&amp;A1876,user_list!J:J,days!G1876-1)</f>
        <v>0.1043478260869565</v>
      </c>
      <c r="E1876" s="38">
        <f>COUNTIF(user_list!H:H,A1876)</f>
        <v>0</v>
      </c>
      <c r="F1876" s="72">
        <f t="shared" si="58"/>
        <v>2</v>
      </c>
      <c r="G1876" s="72">
        <f t="shared" si="59"/>
        <v>2020</v>
      </c>
    </row>
    <row r="1877" spans="1:7" hidden="1" x14ac:dyDescent="0.3">
      <c r="A1877" s="79">
        <v>43880</v>
      </c>
      <c r="B1877">
        <f>SUMIFS(user_list!P:P,user_list!G:G,"&lt;="&amp;A1877,user_list!H:H,"&gt;="&amp;A1877)</f>
        <v>0.32776246023329797</v>
      </c>
      <c r="C1877">
        <f>SUMIFS(user_list!Q:Q,user_list!G:G,"&lt;="&amp;A1877,user_list!H:H,"&gt;="&amp;A1877)</f>
        <v>1.6120890774125132</v>
      </c>
      <c r="D1877">
        <f>SUMIFS(user_list!P:P,user_list!G:G,"&lt;="&amp;A1877,user_list!H:H,"&gt;="&amp;A1877,user_list!J:J,days!G1877)+SUMIFS(user_list!P:P,user_list!G:G,"&lt;="&amp;A1877,user_list!H:H,"&gt;="&amp;A1877,user_list!J:J,days!G1877-1)</f>
        <v>0.1043478260869565</v>
      </c>
      <c r="E1877" s="38">
        <f>COUNTIF(user_list!H:H,A1877)</f>
        <v>0</v>
      </c>
      <c r="F1877" s="72">
        <f t="shared" si="58"/>
        <v>2</v>
      </c>
      <c r="G1877" s="72">
        <f t="shared" si="59"/>
        <v>2020</v>
      </c>
    </row>
    <row r="1878" spans="1:7" hidden="1" x14ac:dyDescent="0.3">
      <c r="A1878" s="79">
        <v>43881</v>
      </c>
      <c r="B1878">
        <f>SUMIFS(user_list!P:P,user_list!G:G,"&lt;="&amp;A1878,user_list!H:H,"&gt;="&amp;A1878)</f>
        <v>0.32776246023329797</v>
      </c>
      <c r="C1878">
        <f>SUMIFS(user_list!Q:Q,user_list!G:G,"&lt;="&amp;A1878,user_list!H:H,"&gt;="&amp;A1878)</f>
        <v>1.6120890774125132</v>
      </c>
      <c r="D1878">
        <f>SUMIFS(user_list!P:P,user_list!G:G,"&lt;="&amp;A1878,user_list!H:H,"&gt;="&amp;A1878,user_list!J:J,days!G1878)+SUMIFS(user_list!P:P,user_list!G:G,"&lt;="&amp;A1878,user_list!H:H,"&gt;="&amp;A1878,user_list!J:J,days!G1878-1)</f>
        <v>0.1043478260869565</v>
      </c>
      <c r="E1878" s="38">
        <f>COUNTIF(user_list!H:H,A1878)</f>
        <v>0</v>
      </c>
      <c r="F1878" s="72">
        <f t="shared" si="58"/>
        <v>2</v>
      </c>
      <c r="G1878" s="72">
        <f t="shared" si="59"/>
        <v>2020</v>
      </c>
    </row>
    <row r="1879" spans="1:7" hidden="1" x14ac:dyDescent="0.3">
      <c r="A1879" s="79">
        <v>43882</v>
      </c>
      <c r="B1879">
        <f>SUMIFS(user_list!P:P,user_list!G:G,"&lt;="&amp;A1879,user_list!H:H,"&gt;="&amp;A1879)</f>
        <v>0.32776246023329797</v>
      </c>
      <c r="C1879">
        <f>SUMIFS(user_list!Q:Q,user_list!G:G,"&lt;="&amp;A1879,user_list!H:H,"&gt;="&amp;A1879)</f>
        <v>1.6120890774125132</v>
      </c>
      <c r="D1879">
        <f>SUMIFS(user_list!P:P,user_list!G:G,"&lt;="&amp;A1879,user_list!H:H,"&gt;="&amp;A1879,user_list!J:J,days!G1879)+SUMIFS(user_list!P:P,user_list!G:G,"&lt;="&amp;A1879,user_list!H:H,"&gt;="&amp;A1879,user_list!J:J,days!G1879-1)</f>
        <v>0.1043478260869565</v>
      </c>
      <c r="E1879" s="38">
        <f>COUNTIF(user_list!H:H,A1879)</f>
        <v>0</v>
      </c>
      <c r="F1879" s="72">
        <f t="shared" si="58"/>
        <v>2</v>
      </c>
      <c r="G1879" s="72">
        <f t="shared" si="59"/>
        <v>2020</v>
      </c>
    </row>
    <row r="1880" spans="1:7" hidden="1" x14ac:dyDescent="0.3">
      <c r="A1880" s="79">
        <v>43883</v>
      </c>
      <c r="B1880">
        <f>SUMIFS(user_list!P:P,user_list!G:G,"&lt;="&amp;A1880,user_list!H:H,"&gt;="&amp;A1880)</f>
        <v>0.32776246023329797</v>
      </c>
      <c r="C1880">
        <f>SUMIFS(user_list!Q:Q,user_list!G:G,"&lt;="&amp;A1880,user_list!H:H,"&gt;="&amp;A1880)</f>
        <v>1.6120890774125132</v>
      </c>
      <c r="D1880">
        <f>SUMIFS(user_list!P:P,user_list!G:G,"&lt;="&amp;A1880,user_list!H:H,"&gt;="&amp;A1880,user_list!J:J,days!G1880)+SUMIFS(user_list!P:P,user_list!G:G,"&lt;="&amp;A1880,user_list!H:H,"&gt;="&amp;A1880,user_list!J:J,days!G1880-1)</f>
        <v>0.1043478260869565</v>
      </c>
      <c r="E1880" s="38">
        <f>COUNTIF(user_list!H:H,A1880)</f>
        <v>0</v>
      </c>
      <c r="F1880" s="72">
        <f t="shared" si="58"/>
        <v>2</v>
      </c>
      <c r="G1880" s="72">
        <f t="shared" si="59"/>
        <v>2020</v>
      </c>
    </row>
    <row r="1881" spans="1:7" hidden="1" x14ac:dyDescent="0.3">
      <c r="A1881" s="79">
        <v>43884</v>
      </c>
      <c r="B1881">
        <f>SUMIFS(user_list!P:P,user_list!G:G,"&lt;="&amp;A1881,user_list!H:H,"&gt;="&amp;A1881)</f>
        <v>0.32776246023329797</v>
      </c>
      <c r="C1881">
        <f>SUMIFS(user_list!Q:Q,user_list!G:G,"&lt;="&amp;A1881,user_list!H:H,"&gt;="&amp;A1881)</f>
        <v>1.6120890774125132</v>
      </c>
      <c r="D1881">
        <f>SUMIFS(user_list!P:P,user_list!G:G,"&lt;="&amp;A1881,user_list!H:H,"&gt;="&amp;A1881,user_list!J:J,days!G1881)+SUMIFS(user_list!P:P,user_list!G:G,"&lt;="&amp;A1881,user_list!H:H,"&gt;="&amp;A1881,user_list!J:J,days!G1881-1)</f>
        <v>0.1043478260869565</v>
      </c>
      <c r="E1881" s="38">
        <f>COUNTIF(user_list!H:H,A1881)</f>
        <v>0</v>
      </c>
      <c r="F1881" s="72">
        <f t="shared" si="58"/>
        <v>2</v>
      </c>
      <c r="G1881" s="72">
        <f t="shared" si="59"/>
        <v>2020</v>
      </c>
    </row>
    <row r="1882" spans="1:7" hidden="1" x14ac:dyDescent="0.3">
      <c r="A1882" s="79">
        <v>43885</v>
      </c>
      <c r="B1882">
        <f>SUMIFS(user_list!P:P,user_list!G:G,"&lt;="&amp;A1882,user_list!H:H,"&gt;="&amp;A1882)</f>
        <v>0.32776246023329797</v>
      </c>
      <c r="C1882">
        <f>SUMIFS(user_list!Q:Q,user_list!G:G,"&lt;="&amp;A1882,user_list!H:H,"&gt;="&amp;A1882)</f>
        <v>1.6120890774125132</v>
      </c>
      <c r="D1882">
        <f>SUMIFS(user_list!P:P,user_list!G:G,"&lt;="&amp;A1882,user_list!H:H,"&gt;="&amp;A1882,user_list!J:J,days!G1882)+SUMIFS(user_list!P:P,user_list!G:G,"&lt;="&amp;A1882,user_list!H:H,"&gt;="&amp;A1882,user_list!J:J,days!G1882-1)</f>
        <v>0.1043478260869565</v>
      </c>
      <c r="E1882" s="38">
        <f>COUNTIF(user_list!H:H,A1882)</f>
        <v>0</v>
      </c>
      <c r="F1882" s="72">
        <f t="shared" si="58"/>
        <v>2</v>
      </c>
      <c r="G1882" s="72">
        <f t="shared" si="59"/>
        <v>2020</v>
      </c>
    </row>
    <row r="1883" spans="1:7" hidden="1" x14ac:dyDescent="0.3">
      <c r="A1883" s="79">
        <v>43886</v>
      </c>
      <c r="B1883">
        <f>SUMIFS(user_list!P:P,user_list!G:G,"&lt;="&amp;A1883,user_list!H:H,"&gt;="&amp;A1883)</f>
        <v>0.32776246023329797</v>
      </c>
      <c r="C1883">
        <f>SUMIFS(user_list!Q:Q,user_list!G:G,"&lt;="&amp;A1883,user_list!H:H,"&gt;="&amp;A1883)</f>
        <v>1.6120890774125132</v>
      </c>
      <c r="D1883">
        <f>SUMIFS(user_list!P:P,user_list!G:G,"&lt;="&amp;A1883,user_list!H:H,"&gt;="&amp;A1883,user_list!J:J,days!G1883)+SUMIFS(user_list!P:P,user_list!G:G,"&lt;="&amp;A1883,user_list!H:H,"&gt;="&amp;A1883,user_list!J:J,days!G1883-1)</f>
        <v>0.1043478260869565</v>
      </c>
      <c r="E1883" s="38">
        <f>COUNTIF(user_list!H:H,A1883)</f>
        <v>0</v>
      </c>
      <c r="F1883" s="72">
        <f t="shared" si="58"/>
        <v>2</v>
      </c>
      <c r="G1883" s="72">
        <f t="shared" si="59"/>
        <v>2020</v>
      </c>
    </row>
    <row r="1884" spans="1:7" hidden="1" x14ac:dyDescent="0.3">
      <c r="A1884" s="79">
        <v>43887</v>
      </c>
      <c r="B1884">
        <f>SUMIFS(user_list!P:P,user_list!G:G,"&lt;="&amp;A1884,user_list!H:H,"&gt;="&amp;A1884)</f>
        <v>0.64776246023329809</v>
      </c>
      <c r="C1884">
        <f>SUMIFS(user_list!Q:Q,user_list!G:G,"&lt;="&amp;A1884,user_list!H:H,"&gt;="&amp;A1884)</f>
        <v>2.4120890774125137</v>
      </c>
      <c r="D1884">
        <f>SUMIFS(user_list!P:P,user_list!G:G,"&lt;="&amp;A1884,user_list!H:H,"&gt;="&amp;A1884,user_list!J:J,days!G1884)+SUMIFS(user_list!P:P,user_list!G:G,"&lt;="&amp;A1884,user_list!H:H,"&gt;="&amp;A1884,user_list!J:J,days!G1884-1)</f>
        <v>0.42434782608695665</v>
      </c>
      <c r="E1884" s="38">
        <f>COUNTIF(user_list!H:H,A1884)</f>
        <v>0</v>
      </c>
      <c r="F1884" s="72">
        <f t="shared" si="58"/>
        <v>2</v>
      </c>
      <c r="G1884" s="72">
        <f t="shared" si="59"/>
        <v>2020</v>
      </c>
    </row>
    <row r="1885" spans="1:7" hidden="1" x14ac:dyDescent="0.3">
      <c r="A1885" s="79">
        <v>43888</v>
      </c>
      <c r="B1885">
        <f>SUMIFS(user_list!P:P,user_list!G:G,"&lt;="&amp;A1885,user_list!H:H,"&gt;="&amp;A1885)</f>
        <v>0.74376246023329806</v>
      </c>
      <c r="C1885">
        <f>SUMIFS(user_list!Q:Q,user_list!G:G,"&lt;="&amp;A1885,user_list!H:H,"&gt;="&amp;A1885)</f>
        <v>2.8920890774125136</v>
      </c>
      <c r="D1885">
        <f>SUMIFS(user_list!P:P,user_list!G:G,"&lt;="&amp;A1885,user_list!H:H,"&gt;="&amp;A1885,user_list!J:J,days!G1885)+SUMIFS(user_list!P:P,user_list!G:G,"&lt;="&amp;A1885,user_list!H:H,"&gt;="&amp;A1885,user_list!J:J,days!G1885-1)</f>
        <v>0.52034782608695662</v>
      </c>
      <c r="E1885" s="38">
        <f>COUNTIF(user_list!H:H,A1885)</f>
        <v>1</v>
      </c>
      <c r="F1885" s="72">
        <f t="shared" si="58"/>
        <v>2</v>
      </c>
      <c r="G1885" s="72">
        <f t="shared" si="59"/>
        <v>2020</v>
      </c>
    </row>
    <row r="1886" spans="1:7" hidden="1" x14ac:dyDescent="0.3">
      <c r="A1886" s="79">
        <v>43889</v>
      </c>
      <c r="B1886">
        <f>SUMIFS(user_list!P:P,user_list!G:G,"&lt;="&amp;A1886,user_list!H:H,"&gt;="&amp;A1886)</f>
        <v>0.68034782608695654</v>
      </c>
      <c r="C1886">
        <f>SUMIFS(user_list!Q:Q,user_list!G:G,"&lt;="&amp;A1886,user_list!H:H,"&gt;="&amp;A1886)</f>
        <v>1.9408695652173915</v>
      </c>
      <c r="D1886">
        <f>SUMIFS(user_list!P:P,user_list!G:G,"&lt;="&amp;A1886,user_list!H:H,"&gt;="&amp;A1886,user_list!J:J,days!G1886)+SUMIFS(user_list!P:P,user_list!G:G,"&lt;="&amp;A1886,user_list!H:H,"&gt;="&amp;A1886,user_list!J:J,days!G1886-1)</f>
        <v>0.52034782608695662</v>
      </c>
      <c r="E1886" s="38">
        <f>COUNTIF(user_list!H:H,A1886)</f>
        <v>0</v>
      </c>
      <c r="F1886" s="72">
        <f t="shared" si="58"/>
        <v>2</v>
      </c>
      <c r="G1886" s="72">
        <f t="shared" si="59"/>
        <v>2020</v>
      </c>
    </row>
    <row r="1887" spans="1:7" hidden="1" x14ac:dyDescent="0.3">
      <c r="A1887" s="79">
        <v>43890</v>
      </c>
      <c r="B1887">
        <f>SUMIFS(user_list!P:P,user_list!G:G,"&lt;="&amp;A1887,user_list!H:H,"&gt;="&amp;A1887)</f>
        <v>0.68034782608695654</v>
      </c>
      <c r="C1887">
        <f>SUMIFS(user_list!Q:Q,user_list!G:G,"&lt;="&amp;A1887,user_list!H:H,"&gt;="&amp;A1887)</f>
        <v>1.9408695652173915</v>
      </c>
      <c r="D1887">
        <f>SUMIFS(user_list!P:P,user_list!G:G,"&lt;="&amp;A1887,user_list!H:H,"&gt;="&amp;A1887,user_list!J:J,days!G1887)+SUMIFS(user_list!P:P,user_list!G:G,"&lt;="&amp;A1887,user_list!H:H,"&gt;="&amp;A1887,user_list!J:J,days!G1887-1)</f>
        <v>0.52034782608695662</v>
      </c>
      <c r="E1887" s="38">
        <f>COUNTIF(user_list!H:H,A1887)</f>
        <v>0</v>
      </c>
      <c r="F1887" s="72">
        <f t="shared" si="58"/>
        <v>2</v>
      </c>
      <c r="G1887" s="72">
        <f t="shared" si="59"/>
        <v>2020</v>
      </c>
    </row>
    <row r="1888" spans="1:7" hidden="1" x14ac:dyDescent="0.3">
      <c r="A1888" s="79">
        <v>43891</v>
      </c>
      <c r="B1888">
        <f>SUMIFS(user_list!P:P,user_list!G:G,"&lt;="&amp;A1888,user_list!H:H,"&gt;="&amp;A1888)</f>
        <v>0.68034782608695654</v>
      </c>
      <c r="C1888">
        <f>SUMIFS(user_list!Q:Q,user_list!G:G,"&lt;="&amp;A1888,user_list!H:H,"&gt;="&amp;A1888)</f>
        <v>1.9408695652173915</v>
      </c>
      <c r="D1888">
        <f>SUMIFS(user_list!P:P,user_list!G:G,"&lt;="&amp;A1888,user_list!H:H,"&gt;="&amp;A1888,user_list!J:J,days!G1888)+SUMIFS(user_list!P:P,user_list!G:G,"&lt;="&amp;A1888,user_list!H:H,"&gt;="&amp;A1888,user_list!J:J,days!G1888-1)</f>
        <v>0.52034782608695662</v>
      </c>
      <c r="E1888" s="38">
        <f>COUNTIF(user_list!H:H,A1888)</f>
        <v>0</v>
      </c>
      <c r="F1888" s="72">
        <f t="shared" si="58"/>
        <v>3</v>
      </c>
      <c r="G1888" s="72">
        <f t="shared" si="59"/>
        <v>2020</v>
      </c>
    </row>
    <row r="1889" spans="1:7" hidden="1" x14ac:dyDescent="0.3">
      <c r="A1889" s="79">
        <v>43892</v>
      </c>
      <c r="B1889">
        <f>SUMIFS(user_list!P:P,user_list!G:G,"&lt;="&amp;A1889,user_list!H:H,"&gt;="&amp;A1889)</f>
        <v>0.68034782608695654</v>
      </c>
      <c r="C1889">
        <f>SUMIFS(user_list!Q:Q,user_list!G:G,"&lt;="&amp;A1889,user_list!H:H,"&gt;="&amp;A1889)</f>
        <v>1.9408695652173915</v>
      </c>
      <c r="D1889">
        <f>SUMIFS(user_list!P:P,user_list!G:G,"&lt;="&amp;A1889,user_list!H:H,"&gt;="&amp;A1889,user_list!J:J,days!G1889)+SUMIFS(user_list!P:P,user_list!G:G,"&lt;="&amp;A1889,user_list!H:H,"&gt;="&amp;A1889,user_list!J:J,days!G1889-1)</f>
        <v>0.52034782608695662</v>
      </c>
      <c r="E1889" s="38">
        <f>COUNTIF(user_list!H:H,A1889)</f>
        <v>0</v>
      </c>
      <c r="F1889" s="72">
        <f t="shared" si="58"/>
        <v>3</v>
      </c>
      <c r="G1889" s="72">
        <f t="shared" si="59"/>
        <v>2020</v>
      </c>
    </row>
    <row r="1890" spans="1:7" hidden="1" x14ac:dyDescent="0.3">
      <c r="A1890" s="79">
        <v>43893</v>
      </c>
      <c r="B1890">
        <f>SUMIFS(user_list!P:P,user_list!G:G,"&lt;="&amp;A1890,user_list!H:H,"&gt;="&amp;A1890)</f>
        <v>0.68034782608695654</v>
      </c>
      <c r="C1890">
        <f>SUMIFS(user_list!Q:Q,user_list!G:G,"&lt;="&amp;A1890,user_list!H:H,"&gt;="&amp;A1890)</f>
        <v>1.9408695652173915</v>
      </c>
      <c r="D1890">
        <f>SUMIFS(user_list!P:P,user_list!G:G,"&lt;="&amp;A1890,user_list!H:H,"&gt;="&amp;A1890,user_list!J:J,days!G1890)+SUMIFS(user_list!P:P,user_list!G:G,"&lt;="&amp;A1890,user_list!H:H,"&gt;="&amp;A1890,user_list!J:J,days!G1890-1)</f>
        <v>0.52034782608695662</v>
      </c>
      <c r="E1890" s="38">
        <f>COUNTIF(user_list!H:H,A1890)</f>
        <v>0</v>
      </c>
      <c r="F1890" s="72">
        <f t="shared" si="58"/>
        <v>3</v>
      </c>
      <c r="G1890" s="72">
        <f t="shared" si="59"/>
        <v>2020</v>
      </c>
    </row>
    <row r="1891" spans="1:7" hidden="1" x14ac:dyDescent="0.3">
      <c r="A1891" s="79">
        <v>43894</v>
      </c>
      <c r="B1891">
        <f>SUMIFS(user_list!P:P,user_list!G:G,"&lt;="&amp;A1891,user_list!H:H,"&gt;="&amp;A1891)</f>
        <v>0.68034782608695654</v>
      </c>
      <c r="C1891">
        <f>SUMIFS(user_list!Q:Q,user_list!G:G,"&lt;="&amp;A1891,user_list!H:H,"&gt;="&amp;A1891)</f>
        <v>1.9408695652173915</v>
      </c>
      <c r="D1891">
        <f>SUMIFS(user_list!P:P,user_list!G:G,"&lt;="&amp;A1891,user_list!H:H,"&gt;="&amp;A1891,user_list!J:J,days!G1891)+SUMIFS(user_list!P:P,user_list!G:G,"&lt;="&amp;A1891,user_list!H:H,"&gt;="&amp;A1891,user_list!J:J,days!G1891-1)</f>
        <v>0.52034782608695662</v>
      </c>
      <c r="E1891" s="38">
        <f>COUNTIF(user_list!H:H,A1891)</f>
        <v>0</v>
      </c>
      <c r="F1891" s="72">
        <f t="shared" si="58"/>
        <v>3</v>
      </c>
      <c r="G1891" s="72">
        <f t="shared" si="59"/>
        <v>2020</v>
      </c>
    </row>
    <row r="1892" spans="1:7" hidden="1" x14ac:dyDescent="0.3">
      <c r="A1892" s="79">
        <v>43895</v>
      </c>
      <c r="B1892">
        <f>SUMIFS(user_list!P:P,user_list!G:G,"&lt;="&amp;A1892,user_list!H:H,"&gt;="&amp;A1892)</f>
        <v>0.68034782608695654</v>
      </c>
      <c r="C1892">
        <f>SUMIFS(user_list!Q:Q,user_list!G:G,"&lt;="&amp;A1892,user_list!H:H,"&gt;="&amp;A1892)</f>
        <v>1.9408695652173915</v>
      </c>
      <c r="D1892">
        <f>SUMIFS(user_list!P:P,user_list!G:G,"&lt;="&amp;A1892,user_list!H:H,"&gt;="&amp;A1892,user_list!J:J,days!G1892)+SUMIFS(user_list!P:P,user_list!G:G,"&lt;="&amp;A1892,user_list!H:H,"&gt;="&amp;A1892,user_list!J:J,days!G1892-1)</f>
        <v>0.52034782608695662</v>
      </c>
      <c r="E1892" s="38">
        <f>COUNTIF(user_list!H:H,A1892)</f>
        <v>0</v>
      </c>
      <c r="F1892" s="72">
        <f t="shared" si="58"/>
        <v>3</v>
      </c>
      <c r="G1892" s="72">
        <f t="shared" si="59"/>
        <v>2020</v>
      </c>
    </row>
    <row r="1893" spans="1:7" hidden="1" x14ac:dyDescent="0.3">
      <c r="A1893" s="79">
        <v>43896</v>
      </c>
      <c r="B1893">
        <f>SUMIFS(user_list!P:P,user_list!G:G,"&lt;="&amp;A1893,user_list!H:H,"&gt;="&amp;A1893)</f>
        <v>0.68034782608695654</v>
      </c>
      <c r="C1893">
        <f>SUMIFS(user_list!Q:Q,user_list!G:G,"&lt;="&amp;A1893,user_list!H:H,"&gt;="&amp;A1893)</f>
        <v>1.9408695652173915</v>
      </c>
      <c r="D1893">
        <f>SUMIFS(user_list!P:P,user_list!G:G,"&lt;="&amp;A1893,user_list!H:H,"&gt;="&amp;A1893,user_list!J:J,days!G1893)+SUMIFS(user_list!P:P,user_list!G:G,"&lt;="&amp;A1893,user_list!H:H,"&gt;="&amp;A1893,user_list!J:J,days!G1893-1)</f>
        <v>0.52034782608695662</v>
      </c>
      <c r="E1893" s="38">
        <f>COUNTIF(user_list!H:H,A1893)</f>
        <v>0</v>
      </c>
      <c r="F1893" s="72">
        <f t="shared" si="58"/>
        <v>3</v>
      </c>
      <c r="G1893" s="72">
        <f t="shared" si="59"/>
        <v>2020</v>
      </c>
    </row>
    <row r="1894" spans="1:7" hidden="1" x14ac:dyDescent="0.3">
      <c r="A1894" s="79">
        <v>43897</v>
      </c>
      <c r="B1894">
        <f>SUMIFS(user_list!P:P,user_list!G:G,"&lt;="&amp;A1894,user_list!H:H,"&gt;="&amp;A1894)</f>
        <v>0.68034782608695654</v>
      </c>
      <c r="C1894">
        <f>SUMIFS(user_list!Q:Q,user_list!G:G,"&lt;="&amp;A1894,user_list!H:H,"&gt;="&amp;A1894)</f>
        <v>1.9408695652173915</v>
      </c>
      <c r="D1894">
        <f>SUMIFS(user_list!P:P,user_list!G:G,"&lt;="&amp;A1894,user_list!H:H,"&gt;="&amp;A1894,user_list!J:J,days!G1894)+SUMIFS(user_list!P:P,user_list!G:G,"&lt;="&amp;A1894,user_list!H:H,"&gt;="&amp;A1894,user_list!J:J,days!G1894-1)</f>
        <v>0.52034782608695662</v>
      </c>
      <c r="E1894" s="38">
        <f>COUNTIF(user_list!H:H,A1894)</f>
        <v>0</v>
      </c>
      <c r="F1894" s="72">
        <f t="shared" si="58"/>
        <v>3</v>
      </c>
      <c r="G1894" s="72">
        <f t="shared" si="59"/>
        <v>2020</v>
      </c>
    </row>
    <row r="1895" spans="1:7" hidden="1" x14ac:dyDescent="0.3">
      <c r="A1895" s="79">
        <v>43898</v>
      </c>
      <c r="B1895">
        <f>SUMIFS(user_list!P:P,user_list!G:G,"&lt;="&amp;A1895,user_list!H:H,"&gt;="&amp;A1895)</f>
        <v>0.68034782608695654</v>
      </c>
      <c r="C1895">
        <f>SUMIFS(user_list!Q:Q,user_list!G:G,"&lt;="&amp;A1895,user_list!H:H,"&gt;="&amp;A1895)</f>
        <v>1.9408695652173915</v>
      </c>
      <c r="D1895">
        <f>SUMIFS(user_list!P:P,user_list!G:G,"&lt;="&amp;A1895,user_list!H:H,"&gt;="&amp;A1895,user_list!J:J,days!G1895)+SUMIFS(user_list!P:P,user_list!G:G,"&lt;="&amp;A1895,user_list!H:H,"&gt;="&amp;A1895,user_list!J:J,days!G1895-1)</f>
        <v>0.52034782608695662</v>
      </c>
      <c r="E1895" s="38">
        <f>COUNTIF(user_list!H:H,A1895)</f>
        <v>0</v>
      </c>
      <c r="F1895" s="72">
        <f t="shared" si="58"/>
        <v>3</v>
      </c>
      <c r="G1895" s="72">
        <f t="shared" si="59"/>
        <v>2020</v>
      </c>
    </row>
    <row r="1896" spans="1:7" hidden="1" x14ac:dyDescent="0.3">
      <c r="A1896" s="79">
        <v>43899</v>
      </c>
      <c r="B1896">
        <f>SUMIFS(user_list!P:P,user_list!G:G,"&lt;="&amp;A1896,user_list!H:H,"&gt;="&amp;A1896)</f>
        <v>0.68034782608695654</v>
      </c>
      <c r="C1896">
        <f>SUMIFS(user_list!Q:Q,user_list!G:G,"&lt;="&amp;A1896,user_list!H:H,"&gt;="&amp;A1896)</f>
        <v>1.9408695652173915</v>
      </c>
      <c r="D1896">
        <f>SUMIFS(user_list!P:P,user_list!G:G,"&lt;="&amp;A1896,user_list!H:H,"&gt;="&amp;A1896,user_list!J:J,days!G1896)+SUMIFS(user_list!P:P,user_list!G:G,"&lt;="&amp;A1896,user_list!H:H,"&gt;="&amp;A1896,user_list!J:J,days!G1896-1)</f>
        <v>0.52034782608695662</v>
      </c>
      <c r="E1896" s="38">
        <f>COUNTIF(user_list!H:H,A1896)</f>
        <v>0</v>
      </c>
      <c r="F1896" s="72">
        <f t="shared" si="58"/>
        <v>3</v>
      </c>
      <c r="G1896" s="72">
        <f t="shared" si="59"/>
        <v>2020</v>
      </c>
    </row>
    <row r="1897" spans="1:7" hidden="1" x14ac:dyDescent="0.3">
      <c r="A1897" s="79">
        <v>43900</v>
      </c>
      <c r="B1897">
        <f>SUMIFS(user_list!P:P,user_list!G:G,"&lt;="&amp;A1897,user_list!H:H,"&gt;="&amp;A1897)</f>
        <v>0.68034782608695654</v>
      </c>
      <c r="C1897">
        <f>SUMIFS(user_list!Q:Q,user_list!G:G,"&lt;="&amp;A1897,user_list!H:H,"&gt;="&amp;A1897)</f>
        <v>1.9408695652173915</v>
      </c>
      <c r="D1897">
        <f>SUMIFS(user_list!P:P,user_list!G:G,"&lt;="&amp;A1897,user_list!H:H,"&gt;="&amp;A1897,user_list!J:J,days!G1897)+SUMIFS(user_list!P:P,user_list!G:G,"&lt;="&amp;A1897,user_list!H:H,"&gt;="&amp;A1897,user_list!J:J,days!G1897-1)</f>
        <v>0.52034782608695662</v>
      </c>
      <c r="E1897" s="38">
        <f>COUNTIF(user_list!H:H,A1897)</f>
        <v>0</v>
      </c>
      <c r="F1897" s="72">
        <f t="shared" si="58"/>
        <v>3</v>
      </c>
      <c r="G1897" s="72">
        <f t="shared" si="59"/>
        <v>2020</v>
      </c>
    </row>
    <row r="1898" spans="1:7" hidden="1" x14ac:dyDescent="0.3">
      <c r="A1898" s="79">
        <v>43901</v>
      </c>
      <c r="B1898">
        <f>SUMIFS(user_list!P:P,user_list!G:G,"&lt;="&amp;A1898,user_list!H:H,"&gt;="&amp;A1898)</f>
        <v>0.93737396987780619</v>
      </c>
      <c r="C1898">
        <f>SUMIFS(user_list!Q:Q,user_list!G:G,"&lt;="&amp;A1898,user_list!H:H,"&gt;="&amp;A1898)</f>
        <v>2.5879283887468034</v>
      </c>
      <c r="D1898">
        <f>SUMIFS(user_list!P:P,user_list!G:G,"&lt;="&amp;A1898,user_list!H:H,"&gt;="&amp;A1898,user_list!J:J,days!G1898)+SUMIFS(user_list!P:P,user_list!G:G,"&lt;="&amp;A1898,user_list!H:H,"&gt;="&amp;A1898,user_list!J:J,days!G1898-1)</f>
        <v>0.77737396987780627</v>
      </c>
      <c r="E1898" s="38">
        <f>COUNTIF(user_list!H:H,A1898)</f>
        <v>1</v>
      </c>
      <c r="F1898" s="72">
        <f t="shared" si="58"/>
        <v>3</v>
      </c>
      <c r="G1898" s="72">
        <f t="shared" si="59"/>
        <v>2020</v>
      </c>
    </row>
    <row r="1899" spans="1:7" hidden="1" x14ac:dyDescent="0.3">
      <c r="A1899" s="79">
        <v>43902</v>
      </c>
      <c r="B1899">
        <f>SUMIFS(user_list!P:P,user_list!G:G,"&lt;="&amp;A1899,user_list!H:H,"&gt;="&amp;A1899)</f>
        <v>0.61737396987780613</v>
      </c>
      <c r="C1899">
        <f>SUMIFS(user_list!Q:Q,user_list!G:G,"&lt;="&amp;A1899,user_list!H:H,"&gt;="&amp;A1899)</f>
        <v>1.7879283887468032</v>
      </c>
      <c r="D1899">
        <f>SUMIFS(user_list!P:P,user_list!G:G,"&lt;="&amp;A1899,user_list!H:H,"&gt;="&amp;A1899,user_list!J:J,days!G1899)+SUMIFS(user_list!P:P,user_list!G:G,"&lt;="&amp;A1899,user_list!H:H,"&gt;="&amp;A1899,user_list!J:J,days!G1899-1)</f>
        <v>0.45737396987780615</v>
      </c>
      <c r="E1899" s="38">
        <f>COUNTIF(user_list!H:H,A1899)</f>
        <v>0</v>
      </c>
      <c r="F1899" s="72">
        <f t="shared" si="58"/>
        <v>3</v>
      </c>
      <c r="G1899" s="72">
        <f t="shared" si="59"/>
        <v>2020</v>
      </c>
    </row>
    <row r="1900" spans="1:7" hidden="1" x14ac:dyDescent="0.3">
      <c r="A1900" s="79">
        <v>43903</v>
      </c>
      <c r="B1900">
        <f>SUMIFS(user_list!P:P,user_list!G:G,"&lt;="&amp;A1900,user_list!H:H,"&gt;="&amp;A1900)</f>
        <v>0.61737396987780613</v>
      </c>
      <c r="C1900">
        <f>SUMIFS(user_list!Q:Q,user_list!G:G,"&lt;="&amp;A1900,user_list!H:H,"&gt;="&amp;A1900)</f>
        <v>1.7879283887468032</v>
      </c>
      <c r="D1900">
        <f>SUMIFS(user_list!P:P,user_list!G:G,"&lt;="&amp;A1900,user_list!H:H,"&gt;="&amp;A1900,user_list!J:J,days!G1900)+SUMIFS(user_list!P:P,user_list!G:G,"&lt;="&amp;A1900,user_list!H:H,"&gt;="&amp;A1900,user_list!J:J,days!G1900-1)</f>
        <v>0.45737396987780615</v>
      </c>
      <c r="E1900" s="38">
        <f>COUNTIF(user_list!H:H,A1900)</f>
        <v>0</v>
      </c>
      <c r="F1900" s="72">
        <f t="shared" si="58"/>
        <v>3</v>
      </c>
      <c r="G1900" s="72">
        <f t="shared" si="59"/>
        <v>2020</v>
      </c>
    </row>
    <row r="1901" spans="1:7" hidden="1" x14ac:dyDescent="0.3">
      <c r="A1901" s="79">
        <v>43904</v>
      </c>
      <c r="B1901">
        <f>SUMIFS(user_list!P:P,user_list!G:G,"&lt;="&amp;A1901,user_list!H:H,"&gt;="&amp;A1901)</f>
        <v>1.0973739698778062</v>
      </c>
      <c r="C1901">
        <f>SUMIFS(user_list!Q:Q,user_list!G:G,"&lt;="&amp;A1901,user_list!H:H,"&gt;="&amp;A1901)</f>
        <v>2.9879283887468033</v>
      </c>
      <c r="D1901">
        <f>SUMIFS(user_list!P:P,user_list!G:G,"&lt;="&amp;A1901,user_list!H:H,"&gt;="&amp;A1901,user_list!J:J,days!G1901)+SUMIFS(user_list!P:P,user_list!G:G,"&lt;="&amp;A1901,user_list!H:H,"&gt;="&amp;A1901,user_list!J:J,days!G1901-1)</f>
        <v>0.45737396987780615</v>
      </c>
      <c r="E1901" s="38">
        <f>COUNTIF(user_list!H:H,A1901)</f>
        <v>0</v>
      </c>
      <c r="F1901" s="72">
        <f t="shared" si="58"/>
        <v>3</v>
      </c>
      <c r="G1901" s="72">
        <f t="shared" si="59"/>
        <v>2020</v>
      </c>
    </row>
    <row r="1902" spans="1:7" hidden="1" x14ac:dyDescent="0.3">
      <c r="A1902" s="79">
        <v>43905</v>
      </c>
      <c r="B1902">
        <f>SUMIFS(user_list!P:P,user_list!G:G,"&lt;="&amp;A1902,user_list!H:H,"&gt;="&amp;A1902)</f>
        <v>1.0973739698778062</v>
      </c>
      <c r="C1902">
        <f>SUMIFS(user_list!Q:Q,user_list!G:G,"&lt;="&amp;A1902,user_list!H:H,"&gt;="&amp;A1902)</f>
        <v>2.9879283887468033</v>
      </c>
      <c r="D1902">
        <f>SUMIFS(user_list!P:P,user_list!G:G,"&lt;="&amp;A1902,user_list!H:H,"&gt;="&amp;A1902,user_list!J:J,days!G1902)+SUMIFS(user_list!P:P,user_list!G:G,"&lt;="&amp;A1902,user_list!H:H,"&gt;="&amp;A1902,user_list!J:J,days!G1902-1)</f>
        <v>0.45737396987780615</v>
      </c>
      <c r="E1902" s="38">
        <f>COUNTIF(user_list!H:H,A1902)</f>
        <v>0</v>
      </c>
      <c r="F1902" s="72">
        <f t="shared" si="58"/>
        <v>3</v>
      </c>
      <c r="G1902" s="72">
        <f t="shared" si="59"/>
        <v>2020</v>
      </c>
    </row>
    <row r="1903" spans="1:7" hidden="1" x14ac:dyDescent="0.3">
      <c r="A1903" s="79">
        <v>43906</v>
      </c>
      <c r="B1903">
        <f>SUMIFS(user_list!P:P,user_list!G:G,"&lt;="&amp;A1903,user_list!H:H,"&gt;="&amp;A1903)</f>
        <v>1.0973739698778062</v>
      </c>
      <c r="C1903">
        <f>SUMIFS(user_list!Q:Q,user_list!G:G,"&lt;="&amp;A1903,user_list!H:H,"&gt;="&amp;A1903)</f>
        <v>2.9879283887468033</v>
      </c>
      <c r="D1903">
        <f>SUMIFS(user_list!P:P,user_list!G:G,"&lt;="&amp;A1903,user_list!H:H,"&gt;="&amp;A1903,user_list!J:J,days!G1903)+SUMIFS(user_list!P:P,user_list!G:G,"&lt;="&amp;A1903,user_list!H:H,"&gt;="&amp;A1903,user_list!J:J,days!G1903-1)</f>
        <v>0.45737396987780615</v>
      </c>
      <c r="E1903" s="38">
        <f>COUNTIF(user_list!H:H,A1903)</f>
        <v>0</v>
      </c>
      <c r="F1903" s="72">
        <f t="shared" si="58"/>
        <v>3</v>
      </c>
      <c r="G1903" s="72">
        <f t="shared" si="59"/>
        <v>2020</v>
      </c>
    </row>
    <row r="1904" spans="1:7" hidden="1" x14ac:dyDescent="0.3">
      <c r="A1904" s="79">
        <v>43907</v>
      </c>
      <c r="B1904">
        <f>SUMIFS(user_list!P:P,user_list!G:G,"&lt;="&amp;A1904,user_list!H:H,"&gt;="&amp;A1904)</f>
        <v>1.0973739698778062</v>
      </c>
      <c r="C1904">
        <f>SUMIFS(user_list!Q:Q,user_list!G:G,"&lt;="&amp;A1904,user_list!H:H,"&gt;="&amp;A1904)</f>
        <v>2.9879283887468033</v>
      </c>
      <c r="D1904">
        <f>SUMIFS(user_list!P:P,user_list!G:G,"&lt;="&amp;A1904,user_list!H:H,"&gt;="&amp;A1904,user_list!J:J,days!G1904)+SUMIFS(user_list!P:P,user_list!G:G,"&lt;="&amp;A1904,user_list!H:H,"&gt;="&amp;A1904,user_list!J:J,days!G1904-1)</f>
        <v>0.45737396987780615</v>
      </c>
      <c r="E1904" s="38">
        <f>COUNTIF(user_list!H:H,A1904)</f>
        <v>0</v>
      </c>
      <c r="F1904" s="72">
        <f t="shared" si="58"/>
        <v>3</v>
      </c>
      <c r="G1904" s="72">
        <f t="shared" si="59"/>
        <v>2020</v>
      </c>
    </row>
    <row r="1905" spans="1:7" hidden="1" x14ac:dyDescent="0.3">
      <c r="A1905" s="79">
        <v>43908</v>
      </c>
      <c r="B1905">
        <f>SUMIFS(user_list!P:P,user_list!G:G,"&lt;="&amp;A1905,user_list!H:H,"&gt;="&amp;A1905)</f>
        <v>1.0973739698778062</v>
      </c>
      <c r="C1905">
        <f>SUMIFS(user_list!Q:Q,user_list!G:G,"&lt;="&amp;A1905,user_list!H:H,"&gt;="&amp;A1905)</f>
        <v>2.9879283887468033</v>
      </c>
      <c r="D1905">
        <f>SUMIFS(user_list!P:P,user_list!G:G,"&lt;="&amp;A1905,user_list!H:H,"&gt;="&amp;A1905,user_list!J:J,days!G1905)+SUMIFS(user_list!P:P,user_list!G:G,"&lt;="&amp;A1905,user_list!H:H,"&gt;="&amp;A1905,user_list!J:J,days!G1905-1)</f>
        <v>0.45737396987780615</v>
      </c>
      <c r="E1905" s="38">
        <f>COUNTIF(user_list!H:H,A1905)</f>
        <v>0</v>
      </c>
      <c r="F1905" s="72">
        <f t="shared" si="58"/>
        <v>3</v>
      </c>
      <c r="G1905" s="72">
        <f t="shared" si="59"/>
        <v>2020</v>
      </c>
    </row>
    <row r="1906" spans="1:7" hidden="1" x14ac:dyDescent="0.3">
      <c r="A1906" s="79">
        <v>43909</v>
      </c>
      <c r="B1906">
        <f>SUMIFS(user_list!P:P,user_list!G:G,"&lt;="&amp;A1906,user_list!H:H,"&gt;="&amp;A1906)</f>
        <v>1.0973739698778062</v>
      </c>
      <c r="C1906">
        <f>SUMIFS(user_list!Q:Q,user_list!G:G,"&lt;="&amp;A1906,user_list!H:H,"&gt;="&amp;A1906)</f>
        <v>2.9879283887468033</v>
      </c>
      <c r="D1906">
        <f>SUMIFS(user_list!P:P,user_list!G:G,"&lt;="&amp;A1906,user_list!H:H,"&gt;="&amp;A1906,user_list!J:J,days!G1906)+SUMIFS(user_list!P:P,user_list!G:G,"&lt;="&amp;A1906,user_list!H:H,"&gt;="&amp;A1906,user_list!J:J,days!G1906-1)</f>
        <v>0.45737396987780615</v>
      </c>
      <c r="E1906" s="38">
        <f>COUNTIF(user_list!H:H,A1906)</f>
        <v>0</v>
      </c>
      <c r="F1906" s="72">
        <f t="shared" si="58"/>
        <v>3</v>
      </c>
      <c r="G1906" s="72">
        <f t="shared" si="59"/>
        <v>2020</v>
      </c>
    </row>
    <row r="1907" spans="1:7" hidden="1" x14ac:dyDescent="0.3">
      <c r="A1907" s="79">
        <v>43910</v>
      </c>
      <c r="B1907">
        <f>SUMIFS(user_list!P:P,user_list!G:G,"&lt;="&amp;A1907,user_list!H:H,"&gt;="&amp;A1907)</f>
        <v>1.0973739698778062</v>
      </c>
      <c r="C1907">
        <f>SUMIFS(user_list!Q:Q,user_list!G:G,"&lt;="&amp;A1907,user_list!H:H,"&gt;="&amp;A1907)</f>
        <v>2.9879283887468033</v>
      </c>
      <c r="D1907">
        <f>SUMIFS(user_list!P:P,user_list!G:G,"&lt;="&amp;A1907,user_list!H:H,"&gt;="&amp;A1907,user_list!J:J,days!G1907)+SUMIFS(user_list!P:P,user_list!G:G,"&lt;="&amp;A1907,user_list!H:H,"&gt;="&amp;A1907,user_list!J:J,days!G1907-1)</f>
        <v>0.45737396987780615</v>
      </c>
      <c r="E1907" s="38">
        <f>COUNTIF(user_list!H:H,A1907)</f>
        <v>0</v>
      </c>
      <c r="F1907" s="72">
        <f t="shared" si="58"/>
        <v>3</v>
      </c>
      <c r="G1907" s="72">
        <f t="shared" si="59"/>
        <v>2020</v>
      </c>
    </row>
    <row r="1908" spans="1:7" hidden="1" x14ac:dyDescent="0.3">
      <c r="A1908" s="79">
        <v>43911</v>
      </c>
      <c r="B1908">
        <f>SUMIFS(user_list!P:P,user_list!G:G,"&lt;="&amp;A1908,user_list!H:H,"&gt;="&amp;A1908)</f>
        <v>1.0973739698778062</v>
      </c>
      <c r="C1908">
        <f>SUMIFS(user_list!Q:Q,user_list!G:G,"&lt;="&amp;A1908,user_list!H:H,"&gt;="&amp;A1908)</f>
        <v>2.9879283887468033</v>
      </c>
      <c r="D1908">
        <f>SUMIFS(user_list!P:P,user_list!G:G,"&lt;="&amp;A1908,user_list!H:H,"&gt;="&amp;A1908,user_list!J:J,days!G1908)+SUMIFS(user_list!P:P,user_list!G:G,"&lt;="&amp;A1908,user_list!H:H,"&gt;="&amp;A1908,user_list!J:J,days!G1908-1)</f>
        <v>0.45737396987780615</v>
      </c>
      <c r="E1908" s="38">
        <f>COUNTIF(user_list!H:H,A1908)</f>
        <v>0</v>
      </c>
      <c r="F1908" s="72">
        <f t="shared" si="58"/>
        <v>3</v>
      </c>
      <c r="G1908" s="72">
        <f t="shared" si="59"/>
        <v>2020</v>
      </c>
    </row>
    <row r="1909" spans="1:7" hidden="1" x14ac:dyDescent="0.3">
      <c r="A1909" s="79">
        <v>43912</v>
      </c>
      <c r="B1909">
        <f>SUMIFS(user_list!P:P,user_list!G:G,"&lt;="&amp;A1909,user_list!H:H,"&gt;="&amp;A1909)</f>
        <v>1.0973739698778062</v>
      </c>
      <c r="C1909">
        <f>SUMIFS(user_list!Q:Q,user_list!G:G,"&lt;="&amp;A1909,user_list!H:H,"&gt;="&amp;A1909)</f>
        <v>2.9879283887468033</v>
      </c>
      <c r="D1909">
        <f>SUMIFS(user_list!P:P,user_list!G:G,"&lt;="&amp;A1909,user_list!H:H,"&gt;="&amp;A1909,user_list!J:J,days!G1909)+SUMIFS(user_list!P:P,user_list!G:G,"&lt;="&amp;A1909,user_list!H:H,"&gt;="&amp;A1909,user_list!J:J,days!G1909-1)</f>
        <v>0.45737396987780615</v>
      </c>
      <c r="E1909" s="38">
        <f>COUNTIF(user_list!H:H,A1909)</f>
        <v>2</v>
      </c>
      <c r="F1909" s="72">
        <f t="shared" si="58"/>
        <v>3</v>
      </c>
      <c r="G1909" s="72">
        <f t="shared" si="59"/>
        <v>2020</v>
      </c>
    </row>
    <row r="1910" spans="1:7" hidden="1" x14ac:dyDescent="0.3">
      <c r="A1910" s="79">
        <v>43913</v>
      </c>
      <c r="B1910">
        <f>SUMIFS(user_list!P:P,user_list!G:G,"&lt;="&amp;A1910,user_list!H:H,"&gt;="&amp;A1910)</f>
        <v>1.0723347857661585</v>
      </c>
      <c r="C1910">
        <f>SUMIFS(user_list!Q:Q,user_list!G:G,"&lt;="&amp;A1910,user_list!H:H,"&gt;="&amp;A1910)</f>
        <v>2.6915032679738564</v>
      </c>
      <c r="D1910">
        <f>SUMIFS(user_list!P:P,user_list!G:G,"&lt;="&amp;A1910,user_list!H:H,"&gt;="&amp;A1910,user_list!J:J,days!G1910)+SUMIFS(user_list!P:P,user_list!G:G,"&lt;="&amp;A1910,user_list!H:H,"&gt;="&amp;A1910,user_list!J:J,days!G1910-1)</f>
        <v>0.4323347857661583</v>
      </c>
      <c r="E1910" s="38">
        <f>COUNTIF(user_list!H:H,A1910)</f>
        <v>1</v>
      </c>
      <c r="F1910" s="72">
        <f t="shared" si="58"/>
        <v>3</v>
      </c>
      <c r="G1910" s="72">
        <f t="shared" si="59"/>
        <v>2020</v>
      </c>
    </row>
    <row r="1911" spans="1:7" hidden="1" x14ac:dyDescent="0.3">
      <c r="A1911" s="79">
        <v>43914</v>
      </c>
      <c r="B1911">
        <f>SUMIFS(user_list!P:P,user_list!G:G,"&lt;="&amp;A1911,user_list!H:H,"&gt;="&amp;A1911)</f>
        <v>0.59233478576615828</v>
      </c>
      <c r="C1911">
        <f>SUMIFS(user_list!Q:Q,user_list!G:G,"&lt;="&amp;A1911,user_list!H:H,"&gt;="&amp;A1911)</f>
        <v>1.4915032679738562</v>
      </c>
      <c r="D1911">
        <f>SUMIFS(user_list!P:P,user_list!G:G,"&lt;="&amp;A1911,user_list!H:H,"&gt;="&amp;A1911,user_list!J:J,days!G1911)+SUMIFS(user_list!P:P,user_list!G:G,"&lt;="&amp;A1911,user_list!H:H,"&gt;="&amp;A1911,user_list!J:J,days!G1911-1)</f>
        <v>0.4323347857661583</v>
      </c>
      <c r="E1911" s="38">
        <f>COUNTIF(user_list!H:H,A1911)</f>
        <v>0</v>
      </c>
      <c r="F1911" s="72">
        <f t="shared" si="58"/>
        <v>3</v>
      </c>
      <c r="G1911" s="72">
        <f t="shared" si="59"/>
        <v>2020</v>
      </c>
    </row>
    <row r="1912" spans="1:7" hidden="1" x14ac:dyDescent="0.3">
      <c r="A1912" s="79">
        <v>43915</v>
      </c>
      <c r="B1912">
        <f>SUMIFS(user_list!P:P,user_list!G:G,"&lt;="&amp;A1912,user_list!H:H,"&gt;="&amp;A1912)</f>
        <v>2.1553903413217137</v>
      </c>
      <c r="C1912">
        <f>SUMIFS(user_list!Q:Q,user_list!G:G,"&lt;="&amp;A1912,user_list!H:H,"&gt;="&amp;A1912)</f>
        <v>3.4915032679738562</v>
      </c>
      <c r="D1912">
        <f>SUMIFS(user_list!P:P,user_list!G:G,"&lt;="&amp;A1912,user_list!H:H,"&gt;="&amp;A1912,user_list!J:J,days!G1912)+SUMIFS(user_list!P:P,user_list!G:G,"&lt;="&amp;A1912,user_list!H:H,"&gt;="&amp;A1912,user_list!J:J,days!G1912-1)</f>
        <v>1.995390341321714</v>
      </c>
      <c r="E1912" s="38">
        <f>COUNTIF(user_list!H:H,A1912)</f>
        <v>1</v>
      </c>
      <c r="F1912" s="72">
        <f t="shared" si="58"/>
        <v>3</v>
      </c>
      <c r="G1912" s="72">
        <f t="shared" si="59"/>
        <v>2020</v>
      </c>
    </row>
    <row r="1913" spans="1:7" hidden="1" x14ac:dyDescent="0.3">
      <c r="A1913" s="79">
        <v>43916</v>
      </c>
      <c r="B1913">
        <f>SUMIFS(user_list!P:P,user_list!G:G,"&lt;="&amp;A1913,user_list!H:H,"&gt;="&amp;A1913)</f>
        <v>2.3167236746550475</v>
      </c>
      <c r="C1913">
        <f>SUMIFS(user_list!Q:Q,user_list!G:G,"&lt;="&amp;A1913,user_list!H:H,"&gt;="&amp;A1913)</f>
        <v>3.8915032679738557</v>
      </c>
      <c r="D1913">
        <f>SUMIFS(user_list!P:P,user_list!G:G,"&lt;="&amp;A1913,user_list!H:H,"&gt;="&amp;A1913,user_list!J:J,days!G1913)+SUMIFS(user_list!P:P,user_list!G:G,"&lt;="&amp;A1913,user_list!H:H,"&gt;="&amp;A1913,user_list!J:J,days!G1913-1)</f>
        <v>2.3167236746550475</v>
      </c>
      <c r="E1913" s="38">
        <f>COUNTIF(user_list!H:H,A1913)</f>
        <v>1</v>
      </c>
      <c r="F1913" s="72">
        <f t="shared" si="58"/>
        <v>3</v>
      </c>
      <c r="G1913" s="72">
        <f t="shared" si="59"/>
        <v>2020</v>
      </c>
    </row>
    <row r="1914" spans="1:7" hidden="1" x14ac:dyDescent="0.3">
      <c r="A1914" s="79">
        <v>43917</v>
      </c>
      <c r="B1914">
        <f>SUMIFS(user_list!P:P,user_list!G:G,"&lt;="&amp;A1914,user_list!H:H,"&gt;="&amp;A1914)</f>
        <v>3.5324181190994919</v>
      </c>
      <c r="C1914">
        <f>SUMIFS(user_list!Q:Q,user_list!G:G,"&lt;="&amp;A1914,user_list!H:H,"&gt;="&amp;A1914)</f>
        <v>11.691503267973856</v>
      </c>
      <c r="D1914">
        <f>SUMIFS(user_list!P:P,user_list!G:G,"&lt;="&amp;A1914,user_list!H:H,"&gt;="&amp;A1914,user_list!J:J,days!G1914)+SUMIFS(user_list!P:P,user_list!G:G,"&lt;="&amp;A1914,user_list!H:H,"&gt;="&amp;A1914,user_list!J:J,days!G1914-1)</f>
        <v>1.8793625635439364</v>
      </c>
      <c r="E1914" s="38">
        <f>COUNTIF(user_list!H:H,A1914)</f>
        <v>3</v>
      </c>
      <c r="F1914" s="72">
        <f t="shared" si="58"/>
        <v>3</v>
      </c>
      <c r="G1914" s="72">
        <f t="shared" si="59"/>
        <v>2020</v>
      </c>
    </row>
    <row r="1915" spans="1:7" hidden="1" x14ac:dyDescent="0.3">
      <c r="A1915" s="79">
        <v>43918</v>
      </c>
      <c r="B1915">
        <f>SUMIFS(user_list!P:P,user_list!G:G,"&lt;="&amp;A1915,user_list!H:H,"&gt;="&amp;A1915)</f>
        <v>1.6223364197530867</v>
      </c>
      <c r="C1915">
        <f>SUMIFS(user_list!Q:Q,user_list!G:G,"&lt;="&amp;A1915,user_list!H:H,"&gt;="&amp;A1915)</f>
        <v>4.0444444444444443</v>
      </c>
      <c r="D1915">
        <f>SUMIFS(user_list!P:P,user_list!G:G,"&lt;="&amp;A1915,user_list!H:H,"&gt;="&amp;A1915,user_list!J:J,days!G1915)+SUMIFS(user_list!P:P,user_list!G:G,"&lt;="&amp;A1915,user_list!H:H,"&gt;="&amp;A1915,user_list!J:J,days!G1915-1)</f>
        <v>1.6223364197530867</v>
      </c>
      <c r="E1915" s="38">
        <f>COUNTIF(user_list!H:H,A1915)</f>
        <v>0</v>
      </c>
      <c r="F1915" s="72">
        <f t="shared" si="58"/>
        <v>3</v>
      </c>
      <c r="G1915" s="72">
        <f t="shared" si="59"/>
        <v>2020</v>
      </c>
    </row>
    <row r="1916" spans="1:7" hidden="1" x14ac:dyDescent="0.3">
      <c r="A1916" s="79">
        <v>43919</v>
      </c>
      <c r="B1916">
        <f>SUMIFS(user_list!P:P,user_list!G:G,"&lt;="&amp;A1916,user_list!H:H,"&gt;="&amp;A1916)</f>
        <v>1.6223364197530867</v>
      </c>
      <c r="C1916">
        <f>SUMIFS(user_list!Q:Q,user_list!G:G,"&lt;="&amp;A1916,user_list!H:H,"&gt;="&amp;A1916)</f>
        <v>4.0444444444444443</v>
      </c>
      <c r="D1916">
        <f>SUMIFS(user_list!P:P,user_list!G:G,"&lt;="&amp;A1916,user_list!H:H,"&gt;="&amp;A1916,user_list!J:J,days!G1916)+SUMIFS(user_list!P:P,user_list!G:G,"&lt;="&amp;A1916,user_list!H:H,"&gt;="&amp;A1916,user_list!J:J,days!G1916-1)</f>
        <v>1.6223364197530867</v>
      </c>
      <c r="E1916" s="38">
        <f>COUNTIF(user_list!H:H,A1916)</f>
        <v>0</v>
      </c>
      <c r="F1916" s="72">
        <f t="shared" si="58"/>
        <v>3</v>
      </c>
      <c r="G1916" s="72">
        <f t="shared" si="59"/>
        <v>2020</v>
      </c>
    </row>
    <row r="1917" spans="1:7" hidden="1" x14ac:dyDescent="0.3">
      <c r="A1917" s="79">
        <v>43920</v>
      </c>
      <c r="B1917">
        <f>SUMIFS(user_list!P:P,user_list!G:G,"&lt;="&amp;A1917,user_list!H:H,"&gt;="&amp;A1917)</f>
        <v>1.6223364197530867</v>
      </c>
      <c r="C1917">
        <f>SUMIFS(user_list!Q:Q,user_list!G:G,"&lt;="&amp;A1917,user_list!H:H,"&gt;="&amp;A1917)</f>
        <v>4.0444444444444443</v>
      </c>
      <c r="D1917">
        <f>SUMIFS(user_list!P:P,user_list!G:G,"&lt;="&amp;A1917,user_list!H:H,"&gt;="&amp;A1917,user_list!J:J,days!G1917)+SUMIFS(user_list!P:P,user_list!G:G,"&lt;="&amp;A1917,user_list!H:H,"&gt;="&amp;A1917,user_list!J:J,days!G1917-1)</f>
        <v>1.6223364197530867</v>
      </c>
      <c r="E1917" s="38">
        <f>COUNTIF(user_list!H:H,A1917)</f>
        <v>0</v>
      </c>
      <c r="F1917" s="72">
        <f t="shared" si="58"/>
        <v>3</v>
      </c>
      <c r="G1917" s="72">
        <f t="shared" si="59"/>
        <v>2020</v>
      </c>
    </row>
    <row r="1918" spans="1:7" hidden="1" x14ac:dyDescent="0.3">
      <c r="A1918" s="79">
        <v>43921</v>
      </c>
      <c r="B1918">
        <f>SUMIFS(user_list!P:P,user_list!G:G,"&lt;="&amp;A1918,user_list!H:H,"&gt;="&amp;A1918)</f>
        <v>1.6223364197530867</v>
      </c>
      <c r="C1918">
        <f>SUMIFS(user_list!Q:Q,user_list!G:G,"&lt;="&amp;A1918,user_list!H:H,"&gt;="&amp;A1918)</f>
        <v>4.0444444444444443</v>
      </c>
      <c r="D1918">
        <f>SUMIFS(user_list!P:P,user_list!G:G,"&lt;="&amp;A1918,user_list!H:H,"&gt;="&amp;A1918,user_list!J:J,days!G1918)+SUMIFS(user_list!P:P,user_list!G:G,"&lt;="&amp;A1918,user_list!H:H,"&gt;="&amp;A1918,user_list!J:J,days!G1918-1)</f>
        <v>1.6223364197530867</v>
      </c>
      <c r="E1918" s="38">
        <f>COUNTIF(user_list!H:H,A1918)</f>
        <v>0</v>
      </c>
      <c r="F1918" s="72">
        <f t="shared" si="58"/>
        <v>3</v>
      </c>
      <c r="G1918" s="72">
        <f t="shared" si="59"/>
        <v>2020</v>
      </c>
    </row>
    <row r="1919" spans="1:7" hidden="1" x14ac:dyDescent="0.3">
      <c r="A1919" s="79">
        <v>43922</v>
      </c>
      <c r="B1919">
        <f>SUMIFS(user_list!P:P,user_list!G:G,"&lt;="&amp;A1919,user_list!H:H,"&gt;="&amp;A1919)</f>
        <v>1.9939927983539099</v>
      </c>
      <c r="C1919">
        <f>SUMIFS(user_list!Q:Q,user_list!G:G,"&lt;="&amp;A1919,user_list!H:H,"&gt;="&amp;A1919)</f>
        <v>4.9703703703703699</v>
      </c>
      <c r="D1919">
        <f>SUMIFS(user_list!P:P,user_list!G:G,"&lt;="&amp;A1919,user_list!H:H,"&gt;="&amp;A1919,user_list!J:J,days!G1919)+SUMIFS(user_list!P:P,user_list!G:G,"&lt;="&amp;A1919,user_list!H:H,"&gt;="&amp;A1919,user_list!J:J,days!G1919-1)</f>
        <v>1.6223364197530867</v>
      </c>
      <c r="E1919" s="38">
        <f>COUNTIF(user_list!H:H,A1919)</f>
        <v>1</v>
      </c>
      <c r="F1919" s="72">
        <f t="shared" si="58"/>
        <v>4</v>
      </c>
      <c r="G1919" s="72">
        <f t="shared" si="59"/>
        <v>2020</v>
      </c>
    </row>
    <row r="1920" spans="1:7" hidden="1" x14ac:dyDescent="0.3">
      <c r="A1920" s="79">
        <v>43923</v>
      </c>
      <c r="B1920">
        <f>SUMIFS(user_list!P:P,user_list!G:G,"&lt;="&amp;A1920,user_list!H:H,"&gt;="&amp;A1920)</f>
        <v>1.3919094650205763</v>
      </c>
      <c r="C1920">
        <f>SUMIFS(user_list!Q:Q,user_list!G:G,"&lt;="&amp;A1920,user_list!H:H,"&gt;="&amp;A1920)</f>
        <v>3.4703703703703703</v>
      </c>
      <c r="D1920">
        <f>SUMIFS(user_list!P:P,user_list!G:G,"&lt;="&amp;A1920,user_list!H:H,"&gt;="&amp;A1920,user_list!J:J,days!G1920)+SUMIFS(user_list!P:P,user_list!G:G,"&lt;="&amp;A1920,user_list!H:H,"&gt;="&amp;A1920,user_list!J:J,days!G1920-1)</f>
        <v>1.0202530864197532</v>
      </c>
      <c r="E1920" s="38">
        <f>COUNTIF(user_list!H:H,A1920)</f>
        <v>0</v>
      </c>
      <c r="F1920" s="72">
        <f t="shared" si="58"/>
        <v>4</v>
      </c>
      <c r="G1920" s="72">
        <f t="shared" si="59"/>
        <v>2020</v>
      </c>
    </row>
    <row r="1921" spans="1:7" hidden="1" x14ac:dyDescent="0.3">
      <c r="A1921" s="79">
        <v>43924</v>
      </c>
      <c r="B1921">
        <f>SUMIFS(user_list!P:P,user_list!G:G,"&lt;="&amp;A1921,user_list!H:H,"&gt;="&amp;A1921)</f>
        <v>1.3919094650205763</v>
      </c>
      <c r="C1921">
        <f>SUMIFS(user_list!Q:Q,user_list!G:G,"&lt;="&amp;A1921,user_list!H:H,"&gt;="&amp;A1921)</f>
        <v>3.4703703703703703</v>
      </c>
      <c r="D1921">
        <f>SUMIFS(user_list!P:P,user_list!G:G,"&lt;="&amp;A1921,user_list!H:H,"&gt;="&amp;A1921,user_list!J:J,days!G1921)+SUMIFS(user_list!P:P,user_list!G:G,"&lt;="&amp;A1921,user_list!H:H,"&gt;="&amp;A1921,user_list!J:J,days!G1921-1)</f>
        <v>1.0202530864197532</v>
      </c>
      <c r="E1921" s="38">
        <f>COUNTIF(user_list!H:H,A1921)</f>
        <v>0</v>
      </c>
      <c r="F1921" s="72">
        <f t="shared" si="58"/>
        <v>4</v>
      </c>
      <c r="G1921" s="72">
        <f t="shared" si="59"/>
        <v>2020</v>
      </c>
    </row>
    <row r="1922" spans="1:7" hidden="1" x14ac:dyDescent="0.3">
      <c r="A1922" s="79">
        <v>43925</v>
      </c>
      <c r="B1922">
        <f>SUMIFS(user_list!P:P,user_list!G:G,"&lt;="&amp;A1922,user_list!H:H,"&gt;="&amp;A1922)</f>
        <v>1.3919094650205763</v>
      </c>
      <c r="C1922">
        <f>SUMIFS(user_list!Q:Q,user_list!G:G,"&lt;="&amp;A1922,user_list!H:H,"&gt;="&amp;A1922)</f>
        <v>3.4703703703703703</v>
      </c>
      <c r="D1922">
        <f>SUMIFS(user_list!P:P,user_list!G:G,"&lt;="&amp;A1922,user_list!H:H,"&gt;="&amp;A1922,user_list!J:J,days!G1922)+SUMIFS(user_list!P:P,user_list!G:G,"&lt;="&amp;A1922,user_list!H:H,"&gt;="&amp;A1922,user_list!J:J,days!G1922-1)</f>
        <v>1.0202530864197532</v>
      </c>
      <c r="E1922" s="38">
        <f>COUNTIF(user_list!H:H,A1922)</f>
        <v>0</v>
      </c>
      <c r="F1922" s="72">
        <f t="shared" ref="F1922:F1985" si="60">MONTH(A1922)</f>
        <v>4</v>
      </c>
      <c r="G1922" s="72">
        <f t="shared" ref="G1922:G1985" si="61">YEAR(A1922)</f>
        <v>2020</v>
      </c>
    </row>
    <row r="1923" spans="1:7" hidden="1" x14ac:dyDescent="0.3">
      <c r="A1923" s="79">
        <v>43926</v>
      </c>
      <c r="B1923">
        <f>SUMIFS(user_list!P:P,user_list!G:G,"&lt;="&amp;A1923,user_list!H:H,"&gt;="&amp;A1923)</f>
        <v>1.3919094650205763</v>
      </c>
      <c r="C1923">
        <f>SUMIFS(user_list!Q:Q,user_list!G:G,"&lt;="&amp;A1923,user_list!H:H,"&gt;="&amp;A1923)</f>
        <v>3.4703703703703703</v>
      </c>
      <c r="D1923">
        <f>SUMIFS(user_list!P:P,user_list!G:G,"&lt;="&amp;A1923,user_list!H:H,"&gt;="&amp;A1923,user_list!J:J,days!G1923)+SUMIFS(user_list!P:P,user_list!G:G,"&lt;="&amp;A1923,user_list!H:H,"&gt;="&amp;A1923,user_list!J:J,days!G1923-1)</f>
        <v>1.0202530864197532</v>
      </c>
      <c r="E1923" s="38">
        <f>COUNTIF(user_list!H:H,A1923)</f>
        <v>1</v>
      </c>
      <c r="F1923" s="72">
        <f t="shared" si="60"/>
        <v>4</v>
      </c>
      <c r="G1923" s="72">
        <f t="shared" si="61"/>
        <v>2020</v>
      </c>
    </row>
    <row r="1924" spans="1:7" hidden="1" x14ac:dyDescent="0.3">
      <c r="A1924" s="79">
        <v>43927</v>
      </c>
      <c r="B1924">
        <f>SUMIFS(user_list!P:P,user_list!G:G,"&lt;="&amp;A1924,user_list!H:H,"&gt;="&amp;A1924)</f>
        <v>0.8682983539094653</v>
      </c>
      <c r="C1924">
        <f>SUMIFS(user_list!Q:Q,user_list!G:G,"&lt;="&amp;A1924,user_list!H:H,"&gt;="&amp;A1924)</f>
        <v>2.1703703703703705</v>
      </c>
      <c r="D1924">
        <f>SUMIFS(user_list!P:P,user_list!G:G,"&lt;="&amp;A1924,user_list!H:H,"&gt;="&amp;A1924,user_list!J:J,days!G1924)+SUMIFS(user_list!P:P,user_list!G:G,"&lt;="&amp;A1924,user_list!H:H,"&gt;="&amp;A1924,user_list!J:J,days!G1924-1)</f>
        <v>0.49664197530864213</v>
      </c>
      <c r="E1924" s="38">
        <f>COUNTIF(user_list!H:H,A1924)</f>
        <v>0</v>
      </c>
      <c r="F1924" s="72">
        <f t="shared" si="60"/>
        <v>4</v>
      </c>
      <c r="G1924" s="72">
        <f t="shared" si="61"/>
        <v>2020</v>
      </c>
    </row>
    <row r="1925" spans="1:7" hidden="1" x14ac:dyDescent="0.3">
      <c r="A1925" s="79">
        <v>43928</v>
      </c>
      <c r="B1925">
        <f>SUMIFS(user_list!P:P,user_list!G:G,"&lt;="&amp;A1925,user_list!H:H,"&gt;="&amp;A1925)</f>
        <v>0.8682983539094653</v>
      </c>
      <c r="C1925">
        <f>SUMIFS(user_list!Q:Q,user_list!G:G,"&lt;="&amp;A1925,user_list!H:H,"&gt;="&amp;A1925)</f>
        <v>2.1703703703703705</v>
      </c>
      <c r="D1925">
        <f>SUMIFS(user_list!P:P,user_list!G:G,"&lt;="&amp;A1925,user_list!H:H,"&gt;="&amp;A1925,user_list!J:J,days!G1925)+SUMIFS(user_list!P:P,user_list!G:G,"&lt;="&amp;A1925,user_list!H:H,"&gt;="&amp;A1925,user_list!J:J,days!G1925-1)</f>
        <v>0.49664197530864213</v>
      </c>
      <c r="E1925" s="38">
        <f>COUNTIF(user_list!H:H,A1925)</f>
        <v>0</v>
      </c>
      <c r="F1925" s="72">
        <f t="shared" si="60"/>
        <v>4</v>
      </c>
      <c r="G1925" s="72">
        <f t="shared" si="61"/>
        <v>2020</v>
      </c>
    </row>
    <row r="1926" spans="1:7" hidden="1" x14ac:dyDescent="0.3">
      <c r="A1926" s="79">
        <v>43929</v>
      </c>
      <c r="B1926">
        <f>SUMIFS(user_list!P:P,user_list!G:G,"&lt;="&amp;A1926,user_list!H:H,"&gt;="&amp;A1926)</f>
        <v>0.8682983539094653</v>
      </c>
      <c r="C1926">
        <f>SUMIFS(user_list!Q:Q,user_list!G:G,"&lt;="&amp;A1926,user_list!H:H,"&gt;="&amp;A1926)</f>
        <v>2.1703703703703705</v>
      </c>
      <c r="D1926">
        <f>SUMIFS(user_list!P:P,user_list!G:G,"&lt;="&amp;A1926,user_list!H:H,"&gt;="&amp;A1926,user_list!J:J,days!G1926)+SUMIFS(user_list!P:P,user_list!G:G,"&lt;="&amp;A1926,user_list!H:H,"&gt;="&amp;A1926,user_list!J:J,days!G1926-1)</f>
        <v>0.49664197530864213</v>
      </c>
      <c r="E1926" s="38">
        <f>COUNTIF(user_list!H:H,A1926)</f>
        <v>0</v>
      </c>
      <c r="F1926" s="72">
        <f t="shared" si="60"/>
        <v>4</v>
      </c>
      <c r="G1926" s="72">
        <f t="shared" si="61"/>
        <v>2020</v>
      </c>
    </row>
    <row r="1927" spans="1:7" hidden="1" x14ac:dyDescent="0.3">
      <c r="A1927" s="79">
        <v>43930</v>
      </c>
      <c r="B1927">
        <f>SUMIFS(user_list!P:P,user_list!G:G,"&lt;="&amp;A1927,user_list!H:H,"&gt;="&amp;A1927)</f>
        <v>0.8682983539094653</v>
      </c>
      <c r="C1927">
        <f>SUMIFS(user_list!Q:Q,user_list!G:G,"&lt;="&amp;A1927,user_list!H:H,"&gt;="&amp;A1927)</f>
        <v>2.1703703703703705</v>
      </c>
      <c r="D1927">
        <f>SUMIFS(user_list!P:P,user_list!G:G,"&lt;="&amp;A1927,user_list!H:H,"&gt;="&amp;A1927,user_list!J:J,days!G1927)+SUMIFS(user_list!P:P,user_list!G:G,"&lt;="&amp;A1927,user_list!H:H,"&gt;="&amp;A1927,user_list!J:J,days!G1927-1)</f>
        <v>0.49664197530864213</v>
      </c>
      <c r="E1927" s="38">
        <f>COUNTIF(user_list!H:H,A1927)</f>
        <v>0</v>
      </c>
      <c r="F1927" s="72">
        <f t="shared" si="60"/>
        <v>4</v>
      </c>
      <c r="G1927" s="72">
        <f t="shared" si="61"/>
        <v>2020</v>
      </c>
    </row>
    <row r="1928" spans="1:7" hidden="1" x14ac:dyDescent="0.3">
      <c r="A1928" s="79">
        <v>43931</v>
      </c>
      <c r="B1928">
        <f>SUMIFS(user_list!P:P,user_list!G:G,"&lt;="&amp;A1928,user_list!H:H,"&gt;="&amp;A1928)</f>
        <v>0.8682983539094653</v>
      </c>
      <c r="C1928">
        <f>SUMIFS(user_list!Q:Q,user_list!G:G,"&lt;="&amp;A1928,user_list!H:H,"&gt;="&amp;A1928)</f>
        <v>2.1703703703703705</v>
      </c>
      <c r="D1928">
        <f>SUMIFS(user_list!P:P,user_list!G:G,"&lt;="&amp;A1928,user_list!H:H,"&gt;="&amp;A1928,user_list!J:J,days!G1928)+SUMIFS(user_list!P:P,user_list!G:G,"&lt;="&amp;A1928,user_list!H:H,"&gt;="&amp;A1928,user_list!J:J,days!G1928-1)</f>
        <v>0.49664197530864213</v>
      </c>
      <c r="E1928" s="38">
        <f>COUNTIF(user_list!H:H,A1928)</f>
        <v>0</v>
      </c>
      <c r="F1928" s="72">
        <f t="shared" si="60"/>
        <v>4</v>
      </c>
      <c r="G1928" s="72">
        <f t="shared" si="61"/>
        <v>2020</v>
      </c>
    </row>
    <row r="1929" spans="1:7" hidden="1" x14ac:dyDescent="0.3">
      <c r="A1929" s="79">
        <v>43932</v>
      </c>
      <c r="B1929">
        <f>SUMIFS(user_list!P:P,user_list!G:G,"&lt;="&amp;A1929,user_list!H:H,"&gt;="&amp;A1929)</f>
        <v>0.8682983539094653</v>
      </c>
      <c r="C1929">
        <f>SUMIFS(user_list!Q:Q,user_list!G:G,"&lt;="&amp;A1929,user_list!H:H,"&gt;="&amp;A1929)</f>
        <v>2.1703703703703705</v>
      </c>
      <c r="D1929">
        <f>SUMIFS(user_list!P:P,user_list!G:G,"&lt;="&amp;A1929,user_list!H:H,"&gt;="&amp;A1929,user_list!J:J,days!G1929)+SUMIFS(user_list!P:P,user_list!G:G,"&lt;="&amp;A1929,user_list!H:H,"&gt;="&amp;A1929,user_list!J:J,days!G1929-1)</f>
        <v>0.49664197530864213</v>
      </c>
      <c r="E1929" s="38">
        <f>COUNTIF(user_list!H:H,A1929)</f>
        <v>0</v>
      </c>
      <c r="F1929" s="72">
        <f t="shared" si="60"/>
        <v>4</v>
      </c>
      <c r="G1929" s="72">
        <f t="shared" si="61"/>
        <v>2020</v>
      </c>
    </row>
    <row r="1930" spans="1:7" hidden="1" x14ac:dyDescent="0.3">
      <c r="A1930" s="79">
        <v>43933</v>
      </c>
      <c r="B1930">
        <f>SUMIFS(user_list!P:P,user_list!G:G,"&lt;="&amp;A1930,user_list!H:H,"&gt;="&amp;A1930)</f>
        <v>0.8682983539094653</v>
      </c>
      <c r="C1930">
        <f>SUMIFS(user_list!Q:Q,user_list!G:G,"&lt;="&amp;A1930,user_list!H:H,"&gt;="&amp;A1930)</f>
        <v>2.1703703703703705</v>
      </c>
      <c r="D1930">
        <f>SUMIFS(user_list!P:P,user_list!G:G,"&lt;="&amp;A1930,user_list!H:H,"&gt;="&amp;A1930,user_list!J:J,days!G1930)+SUMIFS(user_list!P:P,user_list!G:G,"&lt;="&amp;A1930,user_list!H:H,"&gt;="&amp;A1930,user_list!J:J,days!G1930-1)</f>
        <v>0.49664197530864213</v>
      </c>
      <c r="E1930" s="38">
        <f>COUNTIF(user_list!H:H,A1930)</f>
        <v>0</v>
      </c>
      <c r="F1930" s="72">
        <f t="shared" si="60"/>
        <v>4</v>
      </c>
      <c r="G1930" s="72">
        <f t="shared" si="61"/>
        <v>2020</v>
      </c>
    </row>
    <row r="1931" spans="1:7" hidden="1" x14ac:dyDescent="0.3">
      <c r="A1931" s="79">
        <v>43934</v>
      </c>
      <c r="B1931">
        <f>SUMIFS(user_list!P:P,user_list!G:G,"&lt;="&amp;A1931,user_list!H:H,"&gt;="&amp;A1931)</f>
        <v>0.8682983539094653</v>
      </c>
      <c r="C1931">
        <f>SUMIFS(user_list!Q:Q,user_list!G:G,"&lt;="&amp;A1931,user_list!H:H,"&gt;="&amp;A1931)</f>
        <v>2.1703703703703705</v>
      </c>
      <c r="D1931">
        <f>SUMIFS(user_list!P:P,user_list!G:G,"&lt;="&amp;A1931,user_list!H:H,"&gt;="&amp;A1931,user_list!J:J,days!G1931)+SUMIFS(user_list!P:P,user_list!G:G,"&lt;="&amp;A1931,user_list!H:H,"&gt;="&amp;A1931,user_list!J:J,days!G1931-1)</f>
        <v>0.49664197530864213</v>
      </c>
      <c r="E1931" s="38">
        <f>COUNTIF(user_list!H:H,A1931)</f>
        <v>0</v>
      </c>
      <c r="F1931" s="72">
        <f t="shared" si="60"/>
        <v>4</v>
      </c>
      <c r="G1931" s="72">
        <f t="shared" si="61"/>
        <v>2020</v>
      </c>
    </row>
    <row r="1932" spans="1:7" hidden="1" x14ac:dyDescent="0.3">
      <c r="A1932" s="79">
        <v>43935</v>
      </c>
      <c r="B1932">
        <f>SUMIFS(user_list!P:P,user_list!G:G,"&lt;="&amp;A1932,user_list!H:H,"&gt;="&amp;A1932)</f>
        <v>0.8682983539094653</v>
      </c>
      <c r="C1932">
        <f>SUMIFS(user_list!Q:Q,user_list!G:G,"&lt;="&amp;A1932,user_list!H:H,"&gt;="&amp;A1932)</f>
        <v>2.1703703703703705</v>
      </c>
      <c r="D1932">
        <f>SUMIFS(user_list!P:P,user_list!G:G,"&lt;="&amp;A1932,user_list!H:H,"&gt;="&amp;A1932,user_list!J:J,days!G1932)+SUMIFS(user_list!P:P,user_list!G:G,"&lt;="&amp;A1932,user_list!H:H,"&gt;="&amp;A1932,user_list!J:J,days!G1932-1)</f>
        <v>0.49664197530864213</v>
      </c>
      <c r="E1932" s="38">
        <f>COUNTIF(user_list!H:H,A1932)</f>
        <v>0</v>
      </c>
      <c r="F1932" s="72">
        <f t="shared" si="60"/>
        <v>4</v>
      </c>
      <c r="G1932" s="72">
        <f t="shared" si="61"/>
        <v>2020</v>
      </c>
    </row>
    <row r="1933" spans="1:7" hidden="1" x14ac:dyDescent="0.3">
      <c r="A1933" s="79">
        <v>43936</v>
      </c>
      <c r="B1933">
        <f>SUMIFS(user_list!P:P,user_list!G:G,"&lt;="&amp;A1933,user_list!H:H,"&gt;="&amp;A1933)</f>
        <v>0.8682983539094653</v>
      </c>
      <c r="C1933">
        <f>SUMIFS(user_list!Q:Q,user_list!G:G,"&lt;="&amp;A1933,user_list!H:H,"&gt;="&amp;A1933)</f>
        <v>2.1703703703703705</v>
      </c>
      <c r="D1933">
        <f>SUMIFS(user_list!P:P,user_list!G:G,"&lt;="&amp;A1933,user_list!H:H,"&gt;="&amp;A1933,user_list!J:J,days!G1933)+SUMIFS(user_list!P:P,user_list!G:G,"&lt;="&amp;A1933,user_list!H:H,"&gt;="&amp;A1933,user_list!J:J,days!G1933-1)</f>
        <v>0.49664197530864213</v>
      </c>
      <c r="E1933" s="38">
        <f>COUNTIF(user_list!H:H,A1933)</f>
        <v>0</v>
      </c>
      <c r="F1933" s="72">
        <f t="shared" si="60"/>
        <v>4</v>
      </c>
      <c r="G1933" s="72">
        <f t="shared" si="61"/>
        <v>2020</v>
      </c>
    </row>
    <row r="1934" spans="1:7" hidden="1" x14ac:dyDescent="0.3">
      <c r="A1934" s="79">
        <v>43937</v>
      </c>
      <c r="B1934">
        <f>SUMIFS(user_list!P:P,user_list!G:G,"&lt;="&amp;A1934,user_list!H:H,"&gt;="&amp;A1934)</f>
        <v>0.8682983539094653</v>
      </c>
      <c r="C1934">
        <f>SUMIFS(user_list!Q:Q,user_list!G:G,"&lt;="&amp;A1934,user_list!H:H,"&gt;="&amp;A1934)</f>
        <v>2.1703703703703705</v>
      </c>
      <c r="D1934">
        <f>SUMIFS(user_list!P:P,user_list!G:G,"&lt;="&amp;A1934,user_list!H:H,"&gt;="&amp;A1934,user_list!J:J,days!G1934)+SUMIFS(user_list!P:P,user_list!G:G,"&lt;="&amp;A1934,user_list!H:H,"&gt;="&amp;A1934,user_list!J:J,days!G1934-1)</f>
        <v>0.49664197530864213</v>
      </c>
      <c r="E1934" s="38">
        <f>COUNTIF(user_list!H:H,A1934)</f>
        <v>0</v>
      </c>
      <c r="F1934" s="72">
        <f t="shared" si="60"/>
        <v>4</v>
      </c>
      <c r="G1934" s="72">
        <f t="shared" si="61"/>
        <v>2020</v>
      </c>
    </row>
    <row r="1935" spans="1:7" hidden="1" x14ac:dyDescent="0.3">
      <c r="A1935" s="79">
        <v>43938</v>
      </c>
      <c r="B1935">
        <f>SUMIFS(user_list!P:P,user_list!G:G,"&lt;="&amp;A1935,user_list!H:H,"&gt;="&amp;A1935)</f>
        <v>0.8682983539094653</v>
      </c>
      <c r="C1935">
        <f>SUMIFS(user_list!Q:Q,user_list!G:G,"&lt;="&amp;A1935,user_list!H:H,"&gt;="&amp;A1935)</f>
        <v>2.1703703703703705</v>
      </c>
      <c r="D1935">
        <f>SUMIFS(user_list!P:P,user_list!G:G,"&lt;="&amp;A1935,user_list!H:H,"&gt;="&amp;A1935,user_list!J:J,days!G1935)+SUMIFS(user_list!P:P,user_list!G:G,"&lt;="&amp;A1935,user_list!H:H,"&gt;="&amp;A1935,user_list!J:J,days!G1935-1)</f>
        <v>0.49664197530864213</v>
      </c>
      <c r="E1935" s="38">
        <f>COUNTIF(user_list!H:H,A1935)</f>
        <v>0</v>
      </c>
      <c r="F1935" s="72">
        <f t="shared" si="60"/>
        <v>4</v>
      </c>
      <c r="G1935" s="72">
        <f t="shared" si="61"/>
        <v>2020</v>
      </c>
    </row>
    <row r="1936" spans="1:7" hidden="1" x14ac:dyDescent="0.3">
      <c r="A1936" s="79">
        <v>43939</v>
      </c>
      <c r="B1936">
        <f>SUMIFS(user_list!P:P,user_list!G:G,"&lt;="&amp;A1936,user_list!H:H,"&gt;="&amp;A1936)</f>
        <v>0.8682983539094653</v>
      </c>
      <c r="C1936">
        <f>SUMIFS(user_list!Q:Q,user_list!G:G,"&lt;="&amp;A1936,user_list!H:H,"&gt;="&amp;A1936)</f>
        <v>2.1703703703703705</v>
      </c>
      <c r="D1936">
        <f>SUMIFS(user_list!P:P,user_list!G:G,"&lt;="&amp;A1936,user_list!H:H,"&gt;="&amp;A1936,user_list!J:J,days!G1936)+SUMIFS(user_list!P:P,user_list!G:G,"&lt;="&amp;A1936,user_list!H:H,"&gt;="&amp;A1936,user_list!J:J,days!G1936-1)</f>
        <v>0.49664197530864213</v>
      </c>
      <c r="E1936" s="38">
        <f>COUNTIF(user_list!H:H,A1936)</f>
        <v>1</v>
      </c>
      <c r="F1936" s="72">
        <f t="shared" si="60"/>
        <v>4</v>
      </c>
      <c r="G1936" s="72">
        <f t="shared" si="61"/>
        <v>2020</v>
      </c>
    </row>
    <row r="1937" spans="1:7" hidden="1" x14ac:dyDescent="0.3">
      <c r="A1937" s="79">
        <v>43940</v>
      </c>
      <c r="B1937">
        <f>SUMIFS(user_list!P:P,user_list!G:G,"&lt;="&amp;A1937,user_list!H:H,"&gt;="&amp;A1937)</f>
        <v>2.1583102247546693</v>
      </c>
      <c r="C1937">
        <f>SUMIFS(user_list!Q:Q,user_list!G:G,"&lt;="&amp;A1937,user_list!H:H,"&gt;="&amp;A1937)</f>
        <v>4.1874643874643871</v>
      </c>
      <c r="D1937">
        <f>SUMIFS(user_list!P:P,user_list!G:G,"&lt;="&amp;A1937,user_list!H:H,"&gt;="&amp;A1937,user_list!J:J,days!G1937)+SUMIFS(user_list!P:P,user_list!G:G,"&lt;="&amp;A1937,user_list!H:H,"&gt;="&amp;A1937,user_list!J:J,days!G1937-1)</f>
        <v>0.72688888888888903</v>
      </c>
      <c r="E1937" s="38">
        <f>COUNTIF(user_list!H:H,A1937)</f>
        <v>2</v>
      </c>
      <c r="F1937" s="72">
        <f t="shared" si="60"/>
        <v>4</v>
      </c>
      <c r="G1937" s="72">
        <f t="shared" si="61"/>
        <v>2020</v>
      </c>
    </row>
    <row r="1938" spans="1:7" hidden="1" x14ac:dyDescent="0.3">
      <c r="A1938" s="79">
        <v>43941</v>
      </c>
      <c r="B1938">
        <f>SUMIFS(user_list!P:P,user_list!G:G,"&lt;="&amp;A1938,user_list!H:H,"&gt;="&amp;A1938)</f>
        <v>0.7441435580880027</v>
      </c>
      <c r="C1938">
        <f>SUMIFS(user_list!Q:Q,user_list!G:G,"&lt;="&amp;A1938,user_list!H:H,"&gt;="&amp;A1938)</f>
        <v>2.1874643874643875</v>
      </c>
      <c r="D1938">
        <f>SUMIFS(user_list!P:P,user_list!G:G,"&lt;="&amp;A1938,user_list!H:H,"&gt;="&amp;A1938,user_list!J:J,days!G1938)+SUMIFS(user_list!P:P,user_list!G:G,"&lt;="&amp;A1938,user_list!H:H,"&gt;="&amp;A1938,user_list!J:J,days!G1938-1)</f>
        <v>0.32133333333333342</v>
      </c>
      <c r="E1938" s="38">
        <f>COUNTIF(user_list!H:H,A1938)</f>
        <v>0</v>
      </c>
      <c r="F1938" s="72">
        <f t="shared" si="60"/>
        <v>4</v>
      </c>
      <c r="G1938" s="72">
        <f t="shared" si="61"/>
        <v>2020</v>
      </c>
    </row>
    <row r="1939" spans="1:7" hidden="1" x14ac:dyDescent="0.3">
      <c r="A1939" s="79">
        <v>43942</v>
      </c>
      <c r="B1939">
        <f>SUMIFS(user_list!P:P,user_list!G:G,"&lt;="&amp;A1939,user_list!H:H,"&gt;="&amp;A1939)</f>
        <v>0.7441435580880027</v>
      </c>
      <c r="C1939">
        <f>SUMIFS(user_list!Q:Q,user_list!G:G,"&lt;="&amp;A1939,user_list!H:H,"&gt;="&amp;A1939)</f>
        <v>2.1874643874643875</v>
      </c>
      <c r="D1939">
        <f>SUMIFS(user_list!P:P,user_list!G:G,"&lt;="&amp;A1939,user_list!H:H,"&gt;="&amp;A1939,user_list!J:J,days!G1939)+SUMIFS(user_list!P:P,user_list!G:G,"&lt;="&amp;A1939,user_list!H:H,"&gt;="&amp;A1939,user_list!J:J,days!G1939-1)</f>
        <v>0.32133333333333342</v>
      </c>
      <c r="E1939" s="38">
        <f>COUNTIF(user_list!H:H,A1939)</f>
        <v>0</v>
      </c>
      <c r="F1939" s="72">
        <f t="shared" si="60"/>
        <v>4</v>
      </c>
      <c r="G1939" s="72">
        <f t="shared" si="61"/>
        <v>2020</v>
      </c>
    </row>
    <row r="1940" spans="1:7" hidden="1" x14ac:dyDescent="0.3">
      <c r="A1940" s="79">
        <v>43943</v>
      </c>
      <c r="B1940">
        <f>SUMIFS(user_list!P:P,user_list!G:G,"&lt;="&amp;A1940,user_list!H:H,"&gt;="&amp;A1940)</f>
        <v>0.7441435580880027</v>
      </c>
      <c r="C1940">
        <f>SUMIFS(user_list!Q:Q,user_list!G:G,"&lt;="&amp;A1940,user_list!H:H,"&gt;="&amp;A1940)</f>
        <v>2.1874643874643875</v>
      </c>
      <c r="D1940">
        <f>SUMIFS(user_list!P:P,user_list!G:G,"&lt;="&amp;A1940,user_list!H:H,"&gt;="&amp;A1940,user_list!J:J,days!G1940)+SUMIFS(user_list!P:P,user_list!G:G,"&lt;="&amp;A1940,user_list!H:H,"&gt;="&amp;A1940,user_list!J:J,days!G1940-1)</f>
        <v>0.32133333333333342</v>
      </c>
      <c r="E1940" s="38">
        <f>COUNTIF(user_list!H:H,A1940)</f>
        <v>0</v>
      </c>
      <c r="F1940" s="72">
        <f t="shared" si="60"/>
        <v>4</v>
      </c>
      <c r="G1940" s="72">
        <f t="shared" si="61"/>
        <v>2020</v>
      </c>
    </row>
    <row r="1941" spans="1:7" hidden="1" x14ac:dyDescent="0.3">
      <c r="A1941" s="79">
        <v>43944</v>
      </c>
      <c r="B1941">
        <f>SUMIFS(user_list!P:P,user_list!G:G,"&lt;="&amp;A1941,user_list!H:H,"&gt;="&amp;A1941)</f>
        <v>0.7441435580880027</v>
      </c>
      <c r="C1941">
        <f>SUMIFS(user_list!Q:Q,user_list!G:G,"&lt;="&amp;A1941,user_list!H:H,"&gt;="&amp;A1941)</f>
        <v>2.1874643874643875</v>
      </c>
      <c r="D1941">
        <f>SUMIFS(user_list!P:P,user_list!G:G,"&lt;="&amp;A1941,user_list!H:H,"&gt;="&amp;A1941,user_list!J:J,days!G1941)+SUMIFS(user_list!P:P,user_list!G:G,"&lt;="&amp;A1941,user_list!H:H,"&gt;="&amp;A1941,user_list!J:J,days!G1941-1)</f>
        <v>0.32133333333333342</v>
      </c>
      <c r="E1941" s="38">
        <f>COUNTIF(user_list!H:H,A1941)</f>
        <v>0</v>
      </c>
      <c r="F1941" s="72">
        <f t="shared" si="60"/>
        <v>4</v>
      </c>
      <c r="G1941" s="72">
        <f t="shared" si="61"/>
        <v>2020</v>
      </c>
    </row>
    <row r="1942" spans="1:7" hidden="1" x14ac:dyDescent="0.3">
      <c r="A1942" s="79">
        <v>43945</v>
      </c>
      <c r="B1942">
        <f>SUMIFS(user_list!P:P,user_list!G:G,"&lt;="&amp;A1942,user_list!H:H,"&gt;="&amp;A1942)</f>
        <v>1.5346991136435582</v>
      </c>
      <c r="C1942">
        <f>SUMIFS(user_list!Q:Q,user_list!G:G,"&lt;="&amp;A1942,user_list!H:H,"&gt;="&amp;A1942)</f>
        <v>4.1874643874643871</v>
      </c>
      <c r="D1942">
        <f>SUMIFS(user_list!P:P,user_list!G:G,"&lt;="&amp;A1942,user_list!H:H,"&gt;="&amp;A1942,user_list!J:J,days!G1942)+SUMIFS(user_list!P:P,user_list!G:G,"&lt;="&amp;A1942,user_list!H:H,"&gt;="&amp;A1942,user_list!J:J,days!G1942-1)</f>
        <v>1.1118888888888889</v>
      </c>
      <c r="E1942" s="38">
        <f>COUNTIF(user_list!H:H,A1942)</f>
        <v>1</v>
      </c>
      <c r="F1942" s="72">
        <f t="shared" si="60"/>
        <v>4</v>
      </c>
      <c r="G1942" s="72">
        <f t="shared" si="61"/>
        <v>2020</v>
      </c>
    </row>
    <row r="1943" spans="1:7" hidden="1" x14ac:dyDescent="0.3">
      <c r="A1943" s="79">
        <v>43946</v>
      </c>
      <c r="B1943">
        <f>SUMIFS(user_list!P:P,user_list!G:G,"&lt;="&amp;A1943,user_list!H:H,"&gt;="&amp;A1943)</f>
        <v>1.2133657803102249</v>
      </c>
      <c r="C1943">
        <f>SUMIFS(user_list!Q:Q,user_list!G:G,"&lt;="&amp;A1943,user_list!H:H,"&gt;="&amp;A1943)</f>
        <v>3.3874643874643877</v>
      </c>
      <c r="D1943">
        <f>SUMIFS(user_list!P:P,user_list!G:G,"&lt;="&amp;A1943,user_list!H:H,"&gt;="&amp;A1943,user_list!J:J,days!G1943)+SUMIFS(user_list!P:P,user_list!G:G,"&lt;="&amp;A1943,user_list!H:H,"&gt;="&amp;A1943,user_list!J:J,days!G1943-1)</f>
        <v>0.79055555555555557</v>
      </c>
      <c r="E1943" s="38">
        <f>COUNTIF(user_list!H:H,A1943)</f>
        <v>0</v>
      </c>
      <c r="F1943" s="72">
        <f t="shared" si="60"/>
        <v>4</v>
      </c>
      <c r="G1943" s="72">
        <f t="shared" si="61"/>
        <v>2020</v>
      </c>
    </row>
    <row r="1944" spans="1:7" hidden="1" x14ac:dyDescent="0.3">
      <c r="A1944" s="79">
        <v>43947</v>
      </c>
      <c r="B1944">
        <f>SUMIFS(user_list!P:P,user_list!G:G,"&lt;="&amp;A1944,user_list!H:H,"&gt;="&amp;A1944)</f>
        <v>1.2822546691991137</v>
      </c>
      <c r="C1944">
        <f>SUMIFS(user_list!Q:Q,user_list!G:G,"&lt;="&amp;A1944,user_list!H:H,"&gt;="&amp;A1944)</f>
        <v>4.3874643874643873</v>
      </c>
      <c r="D1944">
        <f>SUMIFS(user_list!P:P,user_list!G:G,"&lt;="&amp;A1944,user_list!H:H,"&gt;="&amp;A1944,user_list!J:J,days!G1944)+SUMIFS(user_list!P:P,user_list!G:G,"&lt;="&amp;A1944,user_list!H:H,"&gt;="&amp;A1944,user_list!J:J,days!G1944-1)</f>
        <v>0.79055555555555557</v>
      </c>
      <c r="E1944" s="38">
        <f>COUNTIF(user_list!H:H,A1944)</f>
        <v>1</v>
      </c>
      <c r="F1944" s="72">
        <f t="shared" si="60"/>
        <v>4</v>
      </c>
      <c r="G1944" s="72">
        <f t="shared" si="61"/>
        <v>2020</v>
      </c>
    </row>
    <row r="1945" spans="1:7" hidden="1" x14ac:dyDescent="0.3">
      <c r="A1945" s="79">
        <v>43948</v>
      </c>
      <c r="B1945">
        <f>SUMIFS(user_list!P:P,user_list!G:G,"&lt;="&amp;A1945,user_list!H:H,"&gt;="&amp;A1945)</f>
        <v>1.4516991136435582</v>
      </c>
      <c r="C1945">
        <f>SUMIFS(user_list!Q:Q,user_list!G:G,"&lt;="&amp;A1945,user_list!H:H,"&gt;="&amp;A1945)</f>
        <v>3.9874643874643878</v>
      </c>
      <c r="D1945">
        <f>SUMIFS(user_list!P:P,user_list!G:G,"&lt;="&amp;A1945,user_list!H:H,"&gt;="&amp;A1945,user_list!J:J,days!G1945)+SUMIFS(user_list!P:P,user_list!G:G,"&lt;="&amp;A1945,user_list!H:H,"&gt;="&amp;A1945,user_list!J:J,days!G1945-1)</f>
        <v>1.028888888888889</v>
      </c>
      <c r="E1945" s="38">
        <f>COUNTIF(user_list!H:H,A1945)</f>
        <v>1</v>
      </c>
      <c r="F1945" s="72">
        <f t="shared" si="60"/>
        <v>4</v>
      </c>
      <c r="G1945" s="72">
        <f t="shared" si="61"/>
        <v>2020</v>
      </c>
    </row>
    <row r="1946" spans="1:7" hidden="1" x14ac:dyDescent="0.3">
      <c r="A1946" s="79">
        <v>43949</v>
      </c>
      <c r="B1946">
        <f>SUMIFS(user_list!P:P,user_list!G:G,"&lt;="&amp;A1946,user_list!H:H,"&gt;="&amp;A1946)</f>
        <v>1.0800427350427351</v>
      </c>
      <c r="C1946">
        <f>SUMIFS(user_list!Q:Q,user_list!G:G,"&lt;="&amp;A1946,user_list!H:H,"&gt;="&amp;A1946)</f>
        <v>3.0615384615384618</v>
      </c>
      <c r="D1946">
        <f>SUMIFS(user_list!P:P,user_list!G:G,"&lt;="&amp;A1946,user_list!H:H,"&gt;="&amp;A1946,user_list!J:J,days!G1946)+SUMIFS(user_list!P:P,user_list!G:G,"&lt;="&amp;A1946,user_list!H:H,"&gt;="&amp;A1946,user_list!J:J,days!G1946-1)</f>
        <v>1.028888888888889</v>
      </c>
      <c r="E1946" s="38">
        <f>COUNTIF(user_list!H:H,A1946)</f>
        <v>0</v>
      </c>
      <c r="F1946" s="72">
        <f t="shared" si="60"/>
        <v>4</v>
      </c>
      <c r="G1946" s="72">
        <f t="shared" si="61"/>
        <v>2020</v>
      </c>
    </row>
    <row r="1947" spans="1:7" hidden="1" x14ac:dyDescent="0.3">
      <c r="A1947" s="79">
        <v>43950</v>
      </c>
      <c r="B1947">
        <f>SUMIFS(user_list!P:P,user_list!G:G,"&lt;="&amp;A1947,user_list!H:H,"&gt;="&amp;A1947)</f>
        <v>2.0383760683760683</v>
      </c>
      <c r="C1947">
        <f>SUMIFS(user_list!Q:Q,user_list!G:G,"&lt;="&amp;A1947,user_list!H:H,"&gt;="&amp;A1947)</f>
        <v>5.5615384615384613</v>
      </c>
      <c r="D1947">
        <f>SUMIFS(user_list!P:P,user_list!G:G,"&lt;="&amp;A1947,user_list!H:H,"&gt;="&amp;A1947,user_list!J:J,days!G1947)+SUMIFS(user_list!P:P,user_list!G:G,"&lt;="&amp;A1947,user_list!H:H,"&gt;="&amp;A1947,user_list!J:J,days!G1947-1)</f>
        <v>1.028888888888889</v>
      </c>
      <c r="E1947" s="38">
        <f>COUNTIF(user_list!H:H,A1947)</f>
        <v>1</v>
      </c>
      <c r="F1947" s="72">
        <f t="shared" si="60"/>
        <v>4</v>
      </c>
      <c r="G1947" s="72">
        <f t="shared" si="61"/>
        <v>2020</v>
      </c>
    </row>
    <row r="1948" spans="1:7" hidden="1" x14ac:dyDescent="0.3">
      <c r="A1948" s="79">
        <v>43951</v>
      </c>
      <c r="B1948">
        <f>SUMIFS(user_list!P:P,user_list!G:G,"&lt;="&amp;A1948,user_list!H:H,"&gt;="&amp;A1948)</f>
        <v>2.1998205128205131</v>
      </c>
      <c r="C1948">
        <f>SUMIFS(user_list!Q:Q,user_list!G:G,"&lt;="&amp;A1948,user_list!H:H,"&gt;="&amp;A1948)</f>
        <v>5.9615384615384617</v>
      </c>
      <c r="D1948">
        <f>SUMIFS(user_list!P:P,user_list!G:G,"&lt;="&amp;A1948,user_list!H:H,"&gt;="&amp;A1948,user_list!J:J,days!G1948)+SUMIFS(user_list!P:P,user_list!G:G,"&lt;="&amp;A1948,user_list!H:H,"&gt;="&amp;A1948,user_list!J:J,days!G1948-1)</f>
        <v>1.1903333333333332</v>
      </c>
      <c r="E1948" s="38">
        <f>COUNTIF(user_list!H:H,A1948)</f>
        <v>0</v>
      </c>
      <c r="F1948" s="72">
        <f t="shared" si="60"/>
        <v>4</v>
      </c>
      <c r="G1948" s="72">
        <f t="shared" si="61"/>
        <v>2020</v>
      </c>
    </row>
    <row r="1949" spans="1:7" hidden="1" x14ac:dyDescent="0.3">
      <c r="A1949" s="79">
        <v>43952</v>
      </c>
      <c r="B1949">
        <f>SUMIFS(user_list!P:P,user_list!G:G,"&lt;="&amp;A1949,user_list!H:H,"&gt;="&amp;A1949)</f>
        <v>3.3831538461538457</v>
      </c>
      <c r="C1949">
        <f>SUMIFS(user_list!Q:Q,user_list!G:G,"&lt;="&amp;A1949,user_list!H:H,"&gt;="&amp;A1949)</f>
        <v>8.9615384615384617</v>
      </c>
      <c r="D1949">
        <f>SUMIFS(user_list!P:P,user_list!G:G,"&lt;="&amp;A1949,user_list!H:H,"&gt;="&amp;A1949,user_list!J:J,days!G1949)+SUMIFS(user_list!P:P,user_list!G:G,"&lt;="&amp;A1949,user_list!H:H,"&gt;="&amp;A1949,user_list!J:J,days!G1949-1)</f>
        <v>2.3736666666666659</v>
      </c>
      <c r="E1949" s="38">
        <f>COUNTIF(user_list!H:H,A1949)</f>
        <v>1</v>
      </c>
      <c r="F1949" s="72">
        <f t="shared" si="60"/>
        <v>5</v>
      </c>
      <c r="G1949" s="72">
        <f t="shared" si="61"/>
        <v>2020</v>
      </c>
    </row>
    <row r="1950" spans="1:7" hidden="1" x14ac:dyDescent="0.3">
      <c r="A1950" s="79">
        <v>43953</v>
      </c>
      <c r="B1950">
        <f>SUMIFS(user_list!P:P,user_list!G:G,"&lt;="&amp;A1950,user_list!H:H,"&gt;="&amp;A1950)</f>
        <v>4.2189444444444444</v>
      </c>
      <c r="C1950">
        <f>SUMIFS(user_list!Q:Q,user_list!G:G,"&lt;="&amp;A1950,user_list!H:H,"&gt;="&amp;A1950)</f>
        <v>10.5</v>
      </c>
      <c r="D1950">
        <f>SUMIFS(user_list!P:P,user_list!G:G,"&lt;="&amp;A1950,user_list!H:H,"&gt;="&amp;A1950,user_list!J:J,days!G1950)+SUMIFS(user_list!P:P,user_list!G:G,"&lt;="&amp;A1950,user_list!H:H,"&gt;="&amp;A1950,user_list!J:J,days!G1950-1)</f>
        <v>2.3736666666666659</v>
      </c>
      <c r="E1950" s="38">
        <f>COUNTIF(user_list!H:H,A1950)</f>
        <v>3</v>
      </c>
      <c r="F1950" s="72">
        <f t="shared" si="60"/>
        <v>5</v>
      </c>
      <c r="G1950" s="72">
        <f t="shared" si="61"/>
        <v>2020</v>
      </c>
    </row>
    <row r="1951" spans="1:7" hidden="1" x14ac:dyDescent="0.3">
      <c r="A1951" s="79">
        <v>43954</v>
      </c>
      <c r="B1951">
        <f>SUMIFS(user_list!P:P,user_list!G:G,"&lt;="&amp;A1951,user_list!H:H,"&gt;="&amp;A1951)</f>
        <v>2.4306111111111104</v>
      </c>
      <c r="C1951">
        <f>SUMIFS(user_list!Q:Q,user_list!G:G,"&lt;="&amp;A1951,user_list!H:H,"&gt;="&amp;A1951)</f>
        <v>7</v>
      </c>
      <c r="D1951">
        <f>SUMIFS(user_list!P:P,user_list!G:G,"&lt;="&amp;A1951,user_list!H:H,"&gt;="&amp;A1951,user_list!J:J,days!G1951)+SUMIFS(user_list!P:P,user_list!G:G,"&lt;="&amp;A1951,user_list!H:H,"&gt;="&amp;A1951,user_list!J:J,days!G1951-1)</f>
        <v>2.3736666666666659</v>
      </c>
      <c r="E1951" s="38">
        <f>COUNTIF(user_list!H:H,A1951)</f>
        <v>1</v>
      </c>
      <c r="F1951" s="72">
        <f t="shared" si="60"/>
        <v>5</v>
      </c>
      <c r="G1951" s="72">
        <f t="shared" si="61"/>
        <v>2020</v>
      </c>
    </row>
    <row r="1952" spans="1:7" hidden="1" x14ac:dyDescent="0.3">
      <c r="A1952" s="79">
        <v>43955</v>
      </c>
      <c r="B1952">
        <f>SUMIFS(user_list!P:P,user_list!G:G,"&lt;="&amp;A1952,user_list!H:H,"&gt;="&amp;A1952)</f>
        <v>3.850534798534798</v>
      </c>
      <c r="C1952">
        <f>SUMIFS(user_list!Q:Q,user_list!G:G,"&lt;="&amp;A1952,user_list!H:H,"&gt;="&amp;A1952)</f>
        <v>9.6758241758241752</v>
      </c>
      <c r="D1952">
        <f>SUMIFS(user_list!P:P,user_list!G:G,"&lt;="&amp;A1952,user_list!H:H,"&gt;="&amp;A1952,user_list!J:J,days!G1952)+SUMIFS(user_list!P:P,user_list!G:G,"&lt;="&amp;A1952,user_list!H:H,"&gt;="&amp;A1952,user_list!J:J,days!G1952-1)</f>
        <v>3.0593809523809519</v>
      </c>
      <c r="E1952" s="38">
        <f>COUNTIF(user_list!H:H,A1952)</f>
        <v>2</v>
      </c>
      <c r="F1952" s="72">
        <f t="shared" si="60"/>
        <v>5</v>
      </c>
      <c r="G1952" s="72">
        <f t="shared" si="61"/>
        <v>2020</v>
      </c>
    </row>
    <row r="1953" spans="1:7" hidden="1" x14ac:dyDescent="0.3">
      <c r="A1953" s="79">
        <v>43956</v>
      </c>
      <c r="B1953">
        <f>SUMIFS(user_list!P:P,user_list!G:G,"&lt;="&amp;A1953,user_list!H:H,"&gt;="&amp;A1953)</f>
        <v>1.7152014652014653</v>
      </c>
      <c r="C1953">
        <f>SUMIFS(user_list!Q:Q,user_list!G:G,"&lt;="&amp;A1953,user_list!H:H,"&gt;="&amp;A1953)</f>
        <v>4.2758241758241748</v>
      </c>
      <c r="D1953">
        <f>SUMIFS(user_list!P:P,user_list!G:G,"&lt;="&amp;A1953,user_list!H:H,"&gt;="&amp;A1953,user_list!J:J,days!G1953)+SUMIFS(user_list!P:P,user_list!G:G,"&lt;="&amp;A1953,user_list!H:H,"&gt;="&amp;A1953,user_list!J:J,days!G1953-1)</f>
        <v>0.92404761904761912</v>
      </c>
      <c r="E1953" s="38">
        <f>COUNTIF(user_list!H:H,A1953)</f>
        <v>0</v>
      </c>
      <c r="F1953" s="72">
        <f t="shared" si="60"/>
        <v>5</v>
      </c>
      <c r="G1953" s="72">
        <f t="shared" si="61"/>
        <v>2020</v>
      </c>
    </row>
    <row r="1954" spans="1:7" hidden="1" x14ac:dyDescent="0.3">
      <c r="A1954" s="79">
        <v>43957</v>
      </c>
      <c r="B1954">
        <f>SUMIFS(user_list!P:P,user_list!G:G,"&lt;="&amp;A1954,user_list!H:H,"&gt;="&amp;A1954)</f>
        <v>2.9068681318681322</v>
      </c>
      <c r="C1954">
        <f>SUMIFS(user_list!Q:Q,user_list!G:G,"&lt;="&amp;A1954,user_list!H:H,"&gt;="&amp;A1954)</f>
        <v>7.275824175824174</v>
      </c>
      <c r="D1954">
        <f>SUMIFS(user_list!P:P,user_list!G:G,"&lt;="&amp;A1954,user_list!H:H,"&gt;="&amp;A1954,user_list!J:J,days!G1954)+SUMIFS(user_list!P:P,user_list!G:G,"&lt;="&amp;A1954,user_list!H:H,"&gt;="&amp;A1954,user_list!J:J,days!G1954-1)</f>
        <v>2.1157142857142861</v>
      </c>
      <c r="E1954" s="38">
        <f>COUNTIF(user_list!H:H,A1954)</f>
        <v>0</v>
      </c>
      <c r="F1954" s="72">
        <f t="shared" si="60"/>
        <v>5</v>
      </c>
      <c r="G1954" s="72">
        <f t="shared" si="61"/>
        <v>2020</v>
      </c>
    </row>
    <row r="1955" spans="1:7" hidden="1" x14ac:dyDescent="0.3">
      <c r="A1955" s="79">
        <v>43958</v>
      </c>
      <c r="B1955">
        <f>SUMIFS(user_list!P:P,user_list!G:G,"&lt;="&amp;A1955,user_list!H:H,"&gt;="&amp;A1955)</f>
        <v>2.9068681318681322</v>
      </c>
      <c r="C1955">
        <f>SUMIFS(user_list!Q:Q,user_list!G:G,"&lt;="&amp;A1955,user_list!H:H,"&gt;="&amp;A1955)</f>
        <v>7.275824175824174</v>
      </c>
      <c r="D1955">
        <f>SUMIFS(user_list!P:P,user_list!G:G,"&lt;="&amp;A1955,user_list!H:H,"&gt;="&amp;A1955,user_list!J:J,days!G1955)+SUMIFS(user_list!P:P,user_list!G:G,"&lt;="&amp;A1955,user_list!H:H,"&gt;="&amp;A1955,user_list!J:J,days!G1955-1)</f>
        <v>2.1157142857142861</v>
      </c>
      <c r="E1955" s="38">
        <f>COUNTIF(user_list!H:H,A1955)</f>
        <v>0</v>
      </c>
      <c r="F1955" s="72">
        <f t="shared" si="60"/>
        <v>5</v>
      </c>
      <c r="G1955" s="72">
        <f t="shared" si="61"/>
        <v>2020</v>
      </c>
    </row>
    <row r="1956" spans="1:7" hidden="1" x14ac:dyDescent="0.3">
      <c r="A1956" s="79">
        <v>43959</v>
      </c>
      <c r="B1956">
        <f>SUMIFS(user_list!P:P,user_list!G:G,"&lt;="&amp;A1956,user_list!H:H,"&gt;="&amp;A1956)</f>
        <v>2.9068681318681322</v>
      </c>
      <c r="C1956">
        <f>SUMIFS(user_list!Q:Q,user_list!G:G,"&lt;="&amp;A1956,user_list!H:H,"&gt;="&amp;A1956)</f>
        <v>7.275824175824174</v>
      </c>
      <c r="D1956">
        <f>SUMIFS(user_list!P:P,user_list!G:G,"&lt;="&amp;A1956,user_list!H:H,"&gt;="&amp;A1956,user_list!J:J,days!G1956)+SUMIFS(user_list!P:P,user_list!G:G,"&lt;="&amp;A1956,user_list!H:H,"&gt;="&amp;A1956,user_list!J:J,days!G1956-1)</f>
        <v>2.1157142857142861</v>
      </c>
      <c r="E1956" s="38">
        <f>COUNTIF(user_list!H:H,A1956)</f>
        <v>0</v>
      </c>
      <c r="F1956" s="72">
        <f t="shared" si="60"/>
        <v>5</v>
      </c>
      <c r="G1956" s="72">
        <f t="shared" si="61"/>
        <v>2020</v>
      </c>
    </row>
    <row r="1957" spans="1:7" hidden="1" x14ac:dyDescent="0.3">
      <c r="A1957" s="79">
        <v>43960</v>
      </c>
      <c r="B1957">
        <f>SUMIFS(user_list!P:P,user_list!G:G,"&lt;="&amp;A1957,user_list!H:H,"&gt;="&amp;A1957)</f>
        <v>3.1220196470196475</v>
      </c>
      <c r="C1957">
        <f>SUMIFS(user_list!Q:Q,user_list!G:G,"&lt;="&amp;A1957,user_list!H:H,"&gt;="&amp;A1957)</f>
        <v>7.8212787212787198</v>
      </c>
      <c r="D1957">
        <f>SUMIFS(user_list!P:P,user_list!G:G,"&lt;="&amp;A1957,user_list!H:H,"&gt;="&amp;A1957,user_list!J:J,days!G1957)+SUMIFS(user_list!P:P,user_list!G:G,"&lt;="&amp;A1957,user_list!H:H,"&gt;="&amp;A1957,user_list!J:J,days!G1957-1)</f>
        <v>2.3308658008658014</v>
      </c>
      <c r="E1957" s="38">
        <f>COUNTIF(user_list!H:H,A1957)</f>
        <v>1</v>
      </c>
      <c r="F1957" s="72">
        <f t="shared" si="60"/>
        <v>5</v>
      </c>
      <c r="G1957" s="72">
        <f t="shared" si="61"/>
        <v>2020</v>
      </c>
    </row>
    <row r="1958" spans="1:7" hidden="1" x14ac:dyDescent="0.3">
      <c r="A1958" s="79">
        <v>43961</v>
      </c>
      <c r="B1958">
        <f>SUMIFS(user_list!P:P,user_list!G:G,"&lt;="&amp;A1958,user_list!H:H,"&gt;="&amp;A1958)</f>
        <v>2.3336863136863135</v>
      </c>
      <c r="C1958">
        <f>SUMIFS(user_list!Q:Q,user_list!G:G,"&lt;="&amp;A1958,user_list!H:H,"&gt;="&amp;A1958)</f>
        <v>5.8212787212787198</v>
      </c>
      <c r="D1958">
        <f>SUMIFS(user_list!P:P,user_list!G:G,"&lt;="&amp;A1958,user_list!H:H,"&gt;="&amp;A1958,user_list!J:J,days!G1958)+SUMIFS(user_list!P:P,user_list!G:G,"&lt;="&amp;A1958,user_list!H:H,"&gt;="&amp;A1958,user_list!J:J,days!G1958-1)</f>
        <v>1.5425324675324674</v>
      </c>
      <c r="E1958" s="38">
        <f>COUNTIF(user_list!H:H,A1958)</f>
        <v>1</v>
      </c>
      <c r="F1958" s="72">
        <f t="shared" si="60"/>
        <v>5</v>
      </c>
      <c r="G1958" s="72">
        <f t="shared" si="61"/>
        <v>2020</v>
      </c>
    </row>
    <row r="1959" spans="1:7" hidden="1" x14ac:dyDescent="0.3">
      <c r="A1959" s="79">
        <v>43962</v>
      </c>
      <c r="B1959">
        <f>SUMIFS(user_list!P:P,user_list!G:G,"&lt;="&amp;A1959,user_list!H:H,"&gt;="&amp;A1959)</f>
        <v>1.647972027972028</v>
      </c>
      <c r="C1959">
        <f>SUMIFS(user_list!Q:Q,user_list!G:G,"&lt;="&amp;A1959,user_list!H:H,"&gt;="&amp;A1959)</f>
        <v>4.1069930069930063</v>
      </c>
      <c r="D1959">
        <f>SUMIFS(user_list!P:P,user_list!G:G,"&lt;="&amp;A1959,user_list!H:H,"&gt;="&amp;A1959,user_list!J:J,days!G1959)+SUMIFS(user_list!P:P,user_list!G:G,"&lt;="&amp;A1959,user_list!H:H,"&gt;="&amp;A1959,user_list!J:J,days!G1959-1)</f>
        <v>0.8568181818181817</v>
      </c>
      <c r="E1959" s="38">
        <f>COUNTIF(user_list!H:H,A1959)</f>
        <v>0</v>
      </c>
      <c r="F1959" s="72">
        <f t="shared" si="60"/>
        <v>5</v>
      </c>
      <c r="G1959" s="72">
        <f t="shared" si="61"/>
        <v>2020</v>
      </c>
    </row>
    <row r="1960" spans="1:7" hidden="1" x14ac:dyDescent="0.3">
      <c r="A1960" s="79">
        <v>43963</v>
      </c>
      <c r="B1960">
        <f>SUMIFS(user_list!P:P,user_list!G:G,"&lt;="&amp;A1960,user_list!H:H,"&gt;="&amp;A1960)</f>
        <v>1.647972027972028</v>
      </c>
      <c r="C1960">
        <f>SUMIFS(user_list!Q:Q,user_list!G:G,"&lt;="&amp;A1960,user_list!H:H,"&gt;="&amp;A1960)</f>
        <v>4.1069930069930063</v>
      </c>
      <c r="D1960">
        <f>SUMIFS(user_list!P:P,user_list!G:G,"&lt;="&amp;A1960,user_list!H:H,"&gt;="&amp;A1960,user_list!J:J,days!G1960)+SUMIFS(user_list!P:P,user_list!G:G,"&lt;="&amp;A1960,user_list!H:H,"&gt;="&amp;A1960,user_list!J:J,days!G1960-1)</f>
        <v>0.8568181818181817</v>
      </c>
      <c r="E1960" s="38">
        <f>COUNTIF(user_list!H:H,A1960)</f>
        <v>0</v>
      </c>
      <c r="F1960" s="72">
        <f t="shared" si="60"/>
        <v>5</v>
      </c>
      <c r="G1960" s="72">
        <f t="shared" si="61"/>
        <v>2020</v>
      </c>
    </row>
    <row r="1961" spans="1:7" hidden="1" x14ac:dyDescent="0.3">
      <c r="A1961" s="79">
        <v>43964</v>
      </c>
      <c r="B1961">
        <f>SUMIFS(user_list!P:P,user_list!G:G,"&lt;="&amp;A1961,user_list!H:H,"&gt;="&amp;A1961)</f>
        <v>1.647972027972028</v>
      </c>
      <c r="C1961">
        <f>SUMIFS(user_list!Q:Q,user_list!G:G,"&lt;="&amp;A1961,user_list!H:H,"&gt;="&amp;A1961)</f>
        <v>4.1069930069930063</v>
      </c>
      <c r="D1961">
        <f>SUMIFS(user_list!P:P,user_list!G:G,"&lt;="&amp;A1961,user_list!H:H,"&gt;="&amp;A1961,user_list!J:J,days!G1961)+SUMIFS(user_list!P:P,user_list!G:G,"&lt;="&amp;A1961,user_list!H:H,"&gt;="&amp;A1961,user_list!J:J,days!G1961-1)</f>
        <v>0.8568181818181817</v>
      </c>
      <c r="E1961" s="38">
        <f>COUNTIF(user_list!H:H,A1961)</f>
        <v>0</v>
      </c>
      <c r="F1961" s="72">
        <f t="shared" si="60"/>
        <v>5</v>
      </c>
      <c r="G1961" s="72">
        <f t="shared" si="61"/>
        <v>2020</v>
      </c>
    </row>
    <row r="1962" spans="1:7" hidden="1" x14ac:dyDescent="0.3">
      <c r="A1962" s="79">
        <v>43965</v>
      </c>
      <c r="B1962">
        <f>SUMIFS(user_list!P:P,user_list!G:G,"&lt;="&amp;A1962,user_list!H:H,"&gt;="&amp;A1962)</f>
        <v>1.647972027972028</v>
      </c>
      <c r="C1962">
        <f>SUMIFS(user_list!Q:Q,user_list!G:G,"&lt;="&amp;A1962,user_list!H:H,"&gt;="&amp;A1962)</f>
        <v>4.1069930069930063</v>
      </c>
      <c r="D1962">
        <f>SUMIFS(user_list!P:P,user_list!G:G,"&lt;="&amp;A1962,user_list!H:H,"&gt;="&amp;A1962,user_list!J:J,days!G1962)+SUMIFS(user_list!P:P,user_list!G:G,"&lt;="&amp;A1962,user_list!H:H,"&gt;="&amp;A1962,user_list!J:J,days!G1962-1)</f>
        <v>0.8568181818181817</v>
      </c>
      <c r="E1962" s="38">
        <f>COUNTIF(user_list!H:H,A1962)</f>
        <v>0</v>
      </c>
      <c r="F1962" s="72">
        <f t="shared" si="60"/>
        <v>5</v>
      </c>
      <c r="G1962" s="72">
        <f t="shared" si="61"/>
        <v>2020</v>
      </c>
    </row>
    <row r="1963" spans="1:7" hidden="1" x14ac:dyDescent="0.3">
      <c r="A1963" s="79">
        <v>43966</v>
      </c>
      <c r="B1963">
        <f>SUMIFS(user_list!P:P,user_list!G:G,"&lt;="&amp;A1963,user_list!H:H,"&gt;="&amp;A1963)</f>
        <v>1.647972027972028</v>
      </c>
      <c r="C1963">
        <f>SUMIFS(user_list!Q:Q,user_list!G:G,"&lt;="&amp;A1963,user_list!H:H,"&gt;="&amp;A1963)</f>
        <v>4.1069930069930063</v>
      </c>
      <c r="D1963">
        <f>SUMIFS(user_list!P:P,user_list!G:G,"&lt;="&amp;A1963,user_list!H:H,"&gt;="&amp;A1963,user_list!J:J,days!G1963)+SUMIFS(user_list!P:P,user_list!G:G,"&lt;="&amp;A1963,user_list!H:H,"&gt;="&amp;A1963,user_list!J:J,days!G1963-1)</f>
        <v>0.8568181818181817</v>
      </c>
      <c r="E1963" s="38">
        <f>COUNTIF(user_list!H:H,A1963)</f>
        <v>0</v>
      </c>
      <c r="F1963" s="72">
        <f t="shared" si="60"/>
        <v>5</v>
      </c>
      <c r="G1963" s="72">
        <f t="shared" si="61"/>
        <v>2020</v>
      </c>
    </row>
    <row r="1964" spans="1:7" hidden="1" x14ac:dyDescent="0.3">
      <c r="A1964" s="79">
        <v>43967</v>
      </c>
      <c r="B1964">
        <f>SUMIFS(user_list!P:P,user_list!G:G,"&lt;="&amp;A1964,user_list!H:H,"&gt;="&amp;A1964)</f>
        <v>1.647972027972028</v>
      </c>
      <c r="C1964">
        <f>SUMIFS(user_list!Q:Q,user_list!G:G,"&lt;="&amp;A1964,user_list!H:H,"&gt;="&amp;A1964)</f>
        <v>4.1069930069930063</v>
      </c>
      <c r="D1964">
        <f>SUMIFS(user_list!P:P,user_list!G:G,"&lt;="&amp;A1964,user_list!H:H,"&gt;="&amp;A1964,user_list!J:J,days!G1964)+SUMIFS(user_list!P:P,user_list!G:G,"&lt;="&amp;A1964,user_list!H:H,"&gt;="&amp;A1964,user_list!J:J,days!G1964-1)</f>
        <v>0.8568181818181817</v>
      </c>
      <c r="E1964" s="38">
        <f>COUNTIF(user_list!H:H,A1964)</f>
        <v>1</v>
      </c>
      <c r="F1964" s="72">
        <f t="shared" si="60"/>
        <v>5</v>
      </c>
      <c r="G1964" s="72">
        <f t="shared" si="61"/>
        <v>2020</v>
      </c>
    </row>
    <row r="1965" spans="1:7" hidden="1" x14ac:dyDescent="0.3">
      <c r="A1965" s="79">
        <v>43968</v>
      </c>
      <c r="B1965">
        <f>SUMIFS(user_list!P:P,user_list!G:G,"&lt;="&amp;A1965,user_list!H:H,"&gt;="&amp;A1965)</f>
        <v>1.4096386946386947</v>
      </c>
      <c r="C1965">
        <f>SUMIFS(user_list!Q:Q,user_list!G:G,"&lt;="&amp;A1965,user_list!H:H,"&gt;="&amp;A1965)</f>
        <v>3.5069930069930066</v>
      </c>
      <c r="D1965">
        <f>SUMIFS(user_list!P:P,user_list!G:G,"&lt;="&amp;A1965,user_list!H:H,"&gt;="&amp;A1965,user_list!J:J,days!G1965)+SUMIFS(user_list!P:P,user_list!G:G,"&lt;="&amp;A1965,user_list!H:H,"&gt;="&amp;A1965,user_list!J:J,days!G1965-1)</f>
        <v>0.61848484848484842</v>
      </c>
      <c r="E1965" s="38">
        <f>COUNTIF(user_list!H:H,A1965)</f>
        <v>0</v>
      </c>
      <c r="F1965" s="72">
        <f t="shared" si="60"/>
        <v>5</v>
      </c>
      <c r="G1965" s="72">
        <f t="shared" si="61"/>
        <v>2020</v>
      </c>
    </row>
    <row r="1966" spans="1:7" hidden="1" x14ac:dyDescent="0.3">
      <c r="A1966" s="79">
        <v>43969</v>
      </c>
      <c r="B1966">
        <f>SUMIFS(user_list!P:P,user_list!G:G,"&lt;="&amp;A1966,user_list!H:H,"&gt;="&amp;A1966)</f>
        <v>1.4096386946386947</v>
      </c>
      <c r="C1966">
        <f>SUMIFS(user_list!Q:Q,user_list!G:G,"&lt;="&amp;A1966,user_list!H:H,"&gt;="&amp;A1966)</f>
        <v>3.5069930069930066</v>
      </c>
      <c r="D1966">
        <f>SUMIFS(user_list!P:P,user_list!G:G,"&lt;="&amp;A1966,user_list!H:H,"&gt;="&amp;A1966,user_list!J:J,days!G1966)+SUMIFS(user_list!P:P,user_list!G:G,"&lt;="&amp;A1966,user_list!H:H,"&gt;="&amp;A1966,user_list!J:J,days!G1966-1)</f>
        <v>0.61848484848484842</v>
      </c>
      <c r="E1966" s="38">
        <f>COUNTIF(user_list!H:H,A1966)</f>
        <v>0</v>
      </c>
      <c r="F1966" s="72">
        <f t="shared" si="60"/>
        <v>5</v>
      </c>
      <c r="G1966" s="72">
        <f t="shared" si="61"/>
        <v>2020</v>
      </c>
    </row>
    <row r="1967" spans="1:7" hidden="1" x14ac:dyDescent="0.3">
      <c r="A1967" s="79">
        <v>43970</v>
      </c>
      <c r="B1967">
        <f>SUMIFS(user_list!P:P,user_list!G:G,"&lt;="&amp;A1967,user_list!H:H,"&gt;="&amp;A1967)</f>
        <v>1.4096386946386947</v>
      </c>
      <c r="C1967">
        <f>SUMIFS(user_list!Q:Q,user_list!G:G,"&lt;="&amp;A1967,user_list!H:H,"&gt;="&amp;A1967)</f>
        <v>3.5069930069930066</v>
      </c>
      <c r="D1967">
        <f>SUMIFS(user_list!P:P,user_list!G:G,"&lt;="&amp;A1967,user_list!H:H,"&gt;="&amp;A1967,user_list!J:J,days!G1967)+SUMIFS(user_list!P:P,user_list!G:G,"&lt;="&amp;A1967,user_list!H:H,"&gt;="&amp;A1967,user_list!J:J,days!G1967-1)</f>
        <v>0.61848484848484842</v>
      </c>
      <c r="E1967" s="38">
        <f>COUNTIF(user_list!H:H,A1967)</f>
        <v>0</v>
      </c>
      <c r="F1967" s="72">
        <f t="shared" si="60"/>
        <v>5</v>
      </c>
      <c r="G1967" s="72">
        <f t="shared" si="61"/>
        <v>2020</v>
      </c>
    </row>
    <row r="1968" spans="1:7" hidden="1" x14ac:dyDescent="0.3">
      <c r="A1968" s="79">
        <v>43971</v>
      </c>
      <c r="B1968">
        <f>SUMIFS(user_list!P:P,user_list!G:G,"&lt;="&amp;A1968,user_list!H:H,"&gt;="&amp;A1968)</f>
        <v>2.4929720279720278</v>
      </c>
      <c r="C1968">
        <f>SUMIFS(user_list!Q:Q,user_list!G:G,"&lt;="&amp;A1968,user_list!H:H,"&gt;="&amp;A1968)</f>
        <v>4.5069930069930066</v>
      </c>
      <c r="D1968">
        <f>SUMIFS(user_list!P:P,user_list!G:G,"&lt;="&amp;A1968,user_list!H:H,"&gt;="&amp;A1968,user_list!J:J,days!G1968)+SUMIFS(user_list!P:P,user_list!G:G,"&lt;="&amp;A1968,user_list!H:H,"&gt;="&amp;A1968,user_list!J:J,days!G1968-1)</f>
        <v>0.61848484848484842</v>
      </c>
      <c r="E1968" s="38">
        <f>COUNTIF(user_list!H:H,A1968)</f>
        <v>1</v>
      </c>
      <c r="F1968" s="72">
        <f t="shared" si="60"/>
        <v>5</v>
      </c>
      <c r="G1968" s="72">
        <f t="shared" si="61"/>
        <v>2020</v>
      </c>
    </row>
    <row r="1969" spans="1:7" hidden="1" x14ac:dyDescent="0.3">
      <c r="A1969" s="79">
        <v>43972</v>
      </c>
      <c r="B1969">
        <f>SUMIFS(user_list!P:P,user_list!G:G,"&lt;="&amp;A1969,user_list!H:H,"&gt;="&amp;A1969)</f>
        <v>1.9392683242683244</v>
      </c>
      <c r="C1969">
        <f>SUMIFS(user_list!Q:Q,user_list!G:G,"&lt;="&amp;A1969,user_list!H:H,"&gt;="&amp;A1969)</f>
        <v>4.8403263403263397</v>
      </c>
      <c r="D1969">
        <f>SUMIFS(user_list!P:P,user_list!G:G,"&lt;="&amp;A1969,user_list!H:H,"&gt;="&amp;A1969,user_list!J:J,days!G1969)+SUMIFS(user_list!P:P,user_list!G:G,"&lt;="&amp;A1969,user_list!H:H,"&gt;="&amp;A1969,user_list!J:J,days!G1969-1)</f>
        <v>1.1481144781144781</v>
      </c>
      <c r="E1969" s="38">
        <f>COUNTIF(user_list!H:H,A1969)</f>
        <v>1</v>
      </c>
      <c r="F1969" s="72">
        <f t="shared" si="60"/>
        <v>5</v>
      </c>
      <c r="G1969" s="72">
        <f t="shared" si="61"/>
        <v>2020</v>
      </c>
    </row>
    <row r="1970" spans="1:7" hidden="1" x14ac:dyDescent="0.3">
      <c r="A1970" s="79">
        <v>43973</v>
      </c>
      <c r="B1970">
        <f>SUMIFS(user_list!P:P,user_list!G:G,"&lt;="&amp;A1970,user_list!H:H,"&gt;="&amp;A1970)</f>
        <v>3.113712768712769</v>
      </c>
      <c r="C1970">
        <f>SUMIFS(user_list!Q:Q,user_list!G:G,"&lt;="&amp;A1970,user_list!H:H,"&gt;="&amp;A1970)</f>
        <v>7.8403263403263388</v>
      </c>
      <c r="D1970">
        <f>SUMIFS(user_list!P:P,user_list!G:G,"&lt;="&amp;A1970,user_list!H:H,"&gt;="&amp;A1970,user_list!J:J,days!G1970)+SUMIFS(user_list!P:P,user_list!G:G,"&lt;="&amp;A1970,user_list!H:H,"&gt;="&amp;A1970,user_list!J:J,days!G1970-1)</f>
        <v>2.3225589225589225</v>
      </c>
      <c r="E1970" s="38">
        <f>COUNTIF(user_list!H:H,A1970)</f>
        <v>0</v>
      </c>
      <c r="F1970" s="72">
        <f t="shared" si="60"/>
        <v>5</v>
      </c>
      <c r="G1970" s="72">
        <f t="shared" si="61"/>
        <v>2020</v>
      </c>
    </row>
    <row r="1971" spans="1:7" hidden="1" x14ac:dyDescent="0.3">
      <c r="A1971" s="79">
        <v>43974</v>
      </c>
      <c r="B1971">
        <f>SUMIFS(user_list!P:P,user_list!G:G,"&lt;="&amp;A1971,user_list!H:H,"&gt;="&amp;A1971)</f>
        <v>3.113712768712769</v>
      </c>
      <c r="C1971">
        <f>SUMIFS(user_list!Q:Q,user_list!G:G,"&lt;="&amp;A1971,user_list!H:H,"&gt;="&amp;A1971)</f>
        <v>7.8403263403263388</v>
      </c>
      <c r="D1971">
        <f>SUMIFS(user_list!P:P,user_list!G:G,"&lt;="&amp;A1971,user_list!H:H,"&gt;="&amp;A1971,user_list!J:J,days!G1971)+SUMIFS(user_list!P:P,user_list!G:G,"&lt;="&amp;A1971,user_list!H:H,"&gt;="&amp;A1971,user_list!J:J,days!G1971-1)</f>
        <v>2.3225589225589225</v>
      </c>
      <c r="E1971" s="38">
        <f>COUNTIF(user_list!H:H,A1971)</f>
        <v>0</v>
      </c>
      <c r="F1971" s="72">
        <f t="shared" si="60"/>
        <v>5</v>
      </c>
      <c r="G1971" s="72">
        <f t="shared" si="61"/>
        <v>2020</v>
      </c>
    </row>
    <row r="1972" spans="1:7" hidden="1" x14ac:dyDescent="0.3">
      <c r="A1972" s="79">
        <v>43975</v>
      </c>
      <c r="B1972">
        <f>SUMIFS(user_list!P:P,user_list!G:G,"&lt;="&amp;A1972,user_list!H:H,"&gt;="&amp;A1972)</f>
        <v>3.113712768712769</v>
      </c>
      <c r="C1972">
        <f>SUMIFS(user_list!Q:Q,user_list!G:G,"&lt;="&amp;A1972,user_list!H:H,"&gt;="&amp;A1972)</f>
        <v>7.8403263403263388</v>
      </c>
      <c r="D1972">
        <f>SUMIFS(user_list!P:P,user_list!G:G,"&lt;="&amp;A1972,user_list!H:H,"&gt;="&amp;A1972,user_list!J:J,days!G1972)+SUMIFS(user_list!P:P,user_list!G:G,"&lt;="&amp;A1972,user_list!H:H,"&gt;="&amp;A1972,user_list!J:J,days!G1972-1)</f>
        <v>2.3225589225589225</v>
      </c>
      <c r="E1972" s="38">
        <f>COUNTIF(user_list!H:H,A1972)</f>
        <v>1</v>
      </c>
      <c r="F1972" s="72">
        <f t="shared" si="60"/>
        <v>5</v>
      </c>
      <c r="G1972" s="72">
        <f t="shared" si="61"/>
        <v>2020</v>
      </c>
    </row>
    <row r="1973" spans="1:7" hidden="1" x14ac:dyDescent="0.3">
      <c r="A1973" s="79">
        <v>43976</v>
      </c>
      <c r="B1973">
        <f>SUMIFS(user_list!P:P,user_list!G:G,"&lt;="&amp;A1973,user_list!H:H,"&gt;="&amp;A1973)</f>
        <v>1.5359349909349911</v>
      </c>
      <c r="C1973">
        <f>SUMIFS(user_list!Q:Q,user_list!G:G,"&lt;="&amp;A1973,user_list!H:H,"&gt;="&amp;A1973)</f>
        <v>3.8403263403263397</v>
      </c>
      <c r="D1973">
        <f>SUMIFS(user_list!P:P,user_list!G:G,"&lt;="&amp;A1973,user_list!H:H,"&gt;="&amp;A1973,user_list!J:J,days!G1973)+SUMIFS(user_list!P:P,user_list!G:G,"&lt;="&amp;A1973,user_list!H:H,"&gt;="&amp;A1973,user_list!J:J,days!G1973-1)</f>
        <v>0.74478114478114477</v>
      </c>
      <c r="E1973" s="38">
        <f>COUNTIF(user_list!H:H,A1973)</f>
        <v>0</v>
      </c>
      <c r="F1973" s="72">
        <f t="shared" si="60"/>
        <v>5</v>
      </c>
      <c r="G1973" s="72">
        <f t="shared" si="61"/>
        <v>2020</v>
      </c>
    </row>
    <row r="1974" spans="1:7" hidden="1" x14ac:dyDescent="0.3">
      <c r="A1974" s="79">
        <v>43977</v>
      </c>
      <c r="B1974">
        <f>SUMIFS(user_list!P:P,user_list!G:G,"&lt;="&amp;A1974,user_list!H:H,"&gt;="&amp;A1974)</f>
        <v>1.5359349909349911</v>
      </c>
      <c r="C1974">
        <f>SUMIFS(user_list!Q:Q,user_list!G:G,"&lt;="&amp;A1974,user_list!H:H,"&gt;="&amp;A1974)</f>
        <v>3.8403263403263397</v>
      </c>
      <c r="D1974">
        <f>SUMIFS(user_list!P:P,user_list!G:G,"&lt;="&amp;A1974,user_list!H:H,"&gt;="&amp;A1974,user_list!J:J,days!G1974)+SUMIFS(user_list!P:P,user_list!G:G,"&lt;="&amp;A1974,user_list!H:H,"&gt;="&amp;A1974,user_list!J:J,days!G1974-1)</f>
        <v>0.74478114478114477</v>
      </c>
      <c r="E1974" s="38">
        <f>COUNTIF(user_list!H:H,A1974)</f>
        <v>0</v>
      </c>
      <c r="F1974" s="72">
        <f t="shared" si="60"/>
        <v>5</v>
      </c>
      <c r="G1974" s="72">
        <f t="shared" si="61"/>
        <v>2020</v>
      </c>
    </row>
    <row r="1975" spans="1:7" hidden="1" x14ac:dyDescent="0.3">
      <c r="A1975" s="79">
        <v>43978</v>
      </c>
      <c r="B1975">
        <f>SUMIFS(user_list!P:P,user_list!G:G,"&lt;="&amp;A1975,user_list!H:H,"&gt;="&amp;A1975)</f>
        <v>1.5359349909349911</v>
      </c>
      <c r="C1975">
        <f>SUMIFS(user_list!Q:Q,user_list!G:G,"&lt;="&amp;A1975,user_list!H:H,"&gt;="&amp;A1975)</f>
        <v>3.8403263403263397</v>
      </c>
      <c r="D1975">
        <f>SUMIFS(user_list!P:P,user_list!G:G,"&lt;="&amp;A1975,user_list!H:H,"&gt;="&amp;A1975,user_list!J:J,days!G1975)+SUMIFS(user_list!P:P,user_list!G:G,"&lt;="&amp;A1975,user_list!H:H,"&gt;="&amp;A1975,user_list!J:J,days!G1975-1)</f>
        <v>0.74478114478114477</v>
      </c>
      <c r="E1975" s="38">
        <f>COUNTIF(user_list!H:H,A1975)</f>
        <v>0</v>
      </c>
      <c r="F1975" s="72">
        <f t="shared" si="60"/>
        <v>5</v>
      </c>
      <c r="G1975" s="72">
        <f t="shared" si="61"/>
        <v>2020</v>
      </c>
    </row>
    <row r="1976" spans="1:7" hidden="1" x14ac:dyDescent="0.3">
      <c r="A1976" s="79">
        <v>43979</v>
      </c>
      <c r="B1976">
        <f>SUMIFS(user_list!P:P,user_list!G:G,"&lt;="&amp;A1976,user_list!H:H,"&gt;="&amp;A1976)</f>
        <v>1.5359349909349911</v>
      </c>
      <c r="C1976">
        <f>SUMIFS(user_list!Q:Q,user_list!G:G,"&lt;="&amp;A1976,user_list!H:H,"&gt;="&amp;A1976)</f>
        <v>3.8403263403263397</v>
      </c>
      <c r="D1976">
        <f>SUMIFS(user_list!P:P,user_list!G:G,"&lt;="&amp;A1976,user_list!H:H,"&gt;="&amp;A1976,user_list!J:J,days!G1976)+SUMIFS(user_list!P:P,user_list!G:G,"&lt;="&amp;A1976,user_list!H:H,"&gt;="&amp;A1976,user_list!J:J,days!G1976-1)</f>
        <v>0.74478114478114477</v>
      </c>
      <c r="E1976" s="38">
        <f>COUNTIF(user_list!H:H,A1976)</f>
        <v>0</v>
      </c>
      <c r="F1976" s="72">
        <f t="shared" si="60"/>
        <v>5</v>
      </c>
      <c r="G1976" s="72">
        <f t="shared" si="61"/>
        <v>2020</v>
      </c>
    </row>
    <row r="1977" spans="1:7" hidden="1" x14ac:dyDescent="0.3">
      <c r="A1977" s="79">
        <v>43980</v>
      </c>
      <c r="B1977">
        <f>SUMIFS(user_list!P:P,user_list!G:G,"&lt;="&amp;A1977,user_list!H:H,"&gt;="&amp;A1977)</f>
        <v>1.5359349909349911</v>
      </c>
      <c r="C1977">
        <f>SUMIFS(user_list!Q:Q,user_list!G:G,"&lt;="&amp;A1977,user_list!H:H,"&gt;="&amp;A1977)</f>
        <v>3.8403263403263397</v>
      </c>
      <c r="D1977">
        <f>SUMIFS(user_list!P:P,user_list!G:G,"&lt;="&amp;A1977,user_list!H:H,"&gt;="&amp;A1977,user_list!J:J,days!G1977)+SUMIFS(user_list!P:P,user_list!G:G,"&lt;="&amp;A1977,user_list!H:H,"&gt;="&amp;A1977,user_list!J:J,days!G1977-1)</f>
        <v>0.74478114478114477</v>
      </c>
      <c r="E1977" s="38">
        <f>COUNTIF(user_list!H:H,A1977)</f>
        <v>2</v>
      </c>
      <c r="F1977" s="72">
        <f t="shared" si="60"/>
        <v>5</v>
      </c>
      <c r="G1977" s="72">
        <f t="shared" si="61"/>
        <v>2020</v>
      </c>
    </row>
    <row r="1978" spans="1:7" hidden="1" x14ac:dyDescent="0.3">
      <c r="A1978" s="79">
        <v>43981</v>
      </c>
      <c r="B1978">
        <f>SUMIFS(user_list!P:P,user_list!G:G,"&lt;="&amp;A1978,user_list!H:H,"&gt;="&amp;A1978)</f>
        <v>0.89134199134199132</v>
      </c>
      <c r="C1978">
        <f>SUMIFS(user_list!Q:Q,user_list!G:G,"&lt;="&amp;A1978,user_list!H:H,"&gt;="&amp;A1978)</f>
        <v>2.2597402597402594</v>
      </c>
      <c r="D1978">
        <f>SUMIFS(user_list!P:P,user_list!G:G,"&lt;="&amp;A1978,user_list!H:H,"&gt;="&amp;A1978,user_list!J:J,days!G1978)+SUMIFS(user_list!P:P,user_list!G:G,"&lt;="&amp;A1978,user_list!H:H,"&gt;="&amp;A1978,user_list!J:J,days!G1978-1)</f>
        <v>0.89134199134199132</v>
      </c>
      <c r="E1978" s="38">
        <f>COUNTIF(user_list!H:H,A1978)</f>
        <v>1</v>
      </c>
      <c r="F1978" s="72">
        <f t="shared" si="60"/>
        <v>5</v>
      </c>
      <c r="G1978" s="72">
        <f t="shared" si="61"/>
        <v>2020</v>
      </c>
    </row>
    <row r="1979" spans="1:7" hidden="1" x14ac:dyDescent="0.3">
      <c r="A1979" s="79">
        <v>43982</v>
      </c>
      <c r="B1979">
        <f>SUMIFS(user_list!P:P,user_list!G:G,"&lt;="&amp;A1979,user_list!H:H,"&gt;="&amp;A1979)</f>
        <v>0.87563492063492077</v>
      </c>
      <c r="C1979">
        <f>SUMIFS(user_list!Q:Q,user_list!G:G,"&lt;="&amp;A1979,user_list!H:H,"&gt;="&amp;A1979)</f>
        <v>2.714285714285714</v>
      </c>
      <c r="D1979">
        <f>SUMIFS(user_list!P:P,user_list!G:G,"&lt;="&amp;A1979,user_list!H:H,"&gt;="&amp;A1979,user_list!J:J,days!G1979)+SUMIFS(user_list!P:P,user_list!G:G,"&lt;="&amp;A1979,user_list!H:H,"&gt;="&amp;A1979,user_list!J:J,days!G1979-1)</f>
        <v>0.87563492063492077</v>
      </c>
      <c r="E1979" s="38">
        <f>COUNTIF(user_list!H:H,A1979)</f>
        <v>1</v>
      </c>
      <c r="F1979" s="72">
        <f t="shared" si="60"/>
        <v>5</v>
      </c>
      <c r="G1979" s="72">
        <f t="shared" si="61"/>
        <v>2020</v>
      </c>
    </row>
    <row r="1980" spans="1:7" hidden="1" x14ac:dyDescent="0.3">
      <c r="A1980" s="79">
        <v>43983</v>
      </c>
      <c r="B1980">
        <f>SUMIFS(user_list!P:P,user_list!G:G,"&lt;="&amp;A1980,user_list!H:H,"&gt;="&amp;A1980)</f>
        <v>1.3261904761904764</v>
      </c>
      <c r="C1980">
        <f>SUMIFS(user_list!Q:Q,user_list!G:G,"&lt;="&amp;A1980,user_list!H:H,"&gt;="&amp;A1980)</f>
        <v>2.714285714285714</v>
      </c>
      <c r="D1980">
        <f>SUMIFS(user_list!P:P,user_list!G:G,"&lt;="&amp;A1980,user_list!H:H,"&gt;="&amp;A1980,user_list!J:J,days!G1980)+SUMIFS(user_list!P:P,user_list!G:G,"&lt;="&amp;A1980,user_list!H:H,"&gt;="&amp;A1980,user_list!J:J,days!G1980-1)</f>
        <v>0.67619047619047623</v>
      </c>
      <c r="E1980" s="38">
        <f>COUNTIF(user_list!H:H,A1980)</f>
        <v>1</v>
      </c>
      <c r="F1980" s="72">
        <f t="shared" si="60"/>
        <v>6</v>
      </c>
      <c r="G1980" s="72">
        <f t="shared" si="61"/>
        <v>2020</v>
      </c>
    </row>
    <row r="1981" spans="1:7" hidden="1" x14ac:dyDescent="0.3">
      <c r="A1981" s="79">
        <v>43984</v>
      </c>
      <c r="B1981">
        <f>SUMIFS(user_list!P:P,user_list!G:G,"&lt;="&amp;A1981,user_list!H:H,"&gt;="&amp;A1981)</f>
        <v>0.9015873015873016</v>
      </c>
      <c r="C1981">
        <f>SUMIFS(user_list!Q:Q,user_list!G:G,"&lt;="&amp;A1981,user_list!H:H,"&gt;="&amp;A1981)</f>
        <v>2.2857142857142856</v>
      </c>
      <c r="D1981">
        <f>SUMIFS(user_list!P:P,user_list!G:G,"&lt;="&amp;A1981,user_list!H:H,"&gt;="&amp;A1981,user_list!J:J,days!G1981)+SUMIFS(user_list!P:P,user_list!G:G,"&lt;="&amp;A1981,user_list!H:H,"&gt;="&amp;A1981,user_list!J:J,days!G1981-1)</f>
        <v>0.9015873015873016</v>
      </c>
      <c r="E1981" s="38">
        <f>COUNTIF(user_list!H:H,A1981)</f>
        <v>0</v>
      </c>
      <c r="F1981" s="72">
        <f t="shared" si="60"/>
        <v>6</v>
      </c>
      <c r="G1981" s="72">
        <f t="shared" si="61"/>
        <v>2020</v>
      </c>
    </row>
    <row r="1982" spans="1:7" hidden="1" x14ac:dyDescent="0.3">
      <c r="A1982" s="79">
        <v>43985</v>
      </c>
      <c r="B1982">
        <f>SUMIFS(user_list!P:P,user_list!G:G,"&lt;="&amp;A1982,user_list!H:H,"&gt;="&amp;A1982)</f>
        <v>0.9015873015873016</v>
      </c>
      <c r="C1982">
        <f>SUMIFS(user_list!Q:Q,user_list!G:G,"&lt;="&amp;A1982,user_list!H:H,"&gt;="&amp;A1982)</f>
        <v>2.2857142857142856</v>
      </c>
      <c r="D1982">
        <f>SUMIFS(user_list!P:P,user_list!G:G,"&lt;="&amp;A1982,user_list!H:H,"&gt;="&amp;A1982,user_list!J:J,days!G1982)+SUMIFS(user_list!P:P,user_list!G:G,"&lt;="&amp;A1982,user_list!H:H,"&gt;="&amp;A1982,user_list!J:J,days!G1982-1)</f>
        <v>0.9015873015873016</v>
      </c>
      <c r="E1982" s="38">
        <f>COUNTIF(user_list!H:H,A1982)</f>
        <v>0</v>
      </c>
      <c r="F1982" s="72">
        <f t="shared" si="60"/>
        <v>6</v>
      </c>
      <c r="G1982" s="72">
        <f t="shared" si="61"/>
        <v>2020</v>
      </c>
    </row>
    <row r="1983" spans="1:7" hidden="1" x14ac:dyDescent="0.3">
      <c r="A1983" s="79">
        <v>43986</v>
      </c>
      <c r="B1983">
        <f>SUMIFS(user_list!P:P,user_list!G:G,"&lt;="&amp;A1983,user_list!H:H,"&gt;="&amp;A1983)</f>
        <v>0.9015873015873016</v>
      </c>
      <c r="C1983">
        <f>SUMIFS(user_list!Q:Q,user_list!G:G,"&lt;="&amp;A1983,user_list!H:H,"&gt;="&amp;A1983)</f>
        <v>2.2857142857142856</v>
      </c>
      <c r="D1983">
        <f>SUMIFS(user_list!P:P,user_list!G:G,"&lt;="&amp;A1983,user_list!H:H,"&gt;="&amp;A1983,user_list!J:J,days!G1983)+SUMIFS(user_list!P:P,user_list!G:G,"&lt;="&amp;A1983,user_list!H:H,"&gt;="&amp;A1983,user_list!J:J,days!G1983-1)</f>
        <v>0.9015873015873016</v>
      </c>
      <c r="E1983" s="38">
        <f>COUNTIF(user_list!H:H,A1983)</f>
        <v>0</v>
      </c>
      <c r="F1983" s="72">
        <f t="shared" si="60"/>
        <v>6</v>
      </c>
      <c r="G1983" s="72">
        <f t="shared" si="61"/>
        <v>2020</v>
      </c>
    </row>
    <row r="1984" spans="1:7" hidden="1" x14ac:dyDescent="0.3">
      <c r="A1984" s="79">
        <v>43987</v>
      </c>
      <c r="B1984">
        <f>SUMIFS(user_list!P:P,user_list!G:G,"&lt;="&amp;A1984,user_list!H:H,"&gt;="&amp;A1984)</f>
        <v>1.4974206349206349</v>
      </c>
      <c r="C1984">
        <f>SUMIFS(user_list!Q:Q,user_list!G:G,"&lt;="&amp;A1984,user_list!H:H,"&gt;="&amp;A1984)</f>
        <v>3.7857142857142856</v>
      </c>
      <c r="D1984">
        <f>SUMIFS(user_list!P:P,user_list!G:G,"&lt;="&amp;A1984,user_list!H:H,"&gt;="&amp;A1984,user_list!J:J,days!G1984)+SUMIFS(user_list!P:P,user_list!G:G,"&lt;="&amp;A1984,user_list!H:H,"&gt;="&amp;A1984,user_list!J:J,days!G1984-1)</f>
        <v>1.4974206349206349</v>
      </c>
      <c r="E1984" s="38">
        <f>COUNTIF(user_list!H:H,A1984)</f>
        <v>1</v>
      </c>
      <c r="F1984" s="72">
        <f t="shared" si="60"/>
        <v>6</v>
      </c>
      <c r="G1984" s="72">
        <f t="shared" si="61"/>
        <v>2020</v>
      </c>
    </row>
    <row r="1985" spans="1:7" hidden="1" x14ac:dyDescent="0.3">
      <c r="A1985" s="79">
        <v>43988</v>
      </c>
      <c r="B1985">
        <f>SUMIFS(user_list!P:P,user_list!G:G,"&lt;="&amp;A1985,user_list!H:H,"&gt;="&amp;A1985)</f>
        <v>0.8212301587301587</v>
      </c>
      <c r="C1985">
        <f>SUMIFS(user_list!Q:Q,user_list!G:G,"&lt;="&amp;A1985,user_list!H:H,"&gt;="&amp;A1985)</f>
        <v>2.0714285714285712</v>
      </c>
      <c r="D1985">
        <f>SUMIFS(user_list!P:P,user_list!G:G,"&lt;="&amp;A1985,user_list!H:H,"&gt;="&amp;A1985,user_list!J:J,days!G1985)+SUMIFS(user_list!P:P,user_list!G:G,"&lt;="&amp;A1985,user_list!H:H,"&gt;="&amp;A1985,user_list!J:J,days!G1985-1)</f>
        <v>0.8212301587301587</v>
      </c>
      <c r="E1985" s="38">
        <f>COUNTIF(user_list!H:H,A1985)</f>
        <v>0</v>
      </c>
      <c r="F1985" s="72">
        <f t="shared" si="60"/>
        <v>6</v>
      </c>
      <c r="G1985" s="72">
        <f t="shared" si="61"/>
        <v>2020</v>
      </c>
    </row>
    <row r="1986" spans="1:7" hidden="1" x14ac:dyDescent="0.3">
      <c r="A1986" s="79">
        <v>43989</v>
      </c>
      <c r="B1986">
        <f>SUMIFS(user_list!P:P,user_list!G:G,"&lt;="&amp;A1986,user_list!H:H,"&gt;="&amp;A1986)</f>
        <v>0.8212301587301587</v>
      </c>
      <c r="C1986">
        <f>SUMIFS(user_list!Q:Q,user_list!G:G,"&lt;="&amp;A1986,user_list!H:H,"&gt;="&amp;A1986)</f>
        <v>2.0714285714285712</v>
      </c>
      <c r="D1986">
        <f>SUMIFS(user_list!P:P,user_list!G:G,"&lt;="&amp;A1986,user_list!H:H,"&gt;="&amp;A1986,user_list!J:J,days!G1986)+SUMIFS(user_list!P:P,user_list!G:G,"&lt;="&amp;A1986,user_list!H:H,"&gt;="&amp;A1986,user_list!J:J,days!G1986-1)</f>
        <v>0.8212301587301587</v>
      </c>
      <c r="E1986" s="38">
        <f>COUNTIF(user_list!H:H,A1986)</f>
        <v>0</v>
      </c>
      <c r="F1986" s="72">
        <f t="shared" ref="F1986:F2049" si="62">MONTH(A1986)</f>
        <v>6</v>
      </c>
      <c r="G1986" s="72">
        <f t="shared" ref="G1986:G2049" si="63">YEAR(A1986)</f>
        <v>2020</v>
      </c>
    </row>
    <row r="1987" spans="1:7" hidden="1" x14ac:dyDescent="0.3">
      <c r="A1987" s="79">
        <v>43990</v>
      </c>
      <c r="B1987">
        <f>SUMIFS(user_list!P:P,user_list!G:G,"&lt;="&amp;A1987,user_list!H:H,"&gt;="&amp;A1987)</f>
        <v>0.8212301587301587</v>
      </c>
      <c r="C1987">
        <f>SUMIFS(user_list!Q:Q,user_list!G:G,"&lt;="&amp;A1987,user_list!H:H,"&gt;="&amp;A1987)</f>
        <v>2.0714285714285712</v>
      </c>
      <c r="D1987">
        <f>SUMIFS(user_list!P:P,user_list!G:G,"&lt;="&amp;A1987,user_list!H:H,"&gt;="&amp;A1987,user_list!J:J,days!G1987)+SUMIFS(user_list!P:P,user_list!G:G,"&lt;="&amp;A1987,user_list!H:H,"&gt;="&amp;A1987,user_list!J:J,days!G1987-1)</f>
        <v>0.8212301587301587</v>
      </c>
      <c r="E1987" s="38">
        <f>COUNTIF(user_list!H:H,A1987)</f>
        <v>0</v>
      </c>
      <c r="F1987" s="72">
        <f t="shared" si="62"/>
        <v>6</v>
      </c>
      <c r="G1987" s="72">
        <f t="shared" si="63"/>
        <v>2020</v>
      </c>
    </row>
    <row r="1988" spans="1:7" hidden="1" x14ac:dyDescent="0.3">
      <c r="A1988" s="79">
        <v>43991</v>
      </c>
      <c r="B1988">
        <f>SUMIFS(user_list!P:P,user_list!G:G,"&lt;="&amp;A1988,user_list!H:H,"&gt;="&amp;A1988)</f>
        <v>0.8212301587301587</v>
      </c>
      <c r="C1988">
        <f>SUMIFS(user_list!Q:Q,user_list!G:G,"&lt;="&amp;A1988,user_list!H:H,"&gt;="&amp;A1988)</f>
        <v>2.0714285714285712</v>
      </c>
      <c r="D1988">
        <f>SUMIFS(user_list!P:P,user_list!G:G,"&lt;="&amp;A1988,user_list!H:H,"&gt;="&amp;A1988,user_list!J:J,days!G1988)+SUMIFS(user_list!P:P,user_list!G:G,"&lt;="&amp;A1988,user_list!H:H,"&gt;="&amp;A1988,user_list!J:J,days!G1988-1)</f>
        <v>0.8212301587301587</v>
      </c>
      <c r="E1988" s="38">
        <f>COUNTIF(user_list!H:H,A1988)</f>
        <v>0</v>
      </c>
      <c r="F1988" s="72">
        <f t="shared" si="62"/>
        <v>6</v>
      </c>
      <c r="G1988" s="72">
        <f t="shared" si="63"/>
        <v>2020</v>
      </c>
    </row>
    <row r="1989" spans="1:7" hidden="1" x14ac:dyDescent="0.3">
      <c r="A1989" s="79">
        <v>43992</v>
      </c>
      <c r="B1989">
        <f>SUMIFS(user_list!P:P,user_list!G:G,"&lt;="&amp;A1989,user_list!H:H,"&gt;="&amp;A1989)</f>
        <v>0.8212301587301587</v>
      </c>
      <c r="C1989">
        <f>SUMIFS(user_list!Q:Q,user_list!G:G,"&lt;="&amp;A1989,user_list!H:H,"&gt;="&amp;A1989)</f>
        <v>2.0714285714285712</v>
      </c>
      <c r="D1989">
        <f>SUMIFS(user_list!P:P,user_list!G:G,"&lt;="&amp;A1989,user_list!H:H,"&gt;="&amp;A1989,user_list!J:J,days!G1989)+SUMIFS(user_list!P:P,user_list!G:G,"&lt;="&amp;A1989,user_list!H:H,"&gt;="&amp;A1989,user_list!J:J,days!G1989-1)</f>
        <v>0.8212301587301587</v>
      </c>
      <c r="E1989" s="38">
        <f>COUNTIF(user_list!H:H,A1989)</f>
        <v>0</v>
      </c>
      <c r="F1989" s="72">
        <f t="shared" si="62"/>
        <v>6</v>
      </c>
      <c r="G1989" s="72">
        <f t="shared" si="63"/>
        <v>2020</v>
      </c>
    </row>
    <row r="1990" spans="1:7" hidden="1" x14ac:dyDescent="0.3">
      <c r="A1990" s="79">
        <v>43993</v>
      </c>
      <c r="B1990">
        <f>SUMIFS(user_list!P:P,user_list!G:G,"&lt;="&amp;A1990,user_list!H:H,"&gt;="&amp;A1990)</f>
        <v>0.8212301587301587</v>
      </c>
      <c r="C1990">
        <f>SUMIFS(user_list!Q:Q,user_list!G:G,"&lt;="&amp;A1990,user_list!H:H,"&gt;="&amp;A1990)</f>
        <v>2.0714285714285712</v>
      </c>
      <c r="D1990">
        <f>SUMIFS(user_list!P:P,user_list!G:G,"&lt;="&amp;A1990,user_list!H:H,"&gt;="&amp;A1990,user_list!J:J,days!G1990)+SUMIFS(user_list!P:P,user_list!G:G,"&lt;="&amp;A1990,user_list!H:H,"&gt;="&amp;A1990,user_list!J:J,days!G1990-1)</f>
        <v>0.8212301587301587</v>
      </c>
      <c r="E1990" s="38">
        <f>COUNTIF(user_list!H:H,A1990)</f>
        <v>0</v>
      </c>
      <c r="F1990" s="72">
        <f t="shared" si="62"/>
        <v>6</v>
      </c>
      <c r="G1990" s="72">
        <f t="shared" si="63"/>
        <v>2020</v>
      </c>
    </row>
    <row r="1991" spans="1:7" hidden="1" x14ac:dyDescent="0.3">
      <c r="A1991" s="79">
        <v>43994</v>
      </c>
      <c r="B1991">
        <f>SUMIFS(user_list!P:P,user_list!G:G,"&lt;="&amp;A1991,user_list!H:H,"&gt;="&amp;A1991)</f>
        <v>0.8212301587301587</v>
      </c>
      <c r="C1991">
        <f>SUMIFS(user_list!Q:Q,user_list!G:G,"&lt;="&amp;A1991,user_list!H:H,"&gt;="&amp;A1991)</f>
        <v>2.0714285714285712</v>
      </c>
      <c r="D1991">
        <f>SUMIFS(user_list!P:P,user_list!G:G,"&lt;="&amp;A1991,user_list!H:H,"&gt;="&amp;A1991,user_list!J:J,days!G1991)+SUMIFS(user_list!P:P,user_list!G:G,"&lt;="&amp;A1991,user_list!H:H,"&gt;="&amp;A1991,user_list!J:J,days!G1991-1)</f>
        <v>0.8212301587301587</v>
      </c>
      <c r="E1991" s="38">
        <f>COUNTIF(user_list!H:H,A1991)</f>
        <v>1</v>
      </c>
      <c r="F1991" s="72">
        <f t="shared" si="62"/>
        <v>6</v>
      </c>
      <c r="G1991" s="72">
        <f t="shared" si="63"/>
        <v>2020</v>
      </c>
    </row>
    <row r="1992" spans="1:7" hidden="1" x14ac:dyDescent="0.3">
      <c r="A1992" s="79">
        <v>43995</v>
      </c>
      <c r="B1992">
        <f>SUMIFS(user_list!P:P,user_list!G:G,"&lt;="&amp;A1992,user_list!H:H,"&gt;="&amp;A1992)</f>
        <v>0.2253968253968254</v>
      </c>
      <c r="C1992">
        <f>SUMIFS(user_list!Q:Q,user_list!G:G,"&lt;="&amp;A1992,user_list!H:H,"&gt;="&amp;A1992)</f>
        <v>0.5714285714285714</v>
      </c>
      <c r="D1992">
        <f>SUMIFS(user_list!P:P,user_list!G:G,"&lt;="&amp;A1992,user_list!H:H,"&gt;="&amp;A1992,user_list!J:J,days!G1992)+SUMIFS(user_list!P:P,user_list!G:G,"&lt;="&amp;A1992,user_list!H:H,"&gt;="&amp;A1992,user_list!J:J,days!G1992-1)</f>
        <v>0.2253968253968254</v>
      </c>
      <c r="E1992" s="38">
        <f>COUNTIF(user_list!H:H,A1992)</f>
        <v>0</v>
      </c>
      <c r="F1992" s="72">
        <f t="shared" si="62"/>
        <v>6</v>
      </c>
      <c r="G1992" s="72">
        <f t="shared" si="63"/>
        <v>2020</v>
      </c>
    </row>
    <row r="1993" spans="1:7" hidden="1" x14ac:dyDescent="0.3">
      <c r="A1993" s="79">
        <v>43996</v>
      </c>
      <c r="B1993">
        <f>SUMIFS(user_list!P:P,user_list!G:G,"&lt;="&amp;A1993,user_list!H:H,"&gt;="&amp;A1993)</f>
        <v>2.5920634920634926</v>
      </c>
      <c r="C1993">
        <f>SUMIFS(user_list!Q:Q,user_list!G:G,"&lt;="&amp;A1993,user_list!H:H,"&gt;="&amp;A1993)</f>
        <v>6.5714285714285712</v>
      </c>
      <c r="D1993">
        <f>SUMIFS(user_list!P:P,user_list!G:G,"&lt;="&amp;A1993,user_list!H:H,"&gt;="&amp;A1993,user_list!J:J,days!G1993)+SUMIFS(user_list!P:P,user_list!G:G,"&lt;="&amp;A1993,user_list!H:H,"&gt;="&amp;A1993,user_list!J:J,days!G1993-1)</f>
        <v>2.5920634920634926</v>
      </c>
      <c r="E1993" s="38">
        <f>COUNTIF(user_list!H:H,A1993)</f>
        <v>0</v>
      </c>
      <c r="F1993" s="72">
        <f t="shared" si="62"/>
        <v>6</v>
      </c>
      <c r="G1993" s="72">
        <f t="shared" si="63"/>
        <v>2020</v>
      </c>
    </row>
    <row r="1994" spans="1:7" hidden="1" x14ac:dyDescent="0.3">
      <c r="A1994" s="79">
        <v>43997</v>
      </c>
      <c r="B1994">
        <f>SUMIFS(user_list!P:P,user_list!G:G,"&lt;="&amp;A1994,user_list!H:H,"&gt;="&amp;A1994)</f>
        <v>2.5920634920634926</v>
      </c>
      <c r="C1994">
        <f>SUMIFS(user_list!Q:Q,user_list!G:G,"&lt;="&amp;A1994,user_list!H:H,"&gt;="&amp;A1994)</f>
        <v>6.5714285714285712</v>
      </c>
      <c r="D1994">
        <f>SUMIFS(user_list!P:P,user_list!G:G,"&lt;="&amp;A1994,user_list!H:H,"&gt;="&amp;A1994,user_list!J:J,days!G1994)+SUMIFS(user_list!P:P,user_list!G:G,"&lt;="&amp;A1994,user_list!H:H,"&gt;="&amp;A1994,user_list!J:J,days!G1994-1)</f>
        <v>2.5920634920634926</v>
      </c>
      <c r="E1994" s="38">
        <f>COUNTIF(user_list!H:H,A1994)</f>
        <v>1</v>
      </c>
      <c r="F1994" s="72">
        <f t="shared" si="62"/>
        <v>6</v>
      </c>
      <c r="G1994" s="72">
        <f t="shared" si="63"/>
        <v>2020</v>
      </c>
    </row>
    <row r="1995" spans="1:7" hidden="1" x14ac:dyDescent="0.3">
      <c r="A1995" s="79">
        <v>43998</v>
      </c>
      <c r="B1995">
        <f>SUMIFS(user_list!P:P,user_list!G:G,"&lt;="&amp;A1995,user_list!H:H,"&gt;="&amp;A1995)</f>
        <v>0.2253968253968254</v>
      </c>
      <c r="C1995">
        <f>SUMIFS(user_list!Q:Q,user_list!G:G,"&lt;="&amp;A1995,user_list!H:H,"&gt;="&amp;A1995)</f>
        <v>0.5714285714285714</v>
      </c>
      <c r="D1995">
        <f>SUMIFS(user_list!P:P,user_list!G:G,"&lt;="&amp;A1995,user_list!H:H,"&gt;="&amp;A1995,user_list!J:J,days!G1995)+SUMIFS(user_list!P:P,user_list!G:G,"&lt;="&amp;A1995,user_list!H:H,"&gt;="&amp;A1995,user_list!J:J,days!G1995-1)</f>
        <v>0.2253968253968254</v>
      </c>
      <c r="E1995" s="38">
        <f>COUNTIF(user_list!H:H,A1995)</f>
        <v>0</v>
      </c>
      <c r="F1995" s="72">
        <f t="shared" si="62"/>
        <v>6</v>
      </c>
      <c r="G1995" s="72">
        <f t="shared" si="63"/>
        <v>2020</v>
      </c>
    </row>
    <row r="1996" spans="1:7" hidden="1" x14ac:dyDescent="0.3">
      <c r="A1996" s="79">
        <v>43999</v>
      </c>
      <c r="B1996">
        <f>SUMIFS(user_list!P:P,user_list!G:G,"&lt;="&amp;A1996,user_list!H:H,"&gt;="&amp;A1996)</f>
        <v>0.2253968253968254</v>
      </c>
      <c r="C1996">
        <f>SUMIFS(user_list!Q:Q,user_list!G:G,"&lt;="&amp;A1996,user_list!H:H,"&gt;="&amp;A1996)</f>
        <v>0.5714285714285714</v>
      </c>
      <c r="D1996">
        <f>SUMIFS(user_list!P:P,user_list!G:G,"&lt;="&amp;A1996,user_list!H:H,"&gt;="&amp;A1996,user_list!J:J,days!G1996)+SUMIFS(user_list!P:P,user_list!G:G,"&lt;="&amp;A1996,user_list!H:H,"&gt;="&amp;A1996,user_list!J:J,days!G1996-1)</f>
        <v>0.2253968253968254</v>
      </c>
      <c r="E1996" s="38">
        <f>COUNTIF(user_list!H:H,A1996)</f>
        <v>0</v>
      </c>
      <c r="F1996" s="72">
        <f t="shared" si="62"/>
        <v>6</v>
      </c>
      <c r="G1996" s="72">
        <f t="shared" si="63"/>
        <v>2020</v>
      </c>
    </row>
    <row r="1997" spans="1:7" hidden="1" x14ac:dyDescent="0.3">
      <c r="A1997" s="79">
        <v>44000</v>
      </c>
      <c r="B1997">
        <f>SUMIFS(user_list!P:P,user_list!G:G,"&lt;="&amp;A1997,user_list!H:H,"&gt;="&amp;A1997)</f>
        <v>0.2253968253968254</v>
      </c>
      <c r="C1997">
        <f>SUMIFS(user_list!Q:Q,user_list!G:G,"&lt;="&amp;A1997,user_list!H:H,"&gt;="&amp;A1997)</f>
        <v>0.5714285714285714</v>
      </c>
      <c r="D1997">
        <f>SUMIFS(user_list!P:P,user_list!G:G,"&lt;="&amp;A1997,user_list!H:H,"&gt;="&amp;A1997,user_list!J:J,days!G1997)+SUMIFS(user_list!P:P,user_list!G:G,"&lt;="&amp;A1997,user_list!H:H,"&gt;="&amp;A1997,user_list!J:J,days!G1997-1)</f>
        <v>0.2253968253968254</v>
      </c>
      <c r="E1997" s="38">
        <f>COUNTIF(user_list!H:H,A1997)</f>
        <v>0</v>
      </c>
      <c r="F1997" s="72">
        <f t="shared" si="62"/>
        <v>6</v>
      </c>
      <c r="G1997" s="72">
        <f t="shared" si="63"/>
        <v>2020</v>
      </c>
    </row>
    <row r="1998" spans="1:7" hidden="1" x14ac:dyDescent="0.3">
      <c r="A1998" s="79">
        <v>44001</v>
      </c>
      <c r="B1998">
        <f>SUMIFS(user_list!P:P,user_list!G:G,"&lt;="&amp;A1998,user_list!H:H,"&gt;="&amp;A1998)</f>
        <v>0.2253968253968254</v>
      </c>
      <c r="C1998">
        <f>SUMIFS(user_list!Q:Q,user_list!G:G,"&lt;="&amp;A1998,user_list!H:H,"&gt;="&amp;A1998)</f>
        <v>0.5714285714285714</v>
      </c>
      <c r="D1998">
        <f>SUMIFS(user_list!P:P,user_list!G:G,"&lt;="&amp;A1998,user_list!H:H,"&gt;="&amp;A1998,user_list!J:J,days!G1998)+SUMIFS(user_list!P:P,user_list!G:G,"&lt;="&amp;A1998,user_list!H:H,"&gt;="&amp;A1998,user_list!J:J,days!G1998-1)</f>
        <v>0.2253968253968254</v>
      </c>
      <c r="E1998" s="38">
        <f>COUNTIF(user_list!H:H,A1998)</f>
        <v>0</v>
      </c>
      <c r="F1998" s="72">
        <f t="shared" si="62"/>
        <v>6</v>
      </c>
      <c r="G1998" s="72">
        <f t="shared" si="63"/>
        <v>2020</v>
      </c>
    </row>
    <row r="1999" spans="1:7" hidden="1" x14ac:dyDescent="0.3">
      <c r="A1999" s="79">
        <v>44002</v>
      </c>
      <c r="B1999">
        <f>SUMIFS(user_list!P:P,user_list!G:G,"&lt;="&amp;A1999,user_list!H:H,"&gt;="&amp;A1999)</f>
        <v>1.4712301587301584</v>
      </c>
      <c r="C1999">
        <f>SUMIFS(user_list!Q:Q,user_list!G:G,"&lt;="&amp;A1999,user_list!H:H,"&gt;="&amp;A1999)</f>
        <v>3.8214285714285712</v>
      </c>
      <c r="D1999">
        <f>SUMIFS(user_list!P:P,user_list!G:G,"&lt;="&amp;A1999,user_list!H:H,"&gt;="&amp;A1999,user_list!J:J,days!G1999)+SUMIFS(user_list!P:P,user_list!G:G,"&lt;="&amp;A1999,user_list!H:H,"&gt;="&amp;A1999,user_list!J:J,days!G1999-1)</f>
        <v>0.2253968253968254</v>
      </c>
      <c r="E1999" s="38">
        <f>COUNTIF(user_list!H:H,A1999)</f>
        <v>0</v>
      </c>
      <c r="F1999" s="72">
        <f t="shared" si="62"/>
        <v>6</v>
      </c>
      <c r="G1999" s="72">
        <f t="shared" si="63"/>
        <v>2020</v>
      </c>
    </row>
    <row r="2000" spans="1:7" hidden="1" x14ac:dyDescent="0.3">
      <c r="A2000" s="79">
        <v>44003</v>
      </c>
      <c r="B2000">
        <f>SUMIFS(user_list!P:P,user_list!G:G,"&lt;="&amp;A2000,user_list!H:H,"&gt;="&amp;A2000)</f>
        <v>1.4712301587301584</v>
      </c>
      <c r="C2000">
        <f>SUMIFS(user_list!Q:Q,user_list!G:G,"&lt;="&amp;A2000,user_list!H:H,"&gt;="&amp;A2000)</f>
        <v>3.8214285714285712</v>
      </c>
      <c r="D2000">
        <f>SUMIFS(user_list!P:P,user_list!G:G,"&lt;="&amp;A2000,user_list!H:H,"&gt;="&amp;A2000,user_list!J:J,days!G2000)+SUMIFS(user_list!P:P,user_list!G:G,"&lt;="&amp;A2000,user_list!H:H,"&gt;="&amp;A2000,user_list!J:J,days!G2000-1)</f>
        <v>0.2253968253968254</v>
      </c>
      <c r="E2000" s="38">
        <f>COUNTIF(user_list!H:H,A2000)</f>
        <v>0</v>
      </c>
      <c r="F2000" s="72">
        <f t="shared" si="62"/>
        <v>6</v>
      </c>
      <c r="G2000" s="72">
        <f t="shared" si="63"/>
        <v>2020</v>
      </c>
    </row>
    <row r="2001" spans="1:7" hidden="1" x14ac:dyDescent="0.3">
      <c r="A2001" s="79">
        <v>44004</v>
      </c>
      <c r="B2001">
        <f>SUMIFS(user_list!P:P,user_list!G:G,"&lt;="&amp;A2001,user_list!H:H,"&gt;="&amp;A2001)</f>
        <v>2.6612301587301586</v>
      </c>
      <c r="C2001">
        <f>SUMIFS(user_list!Q:Q,user_list!G:G,"&lt;="&amp;A2001,user_list!H:H,"&gt;="&amp;A2001)</f>
        <v>6.8214285714285712</v>
      </c>
      <c r="D2001">
        <f>SUMIFS(user_list!P:P,user_list!G:G,"&lt;="&amp;A2001,user_list!H:H,"&gt;="&amp;A2001,user_list!J:J,days!G2001)+SUMIFS(user_list!P:P,user_list!G:G,"&lt;="&amp;A2001,user_list!H:H,"&gt;="&amp;A2001,user_list!J:J,days!G2001-1)</f>
        <v>1.4153968253968254</v>
      </c>
      <c r="E2001" s="38">
        <f>COUNTIF(user_list!H:H,A2001)</f>
        <v>1</v>
      </c>
      <c r="F2001" s="72">
        <f t="shared" si="62"/>
        <v>6</v>
      </c>
      <c r="G2001" s="72">
        <f t="shared" si="63"/>
        <v>2020</v>
      </c>
    </row>
    <row r="2002" spans="1:7" hidden="1" x14ac:dyDescent="0.3">
      <c r="A2002" s="79">
        <v>44005</v>
      </c>
      <c r="B2002">
        <f>SUMIFS(user_list!P:P,user_list!G:G,"&lt;="&amp;A2002,user_list!H:H,"&gt;="&amp;A2002)</f>
        <v>2.4358333333333331</v>
      </c>
      <c r="C2002">
        <f>SUMIFS(user_list!Q:Q,user_list!G:G,"&lt;="&amp;A2002,user_list!H:H,"&gt;="&amp;A2002)</f>
        <v>6.25</v>
      </c>
      <c r="D2002">
        <f>SUMIFS(user_list!P:P,user_list!G:G,"&lt;="&amp;A2002,user_list!H:H,"&gt;="&amp;A2002,user_list!J:J,days!G2002)+SUMIFS(user_list!P:P,user_list!G:G,"&lt;="&amp;A2002,user_list!H:H,"&gt;="&amp;A2002,user_list!J:J,days!G2002-1)</f>
        <v>1.19</v>
      </c>
      <c r="E2002" s="38">
        <f>COUNTIF(user_list!H:H,A2002)</f>
        <v>1</v>
      </c>
      <c r="F2002" s="72">
        <f t="shared" si="62"/>
        <v>6</v>
      </c>
      <c r="G2002" s="72">
        <f t="shared" si="63"/>
        <v>2020</v>
      </c>
    </row>
    <row r="2003" spans="1:7" hidden="1" x14ac:dyDescent="0.3">
      <c r="A2003" s="79">
        <v>44006</v>
      </c>
      <c r="B2003">
        <f>SUMIFS(user_list!P:P,user_list!G:G,"&lt;="&amp;A2003,user_list!H:H,"&gt;="&amp;A2003)</f>
        <v>1.19</v>
      </c>
      <c r="C2003">
        <f>SUMIFS(user_list!Q:Q,user_list!G:G,"&lt;="&amp;A2003,user_list!H:H,"&gt;="&amp;A2003)</f>
        <v>3</v>
      </c>
      <c r="D2003">
        <f>SUMIFS(user_list!P:P,user_list!G:G,"&lt;="&amp;A2003,user_list!H:H,"&gt;="&amp;A2003,user_list!J:J,days!G2003)+SUMIFS(user_list!P:P,user_list!G:G,"&lt;="&amp;A2003,user_list!H:H,"&gt;="&amp;A2003,user_list!J:J,days!G2003-1)</f>
        <v>1.19</v>
      </c>
      <c r="E2003" s="38">
        <f>COUNTIF(user_list!H:H,A2003)</f>
        <v>0</v>
      </c>
      <c r="F2003" s="72">
        <f t="shared" si="62"/>
        <v>6</v>
      </c>
      <c r="G2003" s="72">
        <f t="shared" si="63"/>
        <v>2020</v>
      </c>
    </row>
    <row r="2004" spans="1:7" hidden="1" x14ac:dyDescent="0.3">
      <c r="A2004" s="79">
        <v>44007</v>
      </c>
      <c r="B2004">
        <f>SUMIFS(user_list!P:P,user_list!G:G,"&lt;="&amp;A2004,user_list!H:H,"&gt;="&amp;A2004)</f>
        <v>2.0452314814814816</v>
      </c>
      <c r="C2004">
        <f>SUMIFS(user_list!Q:Q,user_list!G:G,"&lt;="&amp;A2004,user_list!H:H,"&gt;="&amp;A2004)</f>
        <v>5.166666666666667</v>
      </c>
      <c r="D2004">
        <f>SUMIFS(user_list!P:P,user_list!G:G,"&lt;="&amp;A2004,user_list!H:H,"&gt;="&amp;A2004,user_list!J:J,days!G2004)+SUMIFS(user_list!P:P,user_list!G:G,"&lt;="&amp;A2004,user_list!H:H,"&gt;="&amp;A2004,user_list!J:J,days!G2004-1)</f>
        <v>1.19</v>
      </c>
      <c r="E2004" s="38">
        <f>COUNTIF(user_list!H:H,A2004)</f>
        <v>1</v>
      </c>
      <c r="F2004" s="72">
        <f t="shared" si="62"/>
        <v>6</v>
      </c>
      <c r="G2004" s="72">
        <f t="shared" si="63"/>
        <v>2020</v>
      </c>
    </row>
    <row r="2005" spans="1:7" hidden="1" x14ac:dyDescent="0.3">
      <c r="A2005" s="79">
        <v>44008</v>
      </c>
      <c r="B2005">
        <f>SUMIFS(user_list!P:P,user_list!G:G,"&lt;="&amp;A2005,user_list!H:H,"&gt;="&amp;A2005)</f>
        <v>0.85523148148148154</v>
      </c>
      <c r="C2005">
        <f>SUMIFS(user_list!Q:Q,user_list!G:G,"&lt;="&amp;A2005,user_list!H:H,"&gt;="&amp;A2005)</f>
        <v>2.166666666666667</v>
      </c>
      <c r="D2005">
        <f>SUMIFS(user_list!P:P,user_list!G:G,"&lt;="&amp;A2005,user_list!H:H,"&gt;="&amp;A2005,user_list!J:J,days!G2005)+SUMIFS(user_list!P:P,user_list!G:G,"&lt;="&amp;A2005,user_list!H:H,"&gt;="&amp;A2005,user_list!J:J,days!G2005-1)</f>
        <v>0</v>
      </c>
      <c r="E2005" s="38">
        <f>COUNTIF(user_list!H:H,A2005)</f>
        <v>0</v>
      </c>
      <c r="F2005" s="72">
        <f t="shared" si="62"/>
        <v>6</v>
      </c>
      <c r="G2005" s="72">
        <f t="shared" si="63"/>
        <v>2020</v>
      </c>
    </row>
    <row r="2006" spans="1:7" hidden="1" x14ac:dyDescent="0.3">
      <c r="A2006" s="79">
        <v>44009</v>
      </c>
      <c r="B2006">
        <f>SUMIFS(user_list!P:P,user_list!G:G,"&lt;="&amp;A2006,user_list!H:H,"&gt;="&amp;A2006)</f>
        <v>2.1371759259259258</v>
      </c>
      <c r="C2006">
        <f>SUMIFS(user_list!Q:Q,user_list!G:G,"&lt;="&amp;A2006,user_list!H:H,"&gt;="&amp;A2006)</f>
        <v>5.416666666666667</v>
      </c>
      <c r="D2006">
        <f>SUMIFS(user_list!P:P,user_list!G:G,"&lt;="&amp;A2006,user_list!H:H,"&gt;="&amp;A2006,user_list!J:J,days!G2006)+SUMIFS(user_list!P:P,user_list!G:G,"&lt;="&amp;A2006,user_list!H:H,"&gt;="&amp;A2006,user_list!J:J,days!G2006-1)</f>
        <v>1.2819444444444441</v>
      </c>
      <c r="E2006" s="38">
        <f>COUNTIF(user_list!H:H,A2006)</f>
        <v>0</v>
      </c>
      <c r="F2006" s="72">
        <f t="shared" si="62"/>
        <v>6</v>
      </c>
      <c r="G2006" s="72">
        <f t="shared" si="63"/>
        <v>2020</v>
      </c>
    </row>
    <row r="2007" spans="1:7" hidden="1" x14ac:dyDescent="0.3">
      <c r="A2007" s="79">
        <v>44010</v>
      </c>
      <c r="B2007">
        <f>SUMIFS(user_list!P:P,user_list!G:G,"&lt;="&amp;A2007,user_list!H:H,"&gt;="&amp;A2007)</f>
        <v>2.1371759259259258</v>
      </c>
      <c r="C2007">
        <f>SUMIFS(user_list!Q:Q,user_list!G:G,"&lt;="&amp;A2007,user_list!H:H,"&gt;="&amp;A2007)</f>
        <v>5.416666666666667</v>
      </c>
      <c r="D2007">
        <f>SUMIFS(user_list!P:P,user_list!G:G,"&lt;="&amp;A2007,user_list!H:H,"&gt;="&amp;A2007,user_list!J:J,days!G2007)+SUMIFS(user_list!P:P,user_list!G:G,"&lt;="&amp;A2007,user_list!H:H,"&gt;="&amp;A2007,user_list!J:J,days!G2007-1)</f>
        <v>1.2819444444444441</v>
      </c>
      <c r="E2007" s="38">
        <f>COUNTIF(user_list!H:H,A2007)</f>
        <v>0</v>
      </c>
      <c r="F2007" s="72">
        <f t="shared" si="62"/>
        <v>6</v>
      </c>
      <c r="G2007" s="72">
        <f t="shared" si="63"/>
        <v>2020</v>
      </c>
    </row>
    <row r="2008" spans="1:7" hidden="1" x14ac:dyDescent="0.3">
      <c r="A2008" s="79">
        <v>44011</v>
      </c>
      <c r="B2008">
        <f>SUMIFS(user_list!P:P,user_list!G:G,"&lt;="&amp;A2008,user_list!H:H,"&gt;="&amp;A2008)</f>
        <v>2.1371759259259258</v>
      </c>
      <c r="C2008">
        <f>SUMIFS(user_list!Q:Q,user_list!G:G,"&lt;="&amp;A2008,user_list!H:H,"&gt;="&amp;A2008)</f>
        <v>5.416666666666667</v>
      </c>
      <c r="D2008">
        <f>SUMIFS(user_list!P:P,user_list!G:G,"&lt;="&amp;A2008,user_list!H:H,"&gt;="&amp;A2008,user_list!J:J,days!G2008)+SUMIFS(user_list!P:P,user_list!G:G,"&lt;="&amp;A2008,user_list!H:H,"&gt;="&amp;A2008,user_list!J:J,days!G2008-1)</f>
        <v>1.2819444444444441</v>
      </c>
      <c r="E2008" s="38">
        <f>COUNTIF(user_list!H:H,A2008)</f>
        <v>0</v>
      </c>
      <c r="F2008" s="72">
        <f t="shared" si="62"/>
        <v>6</v>
      </c>
      <c r="G2008" s="72">
        <f t="shared" si="63"/>
        <v>2020</v>
      </c>
    </row>
    <row r="2009" spans="1:7" hidden="1" x14ac:dyDescent="0.3">
      <c r="A2009" s="79">
        <v>44012</v>
      </c>
      <c r="B2009">
        <f>SUMIFS(user_list!P:P,user_list!G:G,"&lt;="&amp;A2009,user_list!H:H,"&gt;="&amp;A2009)</f>
        <v>2.1371759259259258</v>
      </c>
      <c r="C2009">
        <f>SUMIFS(user_list!Q:Q,user_list!G:G,"&lt;="&amp;A2009,user_list!H:H,"&gt;="&amp;A2009)</f>
        <v>5.416666666666667</v>
      </c>
      <c r="D2009">
        <f>SUMIFS(user_list!P:P,user_list!G:G,"&lt;="&amp;A2009,user_list!H:H,"&gt;="&amp;A2009,user_list!J:J,days!G2009)+SUMIFS(user_list!P:P,user_list!G:G,"&lt;="&amp;A2009,user_list!H:H,"&gt;="&amp;A2009,user_list!J:J,days!G2009-1)</f>
        <v>1.2819444444444441</v>
      </c>
      <c r="E2009" s="38">
        <f>COUNTIF(user_list!H:H,A2009)</f>
        <v>1</v>
      </c>
      <c r="F2009" s="72">
        <f t="shared" si="62"/>
        <v>6</v>
      </c>
      <c r="G2009" s="72">
        <f t="shared" si="63"/>
        <v>2020</v>
      </c>
    </row>
    <row r="2010" spans="1:7" hidden="1" x14ac:dyDescent="0.3">
      <c r="A2010" s="79">
        <v>44013</v>
      </c>
      <c r="B2010">
        <f>SUMIFS(user_list!P:P,user_list!G:G,"&lt;="&amp;A2010,user_list!H:H,"&gt;="&amp;A2010)</f>
        <v>2.2078703703703701</v>
      </c>
      <c r="C2010">
        <f>SUMIFS(user_list!Q:Q,user_list!G:G,"&lt;="&amp;A2010,user_list!H:H,"&gt;="&amp;A2010)</f>
        <v>5.4722222222222214</v>
      </c>
      <c r="D2010">
        <f>SUMIFS(user_list!P:P,user_list!G:G,"&lt;="&amp;A2010,user_list!H:H,"&gt;="&amp;A2010,user_list!J:J,days!G2010)+SUMIFS(user_list!P:P,user_list!G:G,"&lt;="&amp;A2010,user_list!H:H,"&gt;="&amp;A2010,user_list!J:J,days!G2010-1)</f>
        <v>1.2819444444444441</v>
      </c>
      <c r="E2010" s="38">
        <f>COUNTIF(user_list!H:H,A2010)</f>
        <v>0</v>
      </c>
      <c r="F2010" s="72">
        <f t="shared" si="62"/>
        <v>7</v>
      </c>
      <c r="G2010" s="72">
        <f t="shared" si="63"/>
        <v>2020</v>
      </c>
    </row>
    <row r="2011" spans="1:7" hidden="1" x14ac:dyDescent="0.3">
      <c r="A2011" s="79">
        <v>44014</v>
      </c>
      <c r="B2011">
        <f>SUMIFS(user_list!P:P,user_list!G:G,"&lt;="&amp;A2011,user_list!H:H,"&gt;="&amp;A2011)</f>
        <v>2.2078703703703701</v>
      </c>
      <c r="C2011">
        <f>SUMIFS(user_list!Q:Q,user_list!G:G,"&lt;="&amp;A2011,user_list!H:H,"&gt;="&amp;A2011)</f>
        <v>5.4722222222222214</v>
      </c>
      <c r="D2011">
        <f>SUMIFS(user_list!P:P,user_list!G:G,"&lt;="&amp;A2011,user_list!H:H,"&gt;="&amp;A2011,user_list!J:J,days!G2011)+SUMIFS(user_list!P:P,user_list!G:G,"&lt;="&amp;A2011,user_list!H:H,"&gt;="&amp;A2011,user_list!J:J,days!G2011-1)</f>
        <v>1.2819444444444441</v>
      </c>
      <c r="E2011" s="38">
        <f>COUNTIF(user_list!H:H,A2011)</f>
        <v>0</v>
      </c>
      <c r="F2011" s="72">
        <f t="shared" si="62"/>
        <v>7</v>
      </c>
      <c r="G2011" s="72">
        <f t="shared" si="63"/>
        <v>2020</v>
      </c>
    </row>
    <row r="2012" spans="1:7" hidden="1" x14ac:dyDescent="0.3">
      <c r="A2012" s="79">
        <v>44015</v>
      </c>
      <c r="B2012">
        <f>SUMIFS(user_list!P:P,user_list!G:G,"&lt;="&amp;A2012,user_list!H:H,"&gt;="&amp;A2012)</f>
        <v>2.2078703703703701</v>
      </c>
      <c r="C2012">
        <f>SUMIFS(user_list!Q:Q,user_list!G:G,"&lt;="&amp;A2012,user_list!H:H,"&gt;="&amp;A2012)</f>
        <v>5.4722222222222214</v>
      </c>
      <c r="D2012">
        <f>SUMIFS(user_list!P:P,user_list!G:G,"&lt;="&amp;A2012,user_list!H:H,"&gt;="&amp;A2012,user_list!J:J,days!G2012)+SUMIFS(user_list!P:P,user_list!G:G,"&lt;="&amp;A2012,user_list!H:H,"&gt;="&amp;A2012,user_list!J:J,days!G2012-1)</f>
        <v>1.2819444444444441</v>
      </c>
      <c r="E2012" s="38">
        <f>COUNTIF(user_list!H:H,A2012)</f>
        <v>0</v>
      </c>
      <c r="F2012" s="72">
        <f t="shared" si="62"/>
        <v>7</v>
      </c>
      <c r="G2012" s="72">
        <f t="shared" si="63"/>
        <v>2020</v>
      </c>
    </row>
    <row r="2013" spans="1:7" hidden="1" x14ac:dyDescent="0.3">
      <c r="A2013" s="79">
        <v>44016</v>
      </c>
      <c r="B2013">
        <f>SUMIFS(user_list!P:P,user_list!G:G,"&lt;="&amp;A2013,user_list!H:H,"&gt;="&amp;A2013)</f>
        <v>2.2078703703703701</v>
      </c>
      <c r="C2013">
        <f>SUMIFS(user_list!Q:Q,user_list!G:G,"&lt;="&amp;A2013,user_list!H:H,"&gt;="&amp;A2013)</f>
        <v>5.4722222222222214</v>
      </c>
      <c r="D2013">
        <f>SUMIFS(user_list!P:P,user_list!G:G,"&lt;="&amp;A2013,user_list!H:H,"&gt;="&amp;A2013,user_list!J:J,days!G2013)+SUMIFS(user_list!P:P,user_list!G:G,"&lt;="&amp;A2013,user_list!H:H,"&gt;="&amp;A2013,user_list!J:J,days!G2013-1)</f>
        <v>1.2819444444444441</v>
      </c>
      <c r="E2013" s="38">
        <f>COUNTIF(user_list!H:H,A2013)</f>
        <v>1</v>
      </c>
      <c r="F2013" s="72">
        <f t="shared" si="62"/>
        <v>7</v>
      </c>
      <c r="G2013" s="72">
        <f t="shared" si="63"/>
        <v>2020</v>
      </c>
    </row>
    <row r="2014" spans="1:7" hidden="1" x14ac:dyDescent="0.3">
      <c r="A2014" s="79">
        <v>44017</v>
      </c>
      <c r="B2014">
        <f>SUMIFS(user_list!P:P,user_list!G:G,"&lt;="&amp;A2014,user_list!H:H,"&gt;="&amp;A2014)</f>
        <v>1.4387037037037038</v>
      </c>
      <c r="C2014">
        <f>SUMIFS(user_list!Q:Q,user_list!G:G,"&lt;="&amp;A2014,user_list!H:H,"&gt;="&amp;A2014)</f>
        <v>3.5222222222222221</v>
      </c>
      <c r="D2014">
        <f>SUMIFS(user_list!P:P,user_list!G:G,"&lt;="&amp;A2014,user_list!H:H,"&gt;="&amp;A2014,user_list!J:J,days!G2014)+SUMIFS(user_list!P:P,user_list!G:G,"&lt;="&amp;A2014,user_list!H:H,"&gt;="&amp;A2014,user_list!J:J,days!G2014-1)</f>
        <v>0.51277777777777778</v>
      </c>
      <c r="E2014" s="38">
        <f>COUNTIF(user_list!H:H,A2014)</f>
        <v>0</v>
      </c>
      <c r="F2014" s="72">
        <f t="shared" si="62"/>
        <v>7</v>
      </c>
      <c r="G2014" s="72">
        <f t="shared" si="63"/>
        <v>2020</v>
      </c>
    </row>
    <row r="2015" spans="1:7" hidden="1" x14ac:dyDescent="0.3">
      <c r="A2015" s="79">
        <v>44018</v>
      </c>
      <c r="B2015">
        <f>SUMIFS(user_list!P:P,user_list!G:G,"&lt;="&amp;A2015,user_list!H:H,"&gt;="&amp;A2015)</f>
        <v>1.4387037037037038</v>
      </c>
      <c r="C2015">
        <f>SUMIFS(user_list!Q:Q,user_list!G:G,"&lt;="&amp;A2015,user_list!H:H,"&gt;="&amp;A2015)</f>
        <v>3.5222222222222221</v>
      </c>
      <c r="D2015">
        <f>SUMIFS(user_list!P:P,user_list!G:G,"&lt;="&amp;A2015,user_list!H:H,"&gt;="&amp;A2015,user_list!J:J,days!G2015)+SUMIFS(user_list!P:P,user_list!G:G,"&lt;="&amp;A2015,user_list!H:H,"&gt;="&amp;A2015,user_list!J:J,days!G2015-1)</f>
        <v>0.51277777777777778</v>
      </c>
      <c r="E2015" s="38">
        <f>COUNTIF(user_list!H:H,A2015)</f>
        <v>0</v>
      </c>
      <c r="F2015" s="72">
        <f t="shared" si="62"/>
        <v>7</v>
      </c>
      <c r="G2015" s="72">
        <f t="shared" si="63"/>
        <v>2020</v>
      </c>
    </row>
    <row r="2016" spans="1:7" hidden="1" x14ac:dyDescent="0.3">
      <c r="A2016" s="79">
        <v>44019</v>
      </c>
      <c r="B2016">
        <f>SUMIFS(user_list!P:P,user_list!G:G,"&lt;="&amp;A2016,user_list!H:H,"&gt;="&amp;A2016)</f>
        <v>1.4387037037037038</v>
      </c>
      <c r="C2016">
        <f>SUMIFS(user_list!Q:Q,user_list!G:G,"&lt;="&amp;A2016,user_list!H:H,"&gt;="&amp;A2016)</f>
        <v>3.5222222222222221</v>
      </c>
      <c r="D2016">
        <f>SUMIFS(user_list!P:P,user_list!G:G,"&lt;="&amp;A2016,user_list!H:H,"&gt;="&amp;A2016,user_list!J:J,days!G2016)+SUMIFS(user_list!P:P,user_list!G:G,"&lt;="&amp;A2016,user_list!H:H,"&gt;="&amp;A2016,user_list!J:J,days!G2016-1)</f>
        <v>0.51277777777777778</v>
      </c>
      <c r="E2016" s="38">
        <f>COUNTIF(user_list!H:H,A2016)</f>
        <v>0</v>
      </c>
      <c r="F2016" s="72">
        <f t="shared" si="62"/>
        <v>7</v>
      </c>
      <c r="G2016" s="72">
        <f t="shared" si="63"/>
        <v>2020</v>
      </c>
    </row>
    <row r="2017" spans="1:7" hidden="1" x14ac:dyDescent="0.3">
      <c r="A2017" s="79">
        <v>44020</v>
      </c>
      <c r="B2017">
        <f>SUMIFS(user_list!P:P,user_list!G:G,"&lt;="&amp;A2017,user_list!H:H,"&gt;="&amp;A2017)</f>
        <v>1.4387037037037038</v>
      </c>
      <c r="C2017">
        <f>SUMIFS(user_list!Q:Q,user_list!G:G,"&lt;="&amp;A2017,user_list!H:H,"&gt;="&amp;A2017)</f>
        <v>3.5222222222222221</v>
      </c>
      <c r="D2017">
        <f>SUMIFS(user_list!P:P,user_list!G:G,"&lt;="&amp;A2017,user_list!H:H,"&gt;="&amp;A2017,user_list!J:J,days!G2017)+SUMIFS(user_list!P:P,user_list!G:G,"&lt;="&amp;A2017,user_list!H:H,"&gt;="&amp;A2017,user_list!J:J,days!G2017-1)</f>
        <v>0.51277777777777778</v>
      </c>
      <c r="E2017" s="38">
        <f>COUNTIF(user_list!H:H,A2017)</f>
        <v>0</v>
      </c>
      <c r="F2017" s="72">
        <f t="shared" si="62"/>
        <v>7</v>
      </c>
      <c r="G2017" s="72">
        <f t="shared" si="63"/>
        <v>2020</v>
      </c>
    </row>
    <row r="2018" spans="1:7" hidden="1" x14ac:dyDescent="0.3">
      <c r="A2018" s="79">
        <v>44021</v>
      </c>
      <c r="B2018">
        <f>SUMIFS(user_list!P:P,user_list!G:G,"&lt;="&amp;A2018,user_list!H:H,"&gt;="&amp;A2018)</f>
        <v>1.6452592592592592</v>
      </c>
      <c r="C2018">
        <f>SUMIFS(user_list!Q:Q,user_list!G:G,"&lt;="&amp;A2018,user_list!H:H,"&gt;="&amp;A2018)</f>
        <v>4.0422222222222217</v>
      </c>
      <c r="D2018">
        <f>SUMIFS(user_list!P:P,user_list!G:G,"&lt;="&amp;A2018,user_list!H:H,"&gt;="&amp;A2018,user_list!J:J,days!G2018)+SUMIFS(user_list!P:P,user_list!G:G,"&lt;="&amp;A2018,user_list!H:H,"&gt;="&amp;A2018,user_list!J:J,days!G2018-1)</f>
        <v>0.71933333333333327</v>
      </c>
      <c r="E2018" s="38">
        <f>COUNTIF(user_list!H:H,A2018)</f>
        <v>1</v>
      </c>
      <c r="F2018" s="72">
        <f t="shared" si="62"/>
        <v>7</v>
      </c>
      <c r="G2018" s="72">
        <f t="shared" si="63"/>
        <v>2020</v>
      </c>
    </row>
    <row r="2019" spans="1:7" hidden="1" x14ac:dyDescent="0.3">
      <c r="A2019" s="79">
        <v>44022</v>
      </c>
      <c r="B2019">
        <f>SUMIFS(user_list!P:P,user_list!G:G,"&lt;="&amp;A2019,user_list!H:H,"&gt;="&amp;A2019)</f>
        <v>0.71933333333333327</v>
      </c>
      <c r="C2019">
        <f>SUMIFS(user_list!Q:Q,user_list!G:G,"&lt;="&amp;A2019,user_list!H:H,"&gt;="&amp;A2019)</f>
        <v>1.82</v>
      </c>
      <c r="D2019">
        <f>SUMIFS(user_list!P:P,user_list!G:G,"&lt;="&amp;A2019,user_list!H:H,"&gt;="&amp;A2019,user_list!J:J,days!G2019)+SUMIFS(user_list!P:P,user_list!G:G,"&lt;="&amp;A2019,user_list!H:H,"&gt;="&amp;A2019,user_list!J:J,days!G2019-1)</f>
        <v>0.71933333333333327</v>
      </c>
      <c r="E2019" s="38">
        <f>COUNTIF(user_list!H:H,A2019)</f>
        <v>0</v>
      </c>
      <c r="F2019" s="72">
        <f t="shared" si="62"/>
        <v>7</v>
      </c>
      <c r="G2019" s="72">
        <f t="shared" si="63"/>
        <v>2020</v>
      </c>
    </row>
    <row r="2020" spans="1:7" hidden="1" x14ac:dyDescent="0.3">
      <c r="A2020" s="79">
        <v>44023</v>
      </c>
      <c r="B2020">
        <f>SUMIFS(user_list!P:P,user_list!G:G,"&lt;="&amp;A2020,user_list!H:H,"&gt;="&amp;A2020)</f>
        <v>0.71933333333333327</v>
      </c>
      <c r="C2020">
        <f>SUMIFS(user_list!Q:Q,user_list!G:G,"&lt;="&amp;A2020,user_list!H:H,"&gt;="&amp;A2020)</f>
        <v>1.82</v>
      </c>
      <c r="D2020">
        <f>SUMIFS(user_list!P:P,user_list!G:G,"&lt;="&amp;A2020,user_list!H:H,"&gt;="&amp;A2020,user_list!J:J,days!G2020)+SUMIFS(user_list!P:P,user_list!G:G,"&lt;="&amp;A2020,user_list!H:H,"&gt;="&amp;A2020,user_list!J:J,days!G2020-1)</f>
        <v>0.71933333333333327</v>
      </c>
      <c r="E2020" s="38">
        <f>COUNTIF(user_list!H:H,A2020)</f>
        <v>0</v>
      </c>
      <c r="F2020" s="72">
        <f t="shared" si="62"/>
        <v>7</v>
      </c>
      <c r="G2020" s="72">
        <f t="shared" si="63"/>
        <v>2020</v>
      </c>
    </row>
    <row r="2021" spans="1:7" hidden="1" x14ac:dyDescent="0.3">
      <c r="A2021" s="79">
        <v>44024</v>
      </c>
      <c r="B2021">
        <f>SUMIFS(user_list!P:P,user_list!G:G,"&lt;="&amp;A2021,user_list!H:H,"&gt;="&amp;A2021)</f>
        <v>0.71933333333333327</v>
      </c>
      <c r="C2021">
        <f>SUMIFS(user_list!Q:Q,user_list!G:G,"&lt;="&amp;A2021,user_list!H:H,"&gt;="&amp;A2021)</f>
        <v>1.82</v>
      </c>
      <c r="D2021">
        <f>SUMIFS(user_list!P:P,user_list!G:G,"&lt;="&amp;A2021,user_list!H:H,"&gt;="&amp;A2021,user_list!J:J,days!G2021)+SUMIFS(user_list!P:P,user_list!G:G,"&lt;="&amp;A2021,user_list!H:H,"&gt;="&amp;A2021,user_list!J:J,days!G2021-1)</f>
        <v>0.71933333333333327</v>
      </c>
      <c r="E2021" s="38">
        <f>COUNTIF(user_list!H:H,A2021)</f>
        <v>0</v>
      </c>
      <c r="F2021" s="72">
        <f t="shared" si="62"/>
        <v>7</v>
      </c>
      <c r="G2021" s="72">
        <f t="shared" si="63"/>
        <v>2020</v>
      </c>
    </row>
    <row r="2022" spans="1:7" hidden="1" x14ac:dyDescent="0.3">
      <c r="A2022" s="79">
        <v>44025</v>
      </c>
      <c r="B2022">
        <f>SUMIFS(user_list!P:P,user_list!G:G,"&lt;="&amp;A2022,user_list!H:H,"&gt;="&amp;A2022)</f>
        <v>0.71933333333333327</v>
      </c>
      <c r="C2022">
        <f>SUMIFS(user_list!Q:Q,user_list!G:G,"&lt;="&amp;A2022,user_list!H:H,"&gt;="&amp;A2022)</f>
        <v>1.82</v>
      </c>
      <c r="D2022">
        <f>SUMIFS(user_list!P:P,user_list!G:G,"&lt;="&amp;A2022,user_list!H:H,"&gt;="&amp;A2022,user_list!J:J,days!G2022)+SUMIFS(user_list!P:P,user_list!G:G,"&lt;="&amp;A2022,user_list!H:H,"&gt;="&amp;A2022,user_list!J:J,days!G2022-1)</f>
        <v>0.71933333333333327</v>
      </c>
      <c r="E2022" s="38">
        <f>COUNTIF(user_list!H:H,A2022)</f>
        <v>0</v>
      </c>
      <c r="F2022" s="72">
        <f t="shared" si="62"/>
        <v>7</v>
      </c>
      <c r="G2022" s="72">
        <f t="shared" si="63"/>
        <v>2020</v>
      </c>
    </row>
    <row r="2023" spans="1:7" hidden="1" x14ac:dyDescent="0.3">
      <c r="A2023" s="79">
        <v>44026</v>
      </c>
      <c r="B2023">
        <f>SUMIFS(user_list!P:P,user_list!G:G,"&lt;="&amp;A2023,user_list!H:H,"&gt;="&amp;A2023)</f>
        <v>0.92766666666666653</v>
      </c>
      <c r="C2023">
        <f>SUMIFS(user_list!Q:Q,user_list!G:G,"&lt;="&amp;A2023,user_list!H:H,"&gt;="&amp;A2023)</f>
        <v>2.3200000000000003</v>
      </c>
      <c r="D2023">
        <f>SUMIFS(user_list!P:P,user_list!G:G,"&lt;="&amp;A2023,user_list!H:H,"&gt;="&amp;A2023,user_list!J:J,days!G2023)+SUMIFS(user_list!P:P,user_list!G:G,"&lt;="&amp;A2023,user_list!H:H,"&gt;="&amp;A2023,user_list!J:J,days!G2023-1)</f>
        <v>0.92766666666666653</v>
      </c>
      <c r="E2023" s="38">
        <f>COUNTIF(user_list!H:H,A2023)</f>
        <v>1</v>
      </c>
      <c r="F2023" s="72">
        <f t="shared" si="62"/>
        <v>7</v>
      </c>
      <c r="G2023" s="72">
        <f t="shared" si="63"/>
        <v>2020</v>
      </c>
    </row>
    <row r="2024" spans="1:7" hidden="1" x14ac:dyDescent="0.3">
      <c r="A2024" s="79">
        <v>44027</v>
      </c>
      <c r="B2024">
        <f>SUMIFS(user_list!P:P,user_list!G:G,"&lt;="&amp;A2024,user_list!H:H,"&gt;="&amp;A2024)</f>
        <v>0.41488888888888875</v>
      </c>
      <c r="C2024">
        <f>SUMIFS(user_list!Q:Q,user_list!G:G,"&lt;="&amp;A2024,user_list!H:H,"&gt;="&amp;A2024)</f>
        <v>1.02</v>
      </c>
      <c r="D2024">
        <f>SUMIFS(user_list!P:P,user_list!G:G,"&lt;="&amp;A2024,user_list!H:H,"&gt;="&amp;A2024,user_list!J:J,days!G2024)+SUMIFS(user_list!P:P,user_list!G:G,"&lt;="&amp;A2024,user_list!H:H,"&gt;="&amp;A2024,user_list!J:J,days!G2024-1)</f>
        <v>0.41488888888888875</v>
      </c>
      <c r="E2024" s="38">
        <f>COUNTIF(user_list!H:H,A2024)</f>
        <v>1</v>
      </c>
      <c r="F2024" s="72">
        <f t="shared" si="62"/>
        <v>7</v>
      </c>
      <c r="G2024" s="72">
        <f t="shared" si="63"/>
        <v>2020</v>
      </c>
    </row>
    <row r="2025" spans="1:7" hidden="1" x14ac:dyDescent="0.3">
      <c r="A2025" s="79">
        <v>44028</v>
      </c>
      <c r="B2025">
        <f>SUMIFS(user_list!P:P,user_list!G:G,"&lt;="&amp;A2025,user_list!H:H,"&gt;="&amp;A2025)</f>
        <v>0.20655555555555549</v>
      </c>
      <c r="C2025">
        <f>SUMIFS(user_list!Q:Q,user_list!G:G,"&lt;="&amp;A2025,user_list!H:H,"&gt;="&amp;A2025)</f>
        <v>0.52</v>
      </c>
      <c r="D2025">
        <f>SUMIFS(user_list!P:P,user_list!G:G,"&lt;="&amp;A2025,user_list!H:H,"&gt;="&amp;A2025,user_list!J:J,days!G2025)+SUMIFS(user_list!P:P,user_list!G:G,"&lt;="&amp;A2025,user_list!H:H,"&gt;="&amp;A2025,user_list!J:J,days!G2025-1)</f>
        <v>0.20655555555555549</v>
      </c>
      <c r="E2025" s="38">
        <f>COUNTIF(user_list!H:H,A2025)</f>
        <v>0</v>
      </c>
      <c r="F2025" s="72">
        <f t="shared" si="62"/>
        <v>7</v>
      </c>
      <c r="G2025" s="72">
        <f t="shared" si="63"/>
        <v>2020</v>
      </c>
    </row>
    <row r="2026" spans="1:7" hidden="1" x14ac:dyDescent="0.3">
      <c r="A2026" s="79">
        <v>44029</v>
      </c>
      <c r="B2026">
        <f>SUMIFS(user_list!P:P,user_list!G:G,"&lt;="&amp;A2026,user_list!H:H,"&gt;="&amp;A2026)</f>
        <v>0.20655555555555549</v>
      </c>
      <c r="C2026">
        <f>SUMIFS(user_list!Q:Q,user_list!G:G,"&lt;="&amp;A2026,user_list!H:H,"&gt;="&amp;A2026)</f>
        <v>0.52</v>
      </c>
      <c r="D2026">
        <f>SUMIFS(user_list!P:P,user_list!G:G,"&lt;="&amp;A2026,user_list!H:H,"&gt;="&amp;A2026,user_list!J:J,days!G2026)+SUMIFS(user_list!P:P,user_list!G:G,"&lt;="&amp;A2026,user_list!H:H,"&gt;="&amp;A2026,user_list!J:J,days!G2026-1)</f>
        <v>0.20655555555555549</v>
      </c>
      <c r="E2026" s="38">
        <f>COUNTIF(user_list!H:H,A2026)</f>
        <v>0</v>
      </c>
      <c r="F2026" s="72">
        <f t="shared" si="62"/>
        <v>7</v>
      </c>
      <c r="G2026" s="72">
        <f t="shared" si="63"/>
        <v>2020</v>
      </c>
    </row>
    <row r="2027" spans="1:7" hidden="1" x14ac:dyDescent="0.3">
      <c r="A2027" s="79">
        <v>44030</v>
      </c>
      <c r="B2027">
        <f>SUMIFS(user_list!P:P,user_list!G:G,"&lt;="&amp;A2027,user_list!H:H,"&gt;="&amp;A2027)</f>
        <v>1.2701666666666667</v>
      </c>
      <c r="C2027">
        <f>SUMIFS(user_list!Q:Q,user_list!G:G,"&lt;="&amp;A2027,user_list!H:H,"&gt;="&amp;A2027)</f>
        <v>5.52</v>
      </c>
      <c r="D2027">
        <f>SUMIFS(user_list!P:P,user_list!G:G,"&lt;="&amp;A2027,user_list!H:H,"&gt;="&amp;A2027,user_list!J:J,days!G2027)+SUMIFS(user_list!P:P,user_list!G:G,"&lt;="&amp;A2027,user_list!H:H,"&gt;="&amp;A2027,user_list!J:J,days!G2027-1)</f>
        <v>1.2701666666666667</v>
      </c>
      <c r="E2027" s="38">
        <f>COUNTIF(user_list!H:H,A2027)</f>
        <v>0</v>
      </c>
      <c r="F2027" s="72">
        <f t="shared" si="62"/>
        <v>7</v>
      </c>
      <c r="G2027" s="72">
        <f t="shared" si="63"/>
        <v>2020</v>
      </c>
    </row>
    <row r="2028" spans="1:7" hidden="1" x14ac:dyDescent="0.3">
      <c r="A2028" s="79">
        <v>44031</v>
      </c>
      <c r="B2028">
        <f>SUMIFS(user_list!P:P,user_list!G:G,"&lt;="&amp;A2028,user_list!H:H,"&gt;="&amp;A2028)</f>
        <v>1.4736317296678121</v>
      </c>
      <c r="C2028">
        <f>SUMIFS(user_list!Q:Q,user_list!G:G,"&lt;="&amp;A2028,user_list!H:H,"&gt;="&amp;A2028)</f>
        <v>6.0251546391752573</v>
      </c>
      <c r="D2028">
        <f>SUMIFS(user_list!P:P,user_list!G:G,"&lt;="&amp;A2028,user_list!H:H,"&gt;="&amp;A2028,user_list!J:J,days!G2028)+SUMIFS(user_list!P:P,user_list!G:G,"&lt;="&amp;A2028,user_list!H:H,"&gt;="&amp;A2028,user_list!J:J,days!G2028-1)</f>
        <v>1.2701666666666667</v>
      </c>
      <c r="E2028" s="38">
        <f>COUNTIF(user_list!H:H,A2028)</f>
        <v>0</v>
      </c>
      <c r="F2028" s="72">
        <f t="shared" si="62"/>
        <v>7</v>
      </c>
      <c r="G2028" s="72">
        <f t="shared" si="63"/>
        <v>2020</v>
      </c>
    </row>
    <row r="2029" spans="1:7" hidden="1" x14ac:dyDescent="0.3">
      <c r="A2029" s="79">
        <v>44032</v>
      </c>
      <c r="B2029">
        <f>SUMIFS(user_list!P:P,user_list!G:G,"&lt;="&amp;A2029,user_list!H:H,"&gt;="&amp;A2029)</f>
        <v>1.4736317296678121</v>
      </c>
      <c r="C2029">
        <f>SUMIFS(user_list!Q:Q,user_list!G:G,"&lt;="&amp;A2029,user_list!H:H,"&gt;="&amp;A2029)</f>
        <v>6.0251546391752573</v>
      </c>
      <c r="D2029">
        <f>SUMIFS(user_list!P:P,user_list!G:G,"&lt;="&amp;A2029,user_list!H:H,"&gt;="&amp;A2029,user_list!J:J,days!G2029)+SUMIFS(user_list!P:P,user_list!G:G,"&lt;="&amp;A2029,user_list!H:H,"&gt;="&amp;A2029,user_list!J:J,days!G2029-1)</f>
        <v>1.2701666666666667</v>
      </c>
      <c r="E2029" s="38">
        <f>COUNTIF(user_list!H:H,A2029)</f>
        <v>0</v>
      </c>
      <c r="F2029" s="72">
        <f t="shared" si="62"/>
        <v>7</v>
      </c>
      <c r="G2029" s="72">
        <f t="shared" si="63"/>
        <v>2020</v>
      </c>
    </row>
    <row r="2030" spans="1:7" hidden="1" x14ac:dyDescent="0.3">
      <c r="A2030" s="79">
        <v>44033</v>
      </c>
      <c r="B2030">
        <f>SUMIFS(user_list!P:P,user_list!G:G,"&lt;="&amp;A2030,user_list!H:H,"&gt;="&amp;A2030)</f>
        <v>1.5705761741122566</v>
      </c>
      <c r="C2030">
        <f>SUMIFS(user_list!Q:Q,user_list!G:G,"&lt;="&amp;A2030,user_list!H:H,"&gt;="&amp;A2030)</f>
        <v>7.0251546391752573</v>
      </c>
      <c r="D2030">
        <f>SUMIFS(user_list!P:P,user_list!G:G,"&lt;="&amp;A2030,user_list!H:H,"&gt;="&amp;A2030,user_list!J:J,days!G2030)+SUMIFS(user_list!P:P,user_list!G:G,"&lt;="&amp;A2030,user_list!H:H,"&gt;="&amp;A2030,user_list!J:J,days!G2030-1)</f>
        <v>1.3671111111111112</v>
      </c>
      <c r="E2030" s="38">
        <f>COUNTIF(user_list!H:H,A2030)</f>
        <v>2</v>
      </c>
      <c r="F2030" s="72">
        <f t="shared" si="62"/>
        <v>7</v>
      </c>
      <c r="G2030" s="72">
        <f t="shared" si="63"/>
        <v>2020</v>
      </c>
    </row>
    <row r="2031" spans="1:7" hidden="1" x14ac:dyDescent="0.3">
      <c r="A2031" s="79">
        <v>44034</v>
      </c>
      <c r="B2031">
        <f>SUMIFS(user_list!P:P,user_list!G:G,"&lt;="&amp;A2031,user_list!H:H,"&gt;="&amp;A2031)</f>
        <v>1.8316872852233677</v>
      </c>
      <c r="C2031">
        <f>SUMIFS(user_list!Q:Q,user_list!G:G,"&lt;="&amp;A2031,user_list!H:H,"&gt;="&amp;A2031)</f>
        <v>13.025154639175257</v>
      </c>
      <c r="D2031">
        <f>SUMIFS(user_list!P:P,user_list!G:G,"&lt;="&amp;A2031,user_list!H:H,"&gt;="&amp;A2031,user_list!J:J,days!G2031)+SUMIFS(user_list!P:P,user_list!G:G,"&lt;="&amp;A2031,user_list!H:H,"&gt;="&amp;A2031,user_list!J:J,days!G2031-1)</f>
        <v>1.2282222222222221</v>
      </c>
      <c r="E2031" s="38">
        <f>COUNTIF(user_list!H:H,A2031)</f>
        <v>4</v>
      </c>
      <c r="F2031" s="72">
        <f t="shared" si="62"/>
        <v>7</v>
      </c>
      <c r="G2031" s="72">
        <f t="shared" si="63"/>
        <v>2020</v>
      </c>
    </row>
    <row r="2032" spans="1:7" hidden="1" x14ac:dyDescent="0.3">
      <c r="A2032" s="79">
        <v>44035</v>
      </c>
      <c r="B2032">
        <f>SUMIFS(user_list!P:P,user_list!G:G,"&lt;="&amp;A2032,user_list!H:H,"&gt;="&amp;A2032)</f>
        <v>2.3994650630011454</v>
      </c>
      <c r="C2032">
        <f>SUMIFS(user_list!Q:Q,user_list!G:G,"&lt;="&amp;A2032,user_list!H:H,"&gt;="&amp;A2032)</f>
        <v>11.025154639175257</v>
      </c>
      <c r="D2032">
        <f>SUMIFS(user_list!P:P,user_list!G:G,"&lt;="&amp;A2032,user_list!H:H,"&gt;="&amp;A2032,user_list!J:J,days!G2032)+SUMIFS(user_list!P:P,user_list!G:G,"&lt;="&amp;A2032,user_list!H:H,"&gt;="&amp;A2032,user_list!J:J,days!G2032-1)</f>
        <v>1.7959999999999998</v>
      </c>
      <c r="E2032" s="38">
        <f>COUNTIF(user_list!H:H,A2032)</f>
        <v>2</v>
      </c>
      <c r="F2032" s="72">
        <f t="shared" si="62"/>
        <v>7</v>
      </c>
      <c r="G2032" s="72">
        <f t="shared" si="63"/>
        <v>2020</v>
      </c>
    </row>
    <row r="2033" spans="1:7" hidden="1" x14ac:dyDescent="0.3">
      <c r="A2033" s="79">
        <v>44036</v>
      </c>
      <c r="B2033">
        <f>SUMIFS(user_list!P:P,user_list!G:G,"&lt;="&amp;A2033,user_list!H:H,"&gt;="&amp;A2033)</f>
        <v>1.4816872852233676</v>
      </c>
      <c r="C2033">
        <f>SUMIFS(user_list!Q:Q,user_list!G:G,"&lt;="&amp;A2033,user_list!H:H,"&gt;="&amp;A2033)</f>
        <v>6.0251546391752573</v>
      </c>
      <c r="D2033">
        <f>SUMIFS(user_list!P:P,user_list!G:G,"&lt;="&amp;A2033,user_list!H:H,"&gt;="&amp;A2033,user_list!J:J,days!G2033)+SUMIFS(user_list!P:P,user_list!G:G,"&lt;="&amp;A2033,user_list!H:H,"&gt;="&amp;A2033,user_list!J:J,days!G2033-1)</f>
        <v>1.2782222222222219</v>
      </c>
      <c r="E2033" s="38">
        <f>COUNTIF(user_list!H:H,A2033)</f>
        <v>1</v>
      </c>
      <c r="F2033" s="72">
        <f t="shared" si="62"/>
        <v>7</v>
      </c>
      <c r="G2033" s="72">
        <f t="shared" si="63"/>
        <v>2020</v>
      </c>
    </row>
    <row r="2034" spans="1:7" hidden="1" x14ac:dyDescent="0.3">
      <c r="A2034" s="79">
        <v>44037</v>
      </c>
      <c r="B2034">
        <f>SUMIFS(user_list!P:P,user_list!G:G,"&lt;="&amp;A2034,user_list!H:H,"&gt;="&amp;A2034)</f>
        <v>1.5094055391916215</v>
      </c>
      <c r="C2034">
        <f>SUMIFS(user_list!Q:Q,user_list!G:G,"&lt;="&amp;A2034,user_list!H:H,"&gt;="&amp;A2034)</f>
        <v>3.8108689248895433</v>
      </c>
      <c r="D2034">
        <f>SUMIFS(user_list!P:P,user_list!G:G,"&lt;="&amp;A2034,user_list!H:H,"&gt;="&amp;A2034,user_list!J:J,days!G2034)+SUMIFS(user_list!P:P,user_list!G:G,"&lt;="&amp;A2034,user_list!H:H,"&gt;="&amp;A2034,user_list!J:J,days!G2034-1)</f>
        <v>1.305940476190476</v>
      </c>
      <c r="E2034" s="38">
        <f>COUNTIF(user_list!H:H,A2034)</f>
        <v>0</v>
      </c>
      <c r="F2034" s="72">
        <f t="shared" si="62"/>
        <v>7</v>
      </c>
      <c r="G2034" s="72">
        <f t="shared" si="63"/>
        <v>2020</v>
      </c>
    </row>
    <row r="2035" spans="1:7" hidden="1" x14ac:dyDescent="0.3">
      <c r="A2035" s="79">
        <v>44038</v>
      </c>
      <c r="B2035">
        <f>SUMIFS(user_list!P:P,user_list!G:G,"&lt;="&amp;A2035,user_list!H:H,"&gt;="&amp;A2035)</f>
        <v>1.5094055391916215</v>
      </c>
      <c r="C2035">
        <f>SUMIFS(user_list!Q:Q,user_list!G:G,"&lt;="&amp;A2035,user_list!H:H,"&gt;="&amp;A2035)</f>
        <v>3.8108689248895433</v>
      </c>
      <c r="D2035">
        <f>SUMIFS(user_list!P:P,user_list!G:G,"&lt;="&amp;A2035,user_list!H:H,"&gt;="&amp;A2035,user_list!J:J,days!G2035)+SUMIFS(user_list!P:P,user_list!G:G,"&lt;="&amp;A2035,user_list!H:H,"&gt;="&amp;A2035,user_list!J:J,days!G2035-1)</f>
        <v>1.305940476190476</v>
      </c>
      <c r="E2035" s="38">
        <f>COUNTIF(user_list!H:H,A2035)</f>
        <v>0</v>
      </c>
      <c r="F2035" s="72">
        <f t="shared" si="62"/>
        <v>7</v>
      </c>
      <c r="G2035" s="72">
        <f t="shared" si="63"/>
        <v>2020</v>
      </c>
    </row>
    <row r="2036" spans="1:7" hidden="1" x14ac:dyDescent="0.3">
      <c r="A2036" s="79">
        <v>44039</v>
      </c>
      <c r="B2036">
        <f>SUMIFS(user_list!P:P,user_list!G:G,"&lt;="&amp;A2036,user_list!H:H,"&gt;="&amp;A2036)</f>
        <v>1.5094055391916215</v>
      </c>
      <c r="C2036">
        <f>SUMIFS(user_list!Q:Q,user_list!G:G,"&lt;="&amp;A2036,user_list!H:H,"&gt;="&amp;A2036)</f>
        <v>3.8108689248895433</v>
      </c>
      <c r="D2036">
        <f>SUMIFS(user_list!P:P,user_list!G:G,"&lt;="&amp;A2036,user_list!H:H,"&gt;="&amp;A2036,user_list!J:J,days!G2036)+SUMIFS(user_list!P:P,user_list!G:G,"&lt;="&amp;A2036,user_list!H:H,"&gt;="&amp;A2036,user_list!J:J,days!G2036-1)</f>
        <v>1.305940476190476</v>
      </c>
      <c r="E2036" s="38">
        <f>COUNTIF(user_list!H:H,A2036)</f>
        <v>0</v>
      </c>
      <c r="F2036" s="72">
        <f t="shared" si="62"/>
        <v>7</v>
      </c>
      <c r="G2036" s="72">
        <f t="shared" si="63"/>
        <v>2020</v>
      </c>
    </row>
    <row r="2037" spans="1:7" hidden="1" x14ac:dyDescent="0.3">
      <c r="A2037" s="79">
        <v>44040</v>
      </c>
      <c r="B2037">
        <f>SUMIFS(user_list!P:P,user_list!G:G,"&lt;="&amp;A2037,user_list!H:H,"&gt;="&amp;A2037)</f>
        <v>1.5094055391916215</v>
      </c>
      <c r="C2037">
        <f>SUMIFS(user_list!Q:Q,user_list!G:G,"&lt;="&amp;A2037,user_list!H:H,"&gt;="&amp;A2037)</f>
        <v>3.8108689248895433</v>
      </c>
      <c r="D2037">
        <f>SUMIFS(user_list!P:P,user_list!G:G,"&lt;="&amp;A2037,user_list!H:H,"&gt;="&amp;A2037,user_list!J:J,days!G2037)+SUMIFS(user_list!P:P,user_list!G:G,"&lt;="&amp;A2037,user_list!H:H,"&gt;="&amp;A2037,user_list!J:J,days!G2037-1)</f>
        <v>1.305940476190476</v>
      </c>
      <c r="E2037" s="38">
        <f>COUNTIF(user_list!H:H,A2037)</f>
        <v>1</v>
      </c>
      <c r="F2037" s="72">
        <f t="shared" si="62"/>
        <v>7</v>
      </c>
      <c r="G2037" s="72">
        <f t="shared" si="63"/>
        <v>2020</v>
      </c>
    </row>
    <row r="2038" spans="1:7" hidden="1" x14ac:dyDescent="0.3">
      <c r="A2038" s="79">
        <v>44041</v>
      </c>
      <c r="B2038">
        <f>SUMIFS(user_list!P:P,user_list!G:G,"&lt;="&amp;A2038,user_list!H:H,"&gt;="&amp;A2038)</f>
        <v>1.6866277614138439</v>
      </c>
      <c r="C2038">
        <f>SUMIFS(user_list!Q:Q,user_list!G:G,"&lt;="&amp;A2038,user_list!H:H,"&gt;="&amp;A2038)</f>
        <v>2.8108689248895433</v>
      </c>
      <c r="D2038">
        <f>SUMIFS(user_list!P:P,user_list!G:G,"&lt;="&amp;A2038,user_list!H:H,"&gt;="&amp;A2038,user_list!J:J,days!G2038)+SUMIFS(user_list!P:P,user_list!G:G,"&lt;="&amp;A2038,user_list!H:H,"&gt;="&amp;A2038,user_list!J:J,days!G2038-1)</f>
        <v>1.4831626984126984</v>
      </c>
      <c r="E2038" s="38">
        <f>COUNTIF(user_list!H:H,A2038)</f>
        <v>1</v>
      </c>
      <c r="F2038" s="72">
        <f t="shared" si="62"/>
        <v>7</v>
      </c>
      <c r="G2038" s="72">
        <f t="shared" si="63"/>
        <v>2020</v>
      </c>
    </row>
    <row r="2039" spans="1:7" hidden="1" x14ac:dyDescent="0.3">
      <c r="A2039" s="79">
        <v>44042</v>
      </c>
      <c r="B2039">
        <f>SUMIFS(user_list!P:P,user_list!G:G,"&lt;="&amp;A2039,user_list!H:H,"&gt;="&amp;A2039)</f>
        <v>2.5398348321209148</v>
      </c>
      <c r="C2039">
        <f>SUMIFS(user_list!Q:Q,user_list!G:G,"&lt;="&amp;A2039,user_list!H:H,"&gt;="&amp;A2039)</f>
        <v>18.401778015798634</v>
      </c>
      <c r="D2039">
        <f>SUMIFS(user_list!P:P,user_list!G:G,"&lt;="&amp;A2039,user_list!H:H,"&gt;="&amp;A2039,user_list!J:J,days!G2039)+SUMIFS(user_list!P:P,user_list!G:G,"&lt;="&amp;A2039,user_list!H:H,"&gt;="&amp;A2039,user_list!J:J,days!G2039-1)</f>
        <v>2.3295515873015877</v>
      </c>
      <c r="E2039" s="38">
        <f>COUNTIF(user_list!H:H,A2039)</f>
        <v>4</v>
      </c>
      <c r="F2039" s="72">
        <f t="shared" si="62"/>
        <v>7</v>
      </c>
      <c r="G2039" s="72">
        <f t="shared" si="63"/>
        <v>2020</v>
      </c>
    </row>
    <row r="2040" spans="1:7" hidden="1" x14ac:dyDescent="0.3">
      <c r="A2040" s="79">
        <v>44043</v>
      </c>
      <c r="B2040">
        <f>SUMIFS(user_list!P:P,user_list!G:G,"&lt;="&amp;A2040,user_list!H:H,"&gt;="&amp;A2040)</f>
        <v>1.1778903876764701</v>
      </c>
      <c r="C2040">
        <f>SUMIFS(user_list!Q:Q,user_list!G:G,"&lt;="&amp;A2040,user_list!H:H,"&gt;="&amp;A2040)</f>
        <v>7.4017780157986346</v>
      </c>
      <c r="D2040">
        <f>SUMIFS(user_list!P:P,user_list!G:G,"&lt;="&amp;A2040,user_list!H:H,"&gt;="&amp;A2040,user_list!J:J,days!G2040)+SUMIFS(user_list!P:P,user_list!G:G,"&lt;="&amp;A2040,user_list!H:H,"&gt;="&amp;A2040,user_list!J:J,days!G2040-1)</f>
        <v>0.96760714285714289</v>
      </c>
      <c r="E2040" s="38">
        <f>COUNTIF(user_list!H:H,A2040)</f>
        <v>1</v>
      </c>
      <c r="F2040" s="72">
        <f t="shared" si="62"/>
        <v>7</v>
      </c>
      <c r="G2040" s="72">
        <f t="shared" si="63"/>
        <v>2020</v>
      </c>
    </row>
    <row r="2041" spans="1:7" hidden="1" x14ac:dyDescent="0.3">
      <c r="A2041" s="79">
        <v>44044</v>
      </c>
      <c r="B2041">
        <f>SUMIFS(user_list!P:P,user_list!G:G,"&lt;="&amp;A2041,user_list!H:H,"&gt;="&amp;A2041)</f>
        <v>2.2753903876764694</v>
      </c>
      <c r="C2041">
        <f>SUMIFS(user_list!Q:Q,user_list!G:G,"&lt;="&amp;A2041,user_list!H:H,"&gt;="&amp;A2041)</f>
        <v>2.9017780157986341</v>
      </c>
      <c r="D2041">
        <f>SUMIFS(user_list!P:P,user_list!G:G,"&lt;="&amp;A2041,user_list!H:H,"&gt;="&amp;A2041,user_list!J:J,days!G2041)+SUMIFS(user_list!P:P,user_list!G:G,"&lt;="&amp;A2041,user_list!H:H,"&gt;="&amp;A2041,user_list!J:J,days!G2041-1)</f>
        <v>2.0651071428571424</v>
      </c>
      <c r="E2041" s="38">
        <f>COUNTIF(user_list!H:H,A2041)</f>
        <v>1</v>
      </c>
      <c r="F2041" s="72">
        <f t="shared" si="62"/>
        <v>8</v>
      </c>
      <c r="G2041" s="72">
        <f t="shared" si="63"/>
        <v>2020</v>
      </c>
    </row>
    <row r="2042" spans="1:7" hidden="1" x14ac:dyDescent="0.3">
      <c r="A2042" s="79">
        <v>44045</v>
      </c>
      <c r="B2042">
        <f>SUMIFS(user_list!P:P,user_list!G:G,"&lt;="&amp;A2042,user_list!H:H,"&gt;="&amp;A2042)</f>
        <v>1.1723348321209146</v>
      </c>
      <c r="C2042">
        <f>SUMIFS(user_list!Q:Q,user_list!G:G,"&lt;="&amp;A2042,user_list!H:H,"&gt;="&amp;A2042)</f>
        <v>2.9017780157986341</v>
      </c>
      <c r="D2042">
        <f>SUMIFS(user_list!P:P,user_list!G:G,"&lt;="&amp;A2042,user_list!H:H,"&gt;="&amp;A2042,user_list!J:J,days!G2042)+SUMIFS(user_list!P:P,user_list!G:G,"&lt;="&amp;A2042,user_list!H:H,"&gt;="&amp;A2042,user_list!J:J,days!G2042-1)</f>
        <v>0.96205158730158735</v>
      </c>
      <c r="E2042" s="38">
        <f>COUNTIF(user_list!H:H,A2042)</f>
        <v>1</v>
      </c>
      <c r="F2042" s="72">
        <f t="shared" si="62"/>
        <v>8</v>
      </c>
      <c r="G2042" s="72">
        <f t="shared" si="63"/>
        <v>2020</v>
      </c>
    </row>
    <row r="2043" spans="1:7" hidden="1" x14ac:dyDescent="0.3">
      <c r="A2043" s="79">
        <v>44046</v>
      </c>
      <c r="B2043">
        <f>SUMIFS(user_list!P:P,user_list!G:G,"&lt;="&amp;A2043,user_list!H:H,"&gt;="&amp;A2043)</f>
        <v>0.96577927656535911</v>
      </c>
      <c r="C2043">
        <f>SUMIFS(user_list!Q:Q,user_list!G:G,"&lt;="&amp;A2043,user_list!H:H,"&gt;="&amp;A2043)</f>
        <v>2.3817780157986341</v>
      </c>
      <c r="D2043">
        <f>SUMIFS(user_list!P:P,user_list!G:G,"&lt;="&amp;A2043,user_list!H:H,"&gt;="&amp;A2043,user_list!J:J,days!G2043)+SUMIFS(user_list!P:P,user_list!G:G,"&lt;="&amp;A2043,user_list!H:H,"&gt;="&amp;A2043,user_list!J:J,days!G2043-1)</f>
        <v>0.75549603174603175</v>
      </c>
      <c r="E2043" s="38">
        <f>COUNTIF(user_list!H:H,A2043)</f>
        <v>1</v>
      </c>
      <c r="F2043" s="72">
        <f t="shared" si="62"/>
        <v>8</v>
      </c>
      <c r="G2043" s="72">
        <f t="shared" si="63"/>
        <v>2020</v>
      </c>
    </row>
    <row r="2044" spans="1:7" hidden="1" x14ac:dyDescent="0.3">
      <c r="A2044" s="79">
        <v>44047</v>
      </c>
      <c r="B2044">
        <f>SUMIFS(user_list!P:P,user_list!G:G,"&lt;="&amp;A2044,user_list!H:H,"&gt;="&amp;A2044)</f>
        <v>0.51300149878758128</v>
      </c>
      <c r="C2044">
        <f>SUMIFS(user_list!Q:Q,user_list!G:G,"&lt;="&amp;A2044,user_list!H:H,"&gt;="&amp;A2044)</f>
        <v>1.3817780157986344</v>
      </c>
      <c r="D2044">
        <f>SUMIFS(user_list!P:P,user_list!G:G,"&lt;="&amp;A2044,user_list!H:H,"&gt;="&amp;A2044,user_list!J:J,days!G2044)+SUMIFS(user_list!P:P,user_list!G:G,"&lt;="&amp;A2044,user_list!H:H,"&gt;="&amp;A2044,user_list!J:J,days!G2044-1)</f>
        <v>0.30271825396825403</v>
      </c>
      <c r="E2044" s="38">
        <f>COUNTIF(user_list!H:H,A2044)</f>
        <v>0</v>
      </c>
      <c r="F2044" s="72">
        <f t="shared" si="62"/>
        <v>8</v>
      </c>
      <c r="G2044" s="72">
        <f t="shared" si="63"/>
        <v>2020</v>
      </c>
    </row>
    <row r="2045" spans="1:7" hidden="1" x14ac:dyDescent="0.3">
      <c r="A2045" s="79">
        <v>44048</v>
      </c>
      <c r="B2045">
        <f>SUMIFS(user_list!P:P,user_list!G:G,"&lt;="&amp;A2045,user_list!H:H,"&gt;="&amp;A2045)</f>
        <v>0.51300149878758128</v>
      </c>
      <c r="C2045">
        <f>SUMIFS(user_list!Q:Q,user_list!G:G,"&lt;="&amp;A2045,user_list!H:H,"&gt;="&amp;A2045)</f>
        <v>1.3817780157986344</v>
      </c>
      <c r="D2045">
        <f>SUMIFS(user_list!P:P,user_list!G:G,"&lt;="&amp;A2045,user_list!H:H,"&gt;="&amp;A2045,user_list!J:J,days!G2045)+SUMIFS(user_list!P:P,user_list!G:G,"&lt;="&amp;A2045,user_list!H:H,"&gt;="&amp;A2045,user_list!J:J,days!G2045-1)</f>
        <v>0.30271825396825403</v>
      </c>
      <c r="E2045" s="38">
        <f>COUNTIF(user_list!H:H,A2045)</f>
        <v>0</v>
      </c>
      <c r="F2045" s="72">
        <f t="shared" si="62"/>
        <v>8</v>
      </c>
      <c r="G2045" s="72">
        <f t="shared" si="63"/>
        <v>2020</v>
      </c>
    </row>
    <row r="2046" spans="1:7" hidden="1" x14ac:dyDescent="0.3">
      <c r="A2046" s="79">
        <v>44049</v>
      </c>
      <c r="B2046">
        <f>SUMIFS(user_list!P:P,user_list!G:G,"&lt;="&amp;A2046,user_list!H:H,"&gt;="&amp;A2046)</f>
        <v>0.51300149878758128</v>
      </c>
      <c r="C2046">
        <f>SUMIFS(user_list!Q:Q,user_list!G:G,"&lt;="&amp;A2046,user_list!H:H,"&gt;="&amp;A2046)</f>
        <v>1.3817780157986344</v>
      </c>
      <c r="D2046">
        <f>SUMIFS(user_list!P:P,user_list!G:G,"&lt;="&amp;A2046,user_list!H:H,"&gt;="&amp;A2046,user_list!J:J,days!G2046)+SUMIFS(user_list!P:P,user_list!G:G,"&lt;="&amp;A2046,user_list!H:H,"&gt;="&amp;A2046,user_list!J:J,days!G2046-1)</f>
        <v>0.30271825396825403</v>
      </c>
      <c r="E2046" s="38">
        <f>COUNTIF(user_list!H:H,A2046)</f>
        <v>0</v>
      </c>
      <c r="F2046" s="72">
        <f t="shared" si="62"/>
        <v>8</v>
      </c>
      <c r="G2046" s="72">
        <f t="shared" si="63"/>
        <v>2020</v>
      </c>
    </row>
    <row r="2047" spans="1:7" hidden="1" x14ac:dyDescent="0.3">
      <c r="A2047" s="79">
        <v>44050</v>
      </c>
      <c r="B2047">
        <f>SUMIFS(user_list!P:P,user_list!G:G,"&lt;="&amp;A2047,user_list!H:H,"&gt;="&amp;A2047)</f>
        <v>0.56633483212091473</v>
      </c>
      <c r="C2047">
        <f>SUMIFS(user_list!Q:Q,user_list!G:G,"&lt;="&amp;A2047,user_list!H:H,"&gt;="&amp;A2047)</f>
        <v>2.1817780157986344</v>
      </c>
      <c r="D2047">
        <f>SUMIFS(user_list!P:P,user_list!G:G,"&lt;="&amp;A2047,user_list!H:H,"&gt;="&amp;A2047,user_list!J:J,days!G2047)+SUMIFS(user_list!P:P,user_list!G:G,"&lt;="&amp;A2047,user_list!H:H,"&gt;="&amp;A2047,user_list!J:J,days!G2047-1)</f>
        <v>0.35605158730158737</v>
      </c>
      <c r="E2047" s="38">
        <f>COUNTIF(user_list!H:H,A2047)</f>
        <v>1</v>
      </c>
      <c r="F2047" s="72">
        <f t="shared" si="62"/>
        <v>8</v>
      </c>
      <c r="G2047" s="72">
        <f t="shared" si="63"/>
        <v>2020</v>
      </c>
    </row>
    <row r="2048" spans="1:7" hidden="1" x14ac:dyDescent="0.3">
      <c r="A2048" s="79">
        <v>44051</v>
      </c>
      <c r="B2048">
        <f>SUMIFS(user_list!P:P,user_list!G:G,"&lt;="&amp;A2048,user_list!H:H,"&gt;="&amp;A2048)</f>
        <v>0.26361657815266065</v>
      </c>
      <c r="C2048">
        <f>SUMIFS(user_list!Q:Q,user_list!G:G,"&lt;="&amp;A2048,user_list!H:H,"&gt;="&amp;A2048)</f>
        <v>1.3960637300843488</v>
      </c>
      <c r="D2048">
        <f>SUMIFS(user_list!P:P,user_list!G:G,"&lt;="&amp;A2048,user_list!H:H,"&gt;="&amp;A2048,user_list!J:J,days!G2048)+SUMIFS(user_list!P:P,user_list!G:G,"&lt;="&amp;A2048,user_list!H:H,"&gt;="&amp;A2048,user_list!J:J,days!G2048-1)</f>
        <v>5.3333333333333337E-2</v>
      </c>
      <c r="E2048" s="38">
        <f>COUNTIF(user_list!H:H,A2048)</f>
        <v>0</v>
      </c>
      <c r="F2048" s="72">
        <f t="shared" si="62"/>
        <v>8</v>
      </c>
      <c r="G2048" s="72">
        <f t="shared" si="63"/>
        <v>2020</v>
      </c>
    </row>
    <row r="2049" spans="1:7" hidden="1" x14ac:dyDescent="0.3">
      <c r="A2049" s="79">
        <v>44052</v>
      </c>
      <c r="B2049">
        <f>SUMIFS(user_list!P:P,user_list!G:G,"&lt;="&amp;A2049,user_list!H:H,"&gt;="&amp;A2049)</f>
        <v>0.26361657815266065</v>
      </c>
      <c r="C2049">
        <f>SUMIFS(user_list!Q:Q,user_list!G:G,"&lt;="&amp;A2049,user_list!H:H,"&gt;="&amp;A2049)</f>
        <v>1.3960637300843488</v>
      </c>
      <c r="D2049">
        <f>SUMIFS(user_list!P:P,user_list!G:G,"&lt;="&amp;A2049,user_list!H:H,"&gt;="&amp;A2049,user_list!J:J,days!G2049)+SUMIFS(user_list!P:P,user_list!G:G,"&lt;="&amp;A2049,user_list!H:H,"&gt;="&amp;A2049,user_list!J:J,days!G2049-1)</f>
        <v>5.3333333333333337E-2</v>
      </c>
      <c r="E2049" s="38">
        <f>COUNTIF(user_list!H:H,A2049)</f>
        <v>0</v>
      </c>
      <c r="F2049" s="72">
        <f t="shared" si="62"/>
        <v>8</v>
      </c>
      <c r="G2049" s="72">
        <f t="shared" si="63"/>
        <v>2020</v>
      </c>
    </row>
    <row r="2050" spans="1:7" hidden="1" x14ac:dyDescent="0.3">
      <c r="A2050" s="79">
        <v>44053</v>
      </c>
      <c r="B2050">
        <f>SUMIFS(user_list!P:P,user_list!G:G,"&lt;="&amp;A2050,user_list!H:H,"&gt;="&amp;A2050)</f>
        <v>0.66917213370821627</v>
      </c>
      <c r="C2050">
        <f>SUMIFS(user_list!Q:Q,user_list!G:G,"&lt;="&amp;A2050,user_list!H:H,"&gt;="&amp;A2050)</f>
        <v>2.3960637300843488</v>
      </c>
      <c r="D2050">
        <f>SUMIFS(user_list!P:P,user_list!G:G,"&lt;="&amp;A2050,user_list!H:H,"&gt;="&amp;A2050,user_list!J:J,days!G2050)+SUMIFS(user_list!P:P,user_list!G:G,"&lt;="&amp;A2050,user_list!H:H,"&gt;="&amp;A2050,user_list!J:J,days!G2050-1)</f>
        <v>0.45888888888888896</v>
      </c>
      <c r="E2050" s="38">
        <f>COUNTIF(user_list!H:H,A2050)</f>
        <v>0</v>
      </c>
      <c r="F2050" s="72">
        <f t="shared" ref="F2050:F2113" si="64">MONTH(A2050)</f>
        <v>8</v>
      </c>
      <c r="G2050" s="72">
        <f t="shared" ref="G2050:G2113" si="65">YEAR(A2050)</f>
        <v>2020</v>
      </c>
    </row>
    <row r="2051" spans="1:7" hidden="1" x14ac:dyDescent="0.3">
      <c r="A2051" s="79">
        <v>44054</v>
      </c>
      <c r="B2051">
        <f>SUMIFS(user_list!P:P,user_list!G:G,"&lt;="&amp;A2051,user_list!H:H,"&gt;="&amp;A2051)</f>
        <v>0.68809105262713521</v>
      </c>
      <c r="C2051">
        <f>SUMIFS(user_list!Q:Q,user_list!G:G,"&lt;="&amp;A2051,user_list!H:H,"&gt;="&amp;A2051)</f>
        <v>2.7203880544086729</v>
      </c>
      <c r="D2051">
        <f>SUMIFS(user_list!P:P,user_list!G:G,"&lt;="&amp;A2051,user_list!H:H,"&gt;="&amp;A2051,user_list!J:J,days!G2051)+SUMIFS(user_list!P:P,user_list!G:G,"&lt;="&amp;A2051,user_list!H:H,"&gt;="&amp;A2051,user_list!J:J,days!G2051-1)</f>
        <v>0.47780780780780785</v>
      </c>
      <c r="E2051" s="38">
        <f>COUNTIF(user_list!H:H,A2051)</f>
        <v>0</v>
      </c>
      <c r="F2051" s="72">
        <f t="shared" si="64"/>
        <v>8</v>
      </c>
      <c r="G2051" s="72">
        <f t="shared" si="65"/>
        <v>2020</v>
      </c>
    </row>
    <row r="2052" spans="1:7" hidden="1" x14ac:dyDescent="0.3">
      <c r="A2052" s="79">
        <v>44055</v>
      </c>
      <c r="B2052">
        <f>SUMIFS(user_list!P:P,user_list!G:G,"&lt;="&amp;A2052,user_list!H:H,"&gt;="&amp;A2052)</f>
        <v>0.68809105262713521</v>
      </c>
      <c r="C2052">
        <f>SUMIFS(user_list!Q:Q,user_list!G:G,"&lt;="&amp;A2052,user_list!H:H,"&gt;="&amp;A2052)</f>
        <v>2.7203880544086729</v>
      </c>
      <c r="D2052">
        <f>SUMIFS(user_list!P:P,user_list!G:G,"&lt;="&amp;A2052,user_list!H:H,"&gt;="&amp;A2052,user_list!J:J,days!G2052)+SUMIFS(user_list!P:P,user_list!G:G,"&lt;="&amp;A2052,user_list!H:H,"&gt;="&amp;A2052,user_list!J:J,days!G2052-1)</f>
        <v>0.47780780780780785</v>
      </c>
      <c r="E2052" s="38">
        <f>COUNTIF(user_list!H:H,A2052)</f>
        <v>0</v>
      </c>
      <c r="F2052" s="72">
        <f t="shared" si="64"/>
        <v>8</v>
      </c>
      <c r="G2052" s="72">
        <f t="shared" si="65"/>
        <v>2020</v>
      </c>
    </row>
    <row r="2053" spans="1:7" hidden="1" x14ac:dyDescent="0.3">
      <c r="A2053" s="79">
        <v>44056</v>
      </c>
      <c r="B2053">
        <f>SUMIFS(user_list!P:P,user_list!G:G,"&lt;="&amp;A2053,user_list!H:H,"&gt;="&amp;A2053)</f>
        <v>0.68809105262713521</v>
      </c>
      <c r="C2053">
        <f>SUMIFS(user_list!Q:Q,user_list!G:G,"&lt;="&amp;A2053,user_list!H:H,"&gt;="&amp;A2053)</f>
        <v>2.7203880544086729</v>
      </c>
      <c r="D2053">
        <f>SUMIFS(user_list!P:P,user_list!G:G,"&lt;="&amp;A2053,user_list!H:H,"&gt;="&amp;A2053,user_list!J:J,days!G2053)+SUMIFS(user_list!P:P,user_list!G:G,"&lt;="&amp;A2053,user_list!H:H,"&gt;="&amp;A2053,user_list!J:J,days!G2053-1)</f>
        <v>0.47780780780780785</v>
      </c>
      <c r="E2053" s="38">
        <f>COUNTIF(user_list!H:H,A2053)</f>
        <v>0</v>
      </c>
      <c r="F2053" s="72">
        <f t="shared" si="64"/>
        <v>8</v>
      </c>
      <c r="G2053" s="72">
        <f t="shared" si="65"/>
        <v>2020</v>
      </c>
    </row>
    <row r="2054" spans="1:7" hidden="1" x14ac:dyDescent="0.3">
      <c r="A2054" s="79">
        <v>44057</v>
      </c>
      <c r="B2054">
        <f>SUMIFS(user_list!P:P,user_list!G:G,"&lt;="&amp;A2054,user_list!H:H,"&gt;="&amp;A2054)</f>
        <v>0.68809105262713521</v>
      </c>
      <c r="C2054">
        <f>SUMIFS(user_list!Q:Q,user_list!G:G,"&lt;="&amp;A2054,user_list!H:H,"&gt;="&amp;A2054)</f>
        <v>2.7203880544086729</v>
      </c>
      <c r="D2054">
        <f>SUMIFS(user_list!P:P,user_list!G:G,"&lt;="&amp;A2054,user_list!H:H,"&gt;="&amp;A2054,user_list!J:J,days!G2054)+SUMIFS(user_list!P:P,user_list!G:G,"&lt;="&amp;A2054,user_list!H:H,"&gt;="&amp;A2054,user_list!J:J,days!G2054-1)</f>
        <v>0.47780780780780785</v>
      </c>
      <c r="E2054" s="38">
        <f>COUNTIF(user_list!H:H,A2054)</f>
        <v>0</v>
      </c>
      <c r="F2054" s="72">
        <f t="shared" si="64"/>
        <v>8</v>
      </c>
      <c r="G2054" s="72">
        <f t="shared" si="65"/>
        <v>2020</v>
      </c>
    </row>
    <row r="2055" spans="1:7" hidden="1" x14ac:dyDescent="0.3">
      <c r="A2055" s="79">
        <v>44058</v>
      </c>
      <c r="B2055">
        <f>SUMIFS(user_list!P:P,user_list!G:G,"&lt;="&amp;A2055,user_list!H:H,"&gt;="&amp;A2055)</f>
        <v>0.68809105262713521</v>
      </c>
      <c r="C2055">
        <f>SUMIFS(user_list!Q:Q,user_list!G:G,"&lt;="&amp;A2055,user_list!H:H,"&gt;="&amp;A2055)</f>
        <v>2.7203880544086729</v>
      </c>
      <c r="D2055">
        <f>SUMIFS(user_list!P:P,user_list!G:G,"&lt;="&amp;A2055,user_list!H:H,"&gt;="&amp;A2055,user_list!J:J,days!G2055)+SUMIFS(user_list!P:P,user_list!G:G,"&lt;="&amp;A2055,user_list!H:H,"&gt;="&amp;A2055,user_list!J:J,days!G2055-1)</f>
        <v>0.47780780780780785</v>
      </c>
      <c r="E2055" s="38">
        <f>COUNTIF(user_list!H:H,A2055)</f>
        <v>0</v>
      </c>
      <c r="F2055" s="72">
        <f t="shared" si="64"/>
        <v>8</v>
      </c>
      <c r="G2055" s="72">
        <f t="shared" si="65"/>
        <v>2020</v>
      </c>
    </row>
    <row r="2056" spans="1:7" hidden="1" x14ac:dyDescent="0.3">
      <c r="A2056" s="79">
        <v>44059</v>
      </c>
      <c r="B2056">
        <f>SUMIFS(user_list!P:P,user_list!G:G,"&lt;="&amp;A2056,user_list!H:H,"&gt;="&amp;A2056)</f>
        <v>0.68809105262713521</v>
      </c>
      <c r="C2056">
        <f>SUMIFS(user_list!Q:Q,user_list!G:G,"&lt;="&amp;A2056,user_list!H:H,"&gt;="&amp;A2056)</f>
        <v>2.7203880544086729</v>
      </c>
      <c r="D2056">
        <f>SUMIFS(user_list!P:P,user_list!G:G,"&lt;="&amp;A2056,user_list!H:H,"&gt;="&amp;A2056,user_list!J:J,days!G2056)+SUMIFS(user_list!P:P,user_list!G:G,"&lt;="&amp;A2056,user_list!H:H,"&gt;="&amp;A2056,user_list!J:J,days!G2056-1)</f>
        <v>0.47780780780780785</v>
      </c>
      <c r="E2056" s="38">
        <f>COUNTIF(user_list!H:H,A2056)</f>
        <v>0</v>
      </c>
      <c r="F2056" s="72">
        <f t="shared" si="64"/>
        <v>8</v>
      </c>
      <c r="G2056" s="72">
        <f t="shared" si="65"/>
        <v>2020</v>
      </c>
    </row>
    <row r="2057" spans="1:7" hidden="1" x14ac:dyDescent="0.3">
      <c r="A2057" s="79">
        <v>44060</v>
      </c>
      <c r="B2057">
        <f>SUMIFS(user_list!P:P,user_list!G:G,"&lt;="&amp;A2057,user_list!H:H,"&gt;="&amp;A2057)</f>
        <v>0.68809105262713521</v>
      </c>
      <c r="C2057">
        <f>SUMIFS(user_list!Q:Q,user_list!G:G,"&lt;="&amp;A2057,user_list!H:H,"&gt;="&amp;A2057)</f>
        <v>2.7203880544086729</v>
      </c>
      <c r="D2057">
        <f>SUMIFS(user_list!P:P,user_list!G:G,"&lt;="&amp;A2057,user_list!H:H,"&gt;="&amp;A2057,user_list!J:J,days!G2057)+SUMIFS(user_list!P:P,user_list!G:G,"&lt;="&amp;A2057,user_list!H:H,"&gt;="&amp;A2057,user_list!J:J,days!G2057-1)</f>
        <v>0.47780780780780785</v>
      </c>
      <c r="E2057" s="38">
        <f>COUNTIF(user_list!H:H,A2057)</f>
        <v>0</v>
      </c>
      <c r="F2057" s="72">
        <f t="shared" si="64"/>
        <v>8</v>
      </c>
      <c r="G2057" s="72">
        <f t="shared" si="65"/>
        <v>2020</v>
      </c>
    </row>
    <row r="2058" spans="1:7" hidden="1" x14ac:dyDescent="0.3">
      <c r="A2058" s="79">
        <v>44061</v>
      </c>
      <c r="B2058">
        <f>SUMIFS(user_list!P:P,user_list!G:G,"&lt;="&amp;A2058,user_list!H:H,"&gt;="&amp;A2058)</f>
        <v>0.68809105262713521</v>
      </c>
      <c r="C2058">
        <f>SUMIFS(user_list!Q:Q,user_list!G:G,"&lt;="&amp;A2058,user_list!H:H,"&gt;="&amp;A2058)</f>
        <v>2.7203880544086729</v>
      </c>
      <c r="D2058">
        <f>SUMIFS(user_list!P:P,user_list!G:G,"&lt;="&amp;A2058,user_list!H:H,"&gt;="&amp;A2058,user_list!J:J,days!G2058)+SUMIFS(user_list!P:P,user_list!G:G,"&lt;="&amp;A2058,user_list!H:H,"&gt;="&amp;A2058,user_list!J:J,days!G2058-1)</f>
        <v>0.47780780780780785</v>
      </c>
      <c r="E2058" s="38">
        <f>COUNTIF(user_list!H:H,A2058)</f>
        <v>0</v>
      </c>
      <c r="F2058" s="72">
        <f t="shared" si="64"/>
        <v>8</v>
      </c>
      <c r="G2058" s="72">
        <f t="shared" si="65"/>
        <v>2020</v>
      </c>
    </row>
    <row r="2059" spans="1:7" hidden="1" x14ac:dyDescent="0.3">
      <c r="A2059" s="79">
        <v>44062</v>
      </c>
      <c r="B2059">
        <f>SUMIFS(user_list!P:P,user_list!G:G,"&lt;="&amp;A2059,user_list!H:H,"&gt;="&amp;A2059)</f>
        <v>0.68809105262713521</v>
      </c>
      <c r="C2059">
        <f>SUMIFS(user_list!Q:Q,user_list!G:G,"&lt;="&amp;A2059,user_list!H:H,"&gt;="&amp;A2059)</f>
        <v>2.7203880544086729</v>
      </c>
      <c r="D2059">
        <f>SUMIFS(user_list!P:P,user_list!G:G,"&lt;="&amp;A2059,user_list!H:H,"&gt;="&amp;A2059,user_list!J:J,days!G2059)+SUMIFS(user_list!P:P,user_list!G:G,"&lt;="&amp;A2059,user_list!H:H,"&gt;="&amp;A2059,user_list!J:J,days!G2059-1)</f>
        <v>0.47780780780780785</v>
      </c>
      <c r="E2059" s="38">
        <f>COUNTIF(user_list!H:H,A2059)</f>
        <v>0</v>
      </c>
      <c r="F2059" s="72">
        <f t="shared" si="64"/>
        <v>8</v>
      </c>
      <c r="G2059" s="72">
        <f t="shared" si="65"/>
        <v>2020</v>
      </c>
    </row>
    <row r="2060" spans="1:7" hidden="1" x14ac:dyDescent="0.3">
      <c r="A2060" s="79">
        <v>44063</v>
      </c>
      <c r="B2060">
        <f>SUMIFS(user_list!P:P,user_list!G:G,"&lt;="&amp;A2060,user_list!H:H,"&gt;="&amp;A2060)</f>
        <v>0.68809105262713521</v>
      </c>
      <c r="C2060">
        <f>SUMIFS(user_list!Q:Q,user_list!G:G,"&lt;="&amp;A2060,user_list!H:H,"&gt;="&amp;A2060)</f>
        <v>2.7203880544086729</v>
      </c>
      <c r="D2060">
        <f>SUMIFS(user_list!P:P,user_list!G:G,"&lt;="&amp;A2060,user_list!H:H,"&gt;="&amp;A2060,user_list!J:J,days!G2060)+SUMIFS(user_list!P:P,user_list!G:G,"&lt;="&amp;A2060,user_list!H:H,"&gt;="&amp;A2060,user_list!J:J,days!G2060-1)</f>
        <v>0.47780780780780785</v>
      </c>
      <c r="E2060" s="38">
        <f>COUNTIF(user_list!H:H,A2060)</f>
        <v>0</v>
      </c>
      <c r="F2060" s="72">
        <f t="shared" si="64"/>
        <v>8</v>
      </c>
      <c r="G2060" s="72">
        <f t="shared" si="65"/>
        <v>2020</v>
      </c>
    </row>
    <row r="2061" spans="1:7" hidden="1" x14ac:dyDescent="0.3">
      <c r="A2061" s="79">
        <v>44064</v>
      </c>
      <c r="B2061">
        <f>SUMIFS(user_list!P:P,user_list!G:G,"&lt;="&amp;A2061,user_list!H:H,"&gt;="&amp;A2061)</f>
        <v>1.107257719293802</v>
      </c>
      <c r="C2061">
        <f>SUMIFS(user_list!Q:Q,user_list!G:G,"&lt;="&amp;A2061,user_list!H:H,"&gt;="&amp;A2061)</f>
        <v>3.7203880544086725</v>
      </c>
      <c r="D2061">
        <f>SUMIFS(user_list!P:P,user_list!G:G,"&lt;="&amp;A2061,user_list!H:H,"&gt;="&amp;A2061,user_list!J:J,days!G2061)+SUMIFS(user_list!P:P,user_list!G:G,"&lt;="&amp;A2061,user_list!H:H,"&gt;="&amp;A2061,user_list!J:J,days!G2061-1)</f>
        <v>0.89697447447447454</v>
      </c>
      <c r="E2061" s="38">
        <f>COUNTIF(user_list!H:H,A2061)</f>
        <v>3</v>
      </c>
      <c r="F2061" s="72">
        <f t="shared" si="64"/>
        <v>8</v>
      </c>
      <c r="G2061" s="72">
        <f t="shared" si="65"/>
        <v>2020</v>
      </c>
    </row>
    <row r="2062" spans="1:7" hidden="1" x14ac:dyDescent="0.3">
      <c r="A2062" s="79">
        <v>44065</v>
      </c>
      <c r="B2062">
        <f>SUMIFS(user_list!P:P,user_list!G:G,"&lt;="&amp;A2062,user_list!H:H,"&gt;="&amp;A2062)</f>
        <v>0.75512808966417222</v>
      </c>
      <c r="C2062">
        <f>SUMIFS(user_list!Q:Q,user_list!G:G,"&lt;="&amp;A2062,user_list!H:H,"&gt;="&amp;A2062)</f>
        <v>2.2537213877420057</v>
      </c>
      <c r="D2062">
        <f>SUMIFS(user_list!P:P,user_list!G:G,"&lt;="&amp;A2062,user_list!H:H,"&gt;="&amp;A2062,user_list!J:J,days!G2062)+SUMIFS(user_list!P:P,user_list!G:G,"&lt;="&amp;A2062,user_list!H:H,"&gt;="&amp;A2062,user_list!J:J,days!G2062-1)</f>
        <v>0.54484484484484486</v>
      </c>
      <c r="E2062" s="38">
        <f>COUNTIF(user_list!H:H,A2062)</f>
        <v>0</v>
      </c>
      <c r="F2062" s="72">
        <f t="shared" si="64"/>
        <v>8</v>
      </c>
      <c r="G2062" s="72">
        <f t="shared" si="65"/>
        <v>2020</v>
      </c>
    </row>
    <row r="2063" spans="1:7" hidden="1" x14ac:dyDescent="0.3">
      <c r="A2063" s="79">
        <v>44066</v>
      </c>
      <c r="B2063">
        <f>SUMIFS(user_list!P:P,user_list!G:G,"&lt;="&amp;A2063,user_list!H:H,"&gt;="&amp;A2063)</f>
        <v>0.75596142299750557</v>
      </c>
      <c r="C2063">
        <f>SUMIFS(user_list!Q:Q,user_list!G:G,"&lt;="&amp;A2063,user_list!H:H,"&gt;="&amp;A2063)</f>
        <v>3.2537213877420057</v>
      </c>
      <c r="D2063">
        <f>SUMIFS(user_list!P:P,user_list!G:G,"&lt;="&amp;A2063,user_list!H:H,"&gt;="&amp;A2063,user_list!J:J,days!G2063)+SUMIFS(user_list!P:P,user_list!G:G,"&lt;="&amp;A2063,user_list!H:H,"&gt;="&amp;A2063,user_list!J:J,days!G2063-1)</f>
        <v>0.54484484484484486</v>
      </c>
      <c r="E2063" s="38">
        <f>COUNTIF(user_list!H:H,A2063)</f>
        <v>1</v>
      </c>
      <c r="F2063" s="72">
        <f t="shared" si="64"/>
        <v>8</v>
      </c>
      <c r="G2063" s="72">
        <f t="shared" si="65"/>
        <v>2020</v>
      </c>
    </row>
    <row r="2064" spans="1:7" hidden="1" x14ac:dyDescent="0.3">
      <c r="A2064" s="79">
        <v>44067</v>
      </c>
      <c r="B2064">
        <f>SUMIFS(user_list!P:P,user_list!G:G,"&lt;="&amp;A2064,user_list!H:H,"&gt;="&amp;A2064)</f>
        <v>0.75512808966417222</v>
      </c>
      <c r="C2064">
        <f>SUMIFS(user_list!Q:Q,user_list!G:G,"&lt;="&amp;A2064,user_list!H:H,"&gt;="&amp;A2064)</f>
        <v>2.2537213877420057</v>
      </c>
      <c r="D2064">
        <f>SUMIFS(user_list!P:P,user_list!G:G,"&lt;="&amp;A2064,user_list!H:H,"&gt;="&amp;A2064,user_list!J:J,days!G2064)+SUMIFS(user_list!P:P,user_list!G:G,"&lt;="&amp;A2064,user_list!H:H,"&gt;="&amp;A2064,user_list!J:J,days!G2064-1)</f>
        <v>0.54484484484484486</v>
      </c>
      <c r="E2064" s="38">
        <f>COUNTIF(user_list!H:H,A2064)</f>
        <v>0</v>
      </c>
      <c r="F2064" s="72">
        <f t="shared" si="64"/>
        <v>8</v>
      </c>
      <c r="G2064" s="72">
        <f t="shared" si="65"/>
        <v>2020</v>
      </c>
    </row>
    <row r="2065" spans="1:7" hidden="1" x14ac:dyDescent="0.3">
      <c r="A2065" s="79">
        <v>44068</v>
      </c>
      <c r="B2065">
        <f>SUMIFS(user_list!P:P,user_list!G:G,"&lt;="&amp;A2065,user_list!H:H,"&gt;="&amp;A2065)</f>
        <v>0.75512808966417222</v>
      </c>
      <c r="C2065">
        <f>SUMIFS(user_list!Q:Q,user_list!G:G,"&lt;="&amp;A2065,user_list!H:H,"&gt;="&amp;A2065)</f>
        <v>2.2537213877420057</v>
      </c>
      <c r="D2065">
        <f>SUMIFS(user_list!P:P,user_list!G:G,"&lt;="&amp;A2065,user_list!H:H,"&gt;="&amp;A2065,user_list!J:J,days!G2065)+SUMIFS(user_list!P:P,user_list!G:G,"&lt;="&amp;A2065,user_list!H:H,"&gt;="&amp;A2065,user_list!J:J,days!G2065-1)</f>
        <v>0.54484484484484486</v>
      </c>
      <c r="E2065" s="38">
        <f>COUNTIF(user_list!H:H,A2065)</f>
        <v>0</v>
      </c>
      <c r="F2065" s="72">
        <f t="shared" si="64"/>
        <v>8</v>
      </c>
      <c r="G2065" s="72">
        <f t="shared" si="65"/>
        <v>2020</v>
      </c>
    </row>
    <row r="2066" spans="1:7" hidden="1" x14ac:dyDescent="0.3">
      <c r="A2066" s="79">
        <v>44069</v>
      </c>
      <c r="B2066">
        <f>SUMIFS(user_list!P:P,user_list!G:G,"&lt;="&amp;A2066,user_list!H:H,"&gt;="&amp;A2066)</f>
        <v>0.75512808966417222</v>
      </c>
      <c r="C2066">
        <f>SUMIFS(user_list!Q:Q,user_list!G:G,"&lt;="&amp;A2066,user_list!H:H,"&gt;="&amp;A2066)</f>
        <v>2.2537213877420057</v>
      </c>
      <c r="D2066">
        <f>SUMIFS(user_list!P:P,user_list!G:G,"&lt;="&amp;A2066,user_list!H:H,"&gt;="&amp;A2066,user_list!J:J,days!G2066)+SUMIFS(user_list!P:P,user_list!G:G,"&lt;="&amp;A2066,user_list!H:H,"&gt;="&amp;A2066,user_list!J:J,days!G2066-1)</f>
        <v>0.54484484484484486</v>
      </c>
      <c r="E2066" s="38">
        <f>COUNTIF(user_list!H:H,A2066)</f>
        <v>0</v>
      </c>
      <c r="F2066" s="72">
        <f t="shared" si="64"/>
        <v>8</v>
      </c>
      <c r="G2066" s="72">
        <f t="shared" si="65"/>
        <v>2020</v>
      </c>
    </row>
    <row r="2067" spans="1:7" hidden="1" x14ac:dyDescent="0.3">
      <c r="A2067" s="79">
        <v>44070</v>
      </c>
      <c r="B2067">
        <f>SUMIFS(user_list!P:P,user_list!G:G,"&lt;="&amp;A2067,user_list!H:H,"&gt;="&amp;A2067)</f>
        <v>0.75512808966417222</v>
      </c>
      <c r="C2067">
        <f>SUMIFS(user_list!Q:Q,user_list!G:G,"&lt;="&amp;A2067,user_list!H:H,"&gt;="&amp;A2067)</f>
        <v>2.2537213877420057</v>
      </c>
      <c r="D2067">
        <f>SUMIFS(user_list!P:P,user_list!G:G,"&lt;="&amp;A2067,user_list!H:H,"&gt;="&amp;A2067,user_list!J:J,days!G2067)+SUMIFS(user_list!P:P,user_list!G:G,"&lt;="&amp;A2067,user_list!H:H,"&gt;="&amp;A2067,user_list!J:J,days!G2067-1)</f>
        <v>0.54484484484484486</v>
      </c>
      <c r="E2067" s="38">
        <f>COUNTIF(user_list!H:H,A2067)</f>
        <v>0</v>
      </c>
      <c r="F2067" s="72">
        <f t="shared" si="64"/>
        <v>8</v>
      </c>
      <c r="G2067" s="72">
        <f t="shared" si="65"/>
        <v>2020</v>
      </c>
    </row>
    <row r="2068" spans="1:7" hidden="1" x14ac:dyDescent="0.3">
      <c r="A2068" s="79">
        <v>44071</v>
      </c>
      <c r="B2068">
        <f>SUMIFS(user_list!P:P,user_list!G:G,"&lt;="&amp;A2068,user_list!H:H,"&gt;="&amp;A2068)</f>
        <v>0.75512808966417222</v>
      </c>
      <c r="C2068">
        <f>SUMIFS(user_list!Q:Q,user_list!G:G,"&lt;="&amp;A2068,user_list!H:H,"&gt;="&amp;A2068)</f>
        <v>2.2537213877420057</v>
      </c>
      <c r="D2068">
        <f>SUMIFS(user_list!P:P,user_list!G:G,"&lt;="&amp;A2068,user_list!H:H,"&gt;="&amp;A2068,user_list!J:J,days!G2068)+SUMIFS(user_list!P:P,user_list!G:G,"&lt;="&amp;A2068,user_list!H:H,"&gt;="&amp;A2068,user_list!J:J,days!G2068-1)</f>
        <v>0.54484484484484486</v>
      </c>
      <c r="E2068" s="38">
        <f>COUNTIF(user_list!H:H,A2068)</f>
        <v>0</v>
      </c>
      <c r="F2068" s="72">
        <f t="shared" si="64"/>
        <v>8</v>
      </c>
      <c r="G2068" s="72">
        <f t="shared" si="65"/>
        <v>2020</v>
      </c>
    </row>
    <row r="2069" spans="1:7" hidden="1" x14ac:dyDescent="0.3">
      <c r="A2069" s="79">
        <v>44072</v>
      </c>
      <c r="B2069">
        <f>SUMIFS(user_list!P:P,user_list!G:G,"&lt;="&amp;A2069,user_list!H:H,"&gt;="&amp;A2069)</f>
        <v>0.75512808966417222</v>
      </c>
      <c r="C2069">
        <f>SUMIFS(user_list!Q:Q,user_list!G:G,"&lt;="&amp;A2069,user_list!H:H,"&gt;="&amp;A2069)</f>
        <v>2.2537213877420057</v>
      </c>
      <c r="D2069">
        <f>SUMIFS(user_list!P:P,user_list!G:G,"&lt;="&amp;A2069,user_list!H:H,"&gt;="&amp;A2069,user_list!J:J,days!G2069)+SUMIFS(user_list!P:P,user_list!G:G,"&lt;="&amp;A2069,user_list!H:H,"&gt;="&amp;A2069,user_list!J:J,days!G2069-1)</f>
        <v>0.54484484484484486</v>
      </c>
      <c r="E2069" s="38">
        <f>COUNTIF(user_list!H:H,A2069)</f>
        <v>0</v>
      </c>
      <c r="F2069" s="72">
        <f t="shared" si="64"/>
        <v>8</v>
      </c>
      <c r="G2069" s="72">
        <f t="shared" si="65"/>
        <v>2020</v>
      </c>
    </row>
    <row r="2070" spans="1:7" hidden="1" x14ac:dyDescent="0.3">
      <c r="A2070" s="79">
        <v>44073</v>
      </c>
      <c r="B2070">
        <f>SUMIFS(user_list!P:P,user_list!G:G,"&lt;="&amp;A2070,user_list!H:H,"&gt;="&amp;A2070)</f>
        <v>0.75512808966417222</v>
      </c>
      <c r="C2070">
        <f>SUMIFS(user_list!Q:Q,user_list!G:G,"&lt;="&amp;A2070,user_list!H:H,"&gt;="&amp;A2070)</f>
        <v>2.2537213877420057</v>
      </c>
      <c r="D2070">
        <f>SUMIFS(user_list!P:P,user_list!G:G,"&lt;="&amp;A2070,user_list!H:H,"&gt;="&amp;A2070,user_list!J:J,days!G2070)+SUMIFS(user_list!P:P,user_list!G:G,"&lt;="&amp;A2070,user_list!H:H,"&gt;="&amp;A2070,user_list!J:J,days!G2070-1)</f>
        <v>0.54484484484484486</v>
      </c>
      <c r="E2070" s="38">
        <f>COUNTIF(user_list!H:H,A2070)</f>
        <v>1</v>
      </c>
      <c r="F2070" s="72">
        <f t="shared" si="64"/>
        <v>8</v>
      </c>
      <c r="G2070" s="72">
        <f t="shared" si="65"/>
        <v>2020</v>
      </c>
    </row>
    <row r="2071" spans="1:7" hidden="1" x14ac:dyDescent="0.3">
      <c r="A2071" s="79">
        <v>44074</v>
      </c>
      <c r="B2071">
        <f>SUMIFS(user_list!P:P,user_list!G:G,"&lt;="&amp;A2071,user_list!H:H,"&gt;="&amp;A2071)</f>
        <v>0.5317021637382463</v>
      </c>
      <c r="C2071">
        <f>SUMIFS(user_list!Q:Q,user_list!G:G,"&lt;="&amp;A2071,user_list!H:H,"&gt;="&amp;A2071)</f>
        <v>1.6703880544086729</v>
      </c>
      <c r="D2071">
        <f>SUMIFS(user_list!P:P,user_list!G:G,"&lt;="&amp;A2071,user_list!H:H,"&gt;="&amp;A2071,user_list!J:J,days!G2071)+SUMIFS(user_list!P:P,user_list!G:G,"&lt;="&amp;A2071,user_list!H:H,"&gt;="&amp;A2071,user_list!J:J,days!G2071-1)</f>
        <v>0.32141891891891894</v>
      </c>
      <c r="E2071" s="38">
        <f>COUNTIF(user_list!H:H,A2071)</f>
        <v>0</v>
      </c>
      <c r="F2071" s="72">
        <f t="shared" si="64"/>
        <v>8</v>
      </c>
      <c r="G2071" s="72">
        <f t="shared" si="65"/>
        <v>2020</v>
      </c>
    </row>
    <row r="2072" spans="1:7" hidden="1" x14ac:dyDescent="0.3">
      <c r="A2072" s="79">
        <v>44075</v>
      </c>
      <c r="B2072">
        <f>SUMIFS(user_list!P:P,user_list!G:G,"&lt;="&amp;A2072,user_list!H:H,"&gt;="&amp;A2072)</f>
        <v>0.5317021637382463</v>
      </c>
      <c r="C2072">
        <f>SUMIFS(user_list!Q:Q,user_list!G:G,"&lt;="&amp;A2072,user_list!H:H,"&gt;="&amp;A2072)</f>
        <v>1.6703880544086729</v>
      </c>
      <c r="D2072">
        <f>SUMIFS(user_list!P:P,user_list!G:G,"&lt;="&amp;A2072,user_list!H:H,"&gt;="&amp;A2072,user_list!J:J,days!G2072)+SUMIFS(user_list!P:P,user_list!G:G,"&lt;="&amp;A2072,user_list!H:H,"&gt;="&amp;A2072,user_list!J:J,days!G2072-1)</f>
        <v>0.32141891891891894</v>
      </c>
      <c r="E2072" s="38">
        <f>COUNTIF(user_list!H:H,A2072)</f>
        <v>0</v>
      </c>
      <c r="F2072" s="72">
        <f t="shared" si="64"/>
        <v>9</v>
      </c>
      <c r="G2072" s="72">
        <f t="shared" si="65"/>
        <v>2020</v>
      </c>
    </row>
    <row r="2073" spans="1:7" hidden="1" x14ac:dyDescent="0.3">
      <c r="A2073" s="79">
        <v>44076</v>
      </c>
      <c r="B2073">
        <f>SUMIFS(user_list!P:P,user_list!G:G,"&lt;="&amp;A2073,user_list!H:H,"&gt;="&amp;A2073)</f>
        <v>1.6150354970715792</v>
      </c>
      <c r="C2073">
        <f>SUMIFS(user_list!Q:Q,user_list!G:G,"&lt;="&amp;A2073,user_list!H:H,"&gt;="&amp;A2073)</f>
        <v>2.6703880544086727</v>
      </c>
      <c r="D2073">
        <f>SUMIFS(user_list!P:P,user_list!G:G,"&lt;="&amp;A2073,user_list!H:H,"&gt;="&amp;A2073,user_list!J:J,days!G2073)+SUMIFS(user_list!P:P,user_list!G:G,"&lt;="&amp;A2073,user_list!H:H,"&gt;="&amp;A2073,user_list!J:J,days!G2073-1)</f>
        <v>1.404752252252252</v>
      </c>
      <c r="E2073" s="38">
        <f>COUNTIF(user_list!H:H,A2073)</f>
        <v>1</v>
      </c>
      <c r="F2073" s="72">
        <f t="shared" si="64"/>
        <v>9</v>
      </c>
      <c r="G2073" s="72">
        <f t="shared" si="65"/>
        <v>2020</v>
      </c>
    </row>
    <row r="2074" spans="1:7" hidden="1" x14ac:dyDescent="0.3">
      <c r="A2074" s="79">
        <v>44077</v>
      </c>
      <c r="B2074">
        <f>SUMIFS(user_list!P:P,user_list!G:G,"&lt;="&amp;A2074,user_list!H:H,"&gt;="&amp;A2074)</f>
        <v>0.5317021637382463</v>
      </c>
      <c r="C2074">
        <f>SUMIFS(user_list!Q:Q,user_list!G:G,"&lt;="&amp;A2074,user_list!H:H,"&gt;="&amp;A2074)</f>
        <v>1.6703880544086729</v>
      </c>
      <c r="D2074">
        <f>SUMIFS(user_list!P:P,user_list!G:G,"&lt;="&amp;A2074,user_list!H:H,"&gt;="&amp;A2074,user_list!J:J,days!G2074)+SUMIFS(user_list!P:P,user_list!G:G,"&lt;="&amp;A2074,user_list!H:H,"&gt;="&amp;A2074,user_list!J:J,days!G2074-1)</f>
        <v>0.32141891891891894</v>
      </c>
      <c r="E2074" s="38">
        <f>COUNTIF(user_list!H:H,A2074)</f>
        <v>0</v>
      </c>
      <c r="F2074" s="72">
        <f t="shared" si="64"/>
        <v>9</v>
      </c>
      <c r="G2074" s="72">
        <f t="shared" si="65"/>
        <v>2020</v>
      </c>
    </row>
    <row r="2075" spans="1:7" hidden="1" x14ac:dyDescent="0.3">
      <c r="A2075" s="79">
        <v>44078</v>
      </c>
      <c r="B2075">
        <f>SUMIFS(user_list!P:P,user_list!G:G,"&lt;="&amp;A2075,user_list!H:H,"&gt;="&amp;A2075)</f>
        <v>0.5317021637382463</v>
      </c>
      <c r="C2075">
        <f>SUMIFS(user_list!Q:Q,user_list!G:G,"&lt;="&amp;A2075,user_list!H:H,"&gt;="&amp;A2075)</f>
        <v>1.6703880544086729</v>
      </c>
      <c r="D2075">
        <f>SUMIFS(user_list!P:P,user_list!G:G,"&lt;="&amp;A2075,user_list!H:H,"&gt;="&amp;A2075,user_list!J:J,days!G2075)+SUMIFS(user_list!P:P,user_list!G:G,"&lt;="&amp;A2075,user_list!H:H,"&gt;="&amp;A2075,user_list!J:J,days!G2075-1)</f>
        <v>0.32141891891891894</v>
      </c>
      <c r="E2075" s="38">
        <f>COUNTIF(user_list!H:H,A2075)</f>
        <v>0</v>
      </c>
      <c r="F2075" s="72">
        <f t="shared" si="64"/>
        <v>9</v>
      </c>
      <c r="G2075" s="72">
        <f t="shared" si="65"/>
        <v>2020</v>
      </c>
    </row>
    <row r="2076" spans="1:7" hidden="1" x14ac:dyDescent="0.3">
      <c r="A2076" s="79">
        <v>44079</v>
      </c>
      <c r="B2076">
        <f>SUMIFS(user_list!P:P,user_list!G:G,"&lt;="&amp;A2076,user_list!H:H,"&gt;="&amp;A2076)</f>
        <v>0.5317021637382463</v>
      </c>
      <c r="C2076">
        <f>SUMIFS(user_list!Q:Q,user_list!G:G,"&lt;="&amp;A2076,user_list!H:H,"&gt;="&amp;A2076)</f>
        <v>1.6703880544086729</v>
      </c>
      <c r="D2076">
        <f>SUMIFS(user_list!P:P,user_list!G:G,"&lt;="&amp;A2076,user_list!H:H,"&gt;="&amp;A2076,user_list!J:J,days!G2076)+SUMIFS(user_list!P:P,user_list!G:G,"&lt;="&amp;A2076,user_list!H:H,"&gt;="&amp;A2076,user_list!J:J,days!G2076-1)</f>
        <v>0.32141891891891894</v>
      </c>
      <c r="E2076" s="38">
        <f>COUNTIF(user_list!H:H,A2076)</f>
        <v>0</v>
      </c>
      <c r="F2076" s="72">
        <f t="shared" si="64"/>
        <v>9</v>
      </c>
      <c r="G2076" s="72">
        <f t="shared" si="65"/>
        <v>2020</v>
      </c>
    </row>
    <row r="2077" spans="1:7" hidden="1" x14ac:dyDescent="0.3">
      <c r="A2077" s="79">
        <v>44080</v>
      </c>
      <c r="B2077">
        <f>SUMIFS(user_list!P:P,user_list!G:G,"&lt;="&amp;A2077,user_list!H:H,"&gt;="&amp;A2077)</f>
        <v>0.5317021637382463</v>
      </c>
      <c r="C2077">
        <f>SUMIFS(user_list!Q:Q,user_list!G:G,"&lt;="&amp;A2077,user_list!H:H,"&gt;="&amp;A2077)</f>
        <v>1.6703880544086729</v>
      </c>
      <c r="D2077">
        <f>SUMIFS(user_list!P:P,user_list!G:G,"&lt;="&amp;A2077,user_list!H:H,"&gt;="&amp;A2077,user_list!J:J,days!G2077)+SUMIFS(user_list!P:P,user_list!G:G,"&lt;="&amp;A2077,user_list!H:H,"&gt;="&amp;A2077,user_list!J:J,days!G2077-1)</f>
        <v>0.32141891891891894</v>
      </c>
      <c r="E2077" s="38">
        <f>COUNTIF(user_list!H:H,A2077)</f>
        <v>0</v>
      </c>
      <c r="F2077" s="72">
        <f t="shared" si="64"/>
        <v>9</v>
      </c>
      <c r="G2077" s="72">
        <f t="shared" si="65"/>
        <v>2020</v>
      </c>
    </row>
    <row r="2078" spans="1:7" hidden="1" x14ac:dyDescent="0.3">
      <c r="A2078" s="79">
        <v>44081</v>
      </c>
      <c r="B2078">
        <f>SUMIFS(user_list!P:P,user_list!G:G,"&lt;="&amp;A2078,user_list!H:H,"&gt;="&amp;A2078)</f>
        <v>0.5317021637382463</v>
      </c>
      <c r="C2078">
        <f>SUMIFS(user_list!Q:Q,user_list!G:G,"&lt;="&amp;A2078,user_list!H:H,"&gt;="&amp;A2078)</f>
        <v>1.6703880544086729</v>
      </c>
      <c r="D2078">
        <f>SUMIFS(user_list!P:P,user_list!G:G,"&lt;="&amp;A2078,user_list!H:H,"&gt;="&amp;A2078,user_list!J:J,days!G2078)+SUMIFS(user_list!P:P,user_list!G:G,"&lt;="&amp;A2078,user_list!H:H,"&gt;="&amp;A2078,user_list!J:J,days!G2078-1)</f>
        <v>0.32141891891891894</v>
      </c>
      <c r="E2078" s="38">
        <f>COUNTIF(user_list!H:H,A2078)</f>
        <v>0</v>
      </c>
      <c r="F2078" s="72">
        <f t="shared" si="64"/>
        <v>9</v>
      </c>
      <c r="G2078" s="72">
        <f t="shared" si="65"/>
        <v>2020</v>
      </c>
    </row>
    <row r="2079" spans="1:7" hidden="1" x14ac:dyDescent="0.3">
      <c r="A2079" s="79">
        <v>44082</v>
      </c>
      <c r="B2079">
        <f>SUMIFS(user_list!P:P,user_list!G:G,"&lt;="&amp;A2079,user_list!H:H,"&gt;="&amp;A2079)</f>
        <v>0.5317021637382463</v>
      </c>
      <c r="C2079">
        <f>SUMIFS(user_list!Q:Q,user_list!G:G,"&lt;="&amp;A2079,user_list!H:H,"&gt;="&amp;A2079)</f>
        <v>1.6703880544086729</v>
      </c>
      <c r="D2079">
        <f>SUMIFS(user_list!P:P,user_list!G:G,"&lt;="&amp;A2079,user_list!H:H,"&gt;="&amp;A2079,user_list!J:J,days!G2079)+SUMIFS(user_list!P:P,user_list!G:G,"&lt;="&amp;A2079,user_list!H:H,"&gt;="&amp;A2079,user_list!J:J,days!G2079-1)</f>
        <v>0.32141891891891894</v>
      </c>
      <c r="E2079" s="38">
        <f>COUNTIF(user_list!H:H,A2079)</f>
        <v>0</v>
      </c>
      <c r="F2079" s="72">
        <f t="shared" si="64"/>
        <v>9</v>
      </c>
      <c r="G2079" s="72">
        <f t="shared" si="65"/>
        <v>2020</v>
      </c>
    </row>
    <row r="2080" spans="1:7" hidden="1" x14ac:dyDescent="0.3">
      <c r="A2080" s="79">
        <v>44083</v>
      </c>
      <c r="B2080">
        <f>SUMIFS(user_list!P:P,user_list!G:G,"&lt;="&amp;A2080,user_list!H:H,"&gt;="&amp;A2080)</f>
        <v>0.5317021637382463</v>
      </c>
      <c r="C2080">
        <f>SUMIFS(user_list!Q:Q,user_list!G:G,"&lt;="&amp;A2080,user_list!H:H,"&gt;="&amp;A2080)</f>
        <v>1.6703880544086729</v>
      </c>
      <c r="D2080">
        <f>SUMIFS(user_list!P:P,user_list!G:G,"&lt;="&amp;A2080,user_list!H:H,"&gt;="&amp;A2080,user_list!J:J,days!G2080)+SUMIFS(user_list!P:P,user_list!G:G,"&lt;="&amp;A2080,user_list!H:H,"&gt;="&amp;A2080,user_list!J:J,days!G2080-1)</f>
        <v>0.32141891891891894</v>
      </c>
      <c r="E2080" s="38">
        <f>COUNTIF(user_list!H:H,A2080)</f>
        <v>0</v>
      </c>
      <c r="F2080" s="72">
        <f t="shared" si="64"/>
        <v>9</v>
      </c>
      <c r="G2080" s="72">
        <f t="shared" si="65"/>
        <v>2020</v>
      </c>
    </row>
    <row r="2081" spans="1:7" hidden="1" x14ac:dyDescent="0.3">
      <c r="A2081" s="79">
        <v>44084</v>
      </c>
      <c r="B2081">
        <f>SUMIFS(user_list!P:P,user_list!G:G,"&lt;="&amp;A2081,user_list!H:H,"&gt;="&amp;A2081)</f>
        <v>0.5317021637382463</v>
      </c>
      <c r="C2081">
        <f>SUMIFS(user_list!Q:Q,user_list!G:G,"&lt;="&amp;A2081,user_list!H:H,"&gt;="&amp;A2081)</f>
        <v>1.6703880544086729</v>
      </c>
      <c r="D2081">
        <f>SUMIFS(user_list!P:P,user_list!G:G,"&lt;="&amp;A2081,user_list!H:H,"&gt;="&amp;A2081,user_list!J:J,days!G2081)+SUMIFS(user_list!P:P,user_list!G:G,"&lt;="&amp;A2081,user_list!H:H,"&gt;="&amp;A2081,user_list!J:J,days!G2081-1)</f>
        <v>0.32141891891891894</v>
      </c>
      <c r="E2081" s="38">
        <f>COUNTIF(user_list!H:H,A2081)</f>
        <v>0</v>
      </c>
      <c r="F2081" s="72">
        <f t="shared" si="64"/>
        <v>9</v>
      </c>
      <c r="G2081" s="72">
        <f t="shared" si="65"/>
        <v>2020</v>
      </c>
    </row>
    <row r="2082" spans="1:7" hidden="1" x14ac:dyDescent="0.3">
      <c r="A2082" s="79">
        <v>44085</v>
      </c>
      <c r="B2082">
        <f>SUMIFS(user_list!P:P,user_list!G:G,"&lt;="&amp;A2082,user_list!H:H,"&gt;="&amp;A2082)</f>
        <v>0.5317021637382463</v>
      </c>
      <c r="C2082">
        <f>SUMIFS(user_list!Q:Q,user_list!G:G,"&lt;="&amp;A2082,user_list!H:H,"&gt;="&amp;A2082)</f>
        <v>1.6703880544086729</v>
      </c>
      <c r="D2082">
        <f>SUMIFS(user_list!P:P,user_list!G:G,"&lt;="&amp;A2082,user_list!H:H,"&gt;="&amp;A2082,user_list!J:J,days!G2082)+SUMIFS(user_list!P:P,user_list!G:G,"&lt;="&amp;A2082,user_list!H:H,"&gt;="&amp;A2082,user_list!J:J,days!G2082-1)</f>
        <v>0.32141891891891894</v>
      </c>
      <c r="E2082" s="38">
        <f>COUNTIF(user_list!H:H,A2082)</f>
        <v>0</v>
      </c>
      <c r="F2082" s="72">
        <f t="shared" si="64"/>
        <v>9</v>
      </c>
      <c r="G2082" s="72">
        <f t="shared" si="65"/>
        <v>2020</v>
      </c>
    </row>
    <row r="2083" spans="1:7" hidden="1" x14ac:dyDescent="0.3">
      <c r="A2083" s="79">
        <v>44086</v>
      </c>
      <c r="B2083">
        <f>SUMIFS(user_list!P:P,user_list!G:G,"&lt;="&amp;A2083,user_list!H:H,"&gt;="&amp;A2083)</f>
        <v>0.5317021637382463</v>
      </c>
      <c r="C2083">
        <f>SUMIFS(user_list!Q:Q,user_list!G:G,"&lt;="&amp;A2083,user_list!H:H,"&gt;="&amp;A2083)</f>
        <v>1.6703880544086729</v>
      </c>
      <c r="D2083">
        <f>SUMIFS(user_list!P:P,user_list!G:G,"&lt;="&amp;A2083,user_list!H:H,"&gt;="&amp;A2083,user_list!J:J,days!G2083)+SUMIFS(user_list!P:P,user_list!G:G,"&lt;="&amp;A2083,user_list!H:H,"&gt;="&amp;A2083,user_list!J:J,days!G2083-1)</f>
        <v>0.32141891891891894</v>
      </c>
      <c r="E2083" s="38">
        <f>COUNTIF(user_list!H:H,A2083)</f>
        <v>0</v>
      </c>
      <c r="F2083" s="72">
        <f t="shared" si="64"/>
        <v>9</v>
      </c>
      <c r="G2083" s="72">
        <f t="shared" si="65"/>
        <v>2020</v>
      </c>
    </row>
    <row r="2084" spans="1:7" hidden="1" x14ac:dyDescent="0.3">
      <c r="A2084" s="79">
        <v>44087</v>
      </c>
      <c r="B2084">
        <f>SUMIFS(user_list!P:P,user_list!G:G,"&lt;="&amp;A2084,user_list!H:H,"&gt;="&amp;A2084)</f>
        <v>0.5317021637382463</v>
      </c>
      <c r="C2084">
        <f>SUMIFS(user_list!Q:Q,user_list!G:G,"&lt;="&amp;A2084,user_list!H:H,"&gt;="&amp;A2084)</f>
        <v>1.6703880544086729</v>
      </c>
      <c r="D2084">
        <f>SUMIFS(user_list!P:P,user_list!G:G,"&lt;="&amp;A2084,user_list!H:H,"&gt;="&amp;A2084,user_list!J:J,days!G2084)+SUMIFS(user_list!P:P,user_list!G:G,"&lt;="&amp;A2084,user_list!H:H,"&gt;="&amp;A2084,user_list!J:J,days!G2084-1)</f>
        <v>0.32141891891891894</v>
      </c>
      <c r="E2084" s="38">
        <f>COUNTIF(user_list!H:H,A2084)</f>
        <v>0</v>
      </c>
      <c r="F2084" s="72">
        <f t="shared" si="64"/>
        <v>9</v>
      </c>
      <c r="G2084" s="72">
        <f t="shared" si="65"/>
        <v>2020</v>
      </c>
    </row>
    <row r="2085" spans="1:7" hidden="1" x14ac:dyDescent="0.3">
      <c r="A2085" s="79">
        <v>44088</v>
      </c>
      <c r="B2085">
        <f>SUMIFS(user_list!P:P,user_list!G:G,"&lt;="&amp;A2085,user_list!H:H,"&gt;="&amp;A2085)</f>
        <v>0.5317021637382463</v>
      </c>
      <c r="C2085">
        <f>SUMIFS(user_list!Q:Q,user_list!G:G,"&lt;="&amp;A2085,user_list!H:H,"&gt;="&amp;A2085)</f>
        <v>1.6703880544086729</v>
      </c>
      <c r="D2085">
        <f>SUMIFS(user_list!P:P,user_list!G:G,"&lt;="&amp;A2085,user_list!H:H,"&gt;="&amp;A2085,user_list!J:J,days!G2085)+SUMIFS(user_list!P:P,user_list!G:G,"&lt;="&amp;A2085,user_list!H:H,"&gt;="&amp;A2085,user_list!J:J,days!G2085-1)</f>
        <v>0.32141891891891894</v>
      </c>
      <c r="E2085" s="38">
        <f>COUNTIF(user_list!H:H,A2085)</f>
        <v>0</v>
      </c>
      <c r="F2085" s="72">
        <f t="shared" si="64"/>
        <v>9</v>
      </c>
      <c r="G2085" s="72">
        <f t="shared" si="65"/>
        <v>2020</v>
      </c>
    </row>
    <row r="2086" spans="1:7" hidden="1" x14ac:dyDescent="0.3">
      <c r="A2086" s="79">
        <v>44089</v>
      </c>
      <c r="B2086">
        <f>SUMIFS(user_list!P:P,user_list!G:G,"&lt;="&amp;A2086,user_list!H:H,"&gt;="&amp;A2086)</f>
        <v>0.5317021637382463</v>
      </c>
      <c r="C2086">
        <f>SUMIFS(user_list!Q:Q,user_list!G:G,"&lt;="&amp;A2086,user_list!H:H,"&gt;="&amp;A2086)</f>
        <v>1.6703880544086729</v>
      </c>
      <c r="D2086">
        <f>SUMIFS(user_list!P:P,user_list!G:G,"&lt;="&amp;A2086,user_list!H:H,"&gt;="&amp;A2086,user_list!J:J,days!G2086)+SUMIFS(user_list!P:P,user_list!G:G,"&lt;="&amp;A2086,user_list!H:H,"&gt;="&amp;A2086,user_list!J:J,days!G2086-1)</f>
        <v>0.32141891891891894</v>
      </c>
      <c r="E2086" s="38">
        <f>COUNTIF(user_list!H:H,A2086)</f>
        <v>1</v>
      </c>
      <c r="F2086" s="72">
        <f t="shared" si="64"/>
        <v>9</v>
      </c>
      <c r="G2086" s="72">
        <f t="shared" si="65"/>
        <v>2020</v>
      </c>
    </row>
    <row r="2087" spans="1:7" hidden="1" x14ac:dyDescent="0.3">
      <c r="A2087" s="79">
        <v>44090</v>
      </c>
      <c r="B2087">
        <f>SUMIFS(user_list!P:P,user_list!G:G,"&lt;="&amp;A2087,user_list!H:H,"&gt;="&amp;A2087)</f>
        <v>1.5246882748493571</v>
      </c>
      <c r="C2087">
        <f>SUMIFS(user_list!Q:Q,user_list!G:G,"&lt;="&amp;A2087,user_list!H:H,"&gt;="&amp;A2087)</f>
        <v>4.1703880544086731</v>
      </c>
      <c r="D2087">
        <f>SUMIFS(user_list!P:P,user_list!G:G,"&lt;="&amp;A2087,user_list!H:H,"&gt;="&amp;A2087,user_list!J:J,days!G2087)+SUMIFS(user_list!P:P,user_list!G:G,"&lt;="&amp;A2087,user_list!H:H,"&gt;="&amp;A2087,user_list!J:J,days!G2087-1)</f>
        <v>1.3144050300300298</v>
      </c>
      <c r="E2087" s="38">
        <f>COUNTIF(user_list!H:H,A2087)</f>
        <v>1</v>
      </c>
      <c r="F2087" s="72">
        <f t="shared" si="64"/>
        <v>9</v>
      </c>
      <c r="G2087" s="72">
        <f t="shared" si="65"/>
        <v>2020</v>
      </c>
    </row>
    <row r="2088" spans="1:7" hidden="1" x14ac:dyDescent="0.3">
      <c r="A2088" s="79">
        <v>44091</v>
      </c>
      <c r="B2088">
        <f>SUMIFS(user_list!P:P,user_list!G:G,"&lt;="&amp;A2088,user_list!H:H,"&gt;="&amp;A2088)</f>
        <v>1.5057693559304381</v>
      </c>
      <c r="C2088">
        <f>SUMIFS(user_list!Q:Q,user_list!G:G,"&lt;="&amp;A2088,user_list!H:H,"&gt;="&amp;A2088)</f>
        <v>3.8460637300843485</v>
      </c>
      <c r="D2088">
        <f>SUMIFS(user_list!P:P,user_list!G:G,"&lt;="&amp;A2088,user_list!H:H,"&gt;="&amp;A2088,user_list!J:J,days!G2088)+SUMIFS(user_list!P:P,user_list!G:G,"&lt;="&amp;A2088,user_list!H:H,"&gt;="&amp;A2088,user_list!J:J,days!G2088-1)</f>
        <v>1.2954861111111109</v>
      </c>
      <c r="E2088" s="38">
        <f>COUNTIF(user_list!H:H,A2088)</f>
        <v>0</v>
      </c>
      <c r="F2088" s="72">
        <f t="shared" si="64"/>
        <v>9</v>
      </c>
      <c r="G2088" s="72">
        <f t="shared" si="65"/>
        <v>2020</v>
      </c>
    </row>
    <row r="2089" spans="1:7" hidden="1" x14ac:dyDescent="0.3">
      <c r="A2089" s="79">
        <v>44092</v>
      </c>
      <c r="B2089">
        <f>SUMIFS(user_list!P:P,user_list!G:G,"&lt;="&amp;A2089,user_list!H:H,"&gt;="&amp;A2089)</f>
        <v>1.7457693559304381</v>
      </c>
      <c r="C2089">
        <f>SUMIFS(user_list!Q:Q,user_list!G:G,"&lt;="&amp;A2089,user_list!H:H,"&gt;="&amp;A2089)</f>
        <v>5.0460637300843487</v>
      </c>
      <c r="D2089">
        <f>SUMIFS(user_list!P:P,user_list!G:G,"&lt;="&amp;A2089,user_list!H:H,"&gt;="&amp;A2089,user_list!J:J,days!G2089)+SUMIFS(user_list!P:P,user_list!G:G,"&lt;="&amp;A2089,user_list!H:H,"&gt;="&amp;A2089,user_list!J:J,days!G2089-1)</f>
        <v>1.5354861111111109</v>
      </c>
      <c r="E2089" s="38">
        <f>COUNTIF(user_list!H:H,A2089)</f>
        <v>0</v>
      </c>
      <c r="F2089" s="72">
        <f t="shared" si="64"/>
        <v>9</v>
      </c>
      <c r="G2089" s="72">
        <f t="shared" si="65"/>
        <v>2020</v>
      </c>
    </row>
    <row r="2090" spans="1:7" hidden="1" x14ac:dyDescent="0.3">
      <c r="A2090" s="79">
        <v>44093</v>
      </c>
      <c r="B2090">
        <f>SUMIFS(user_list!P:P,user_list!G:G,"&lt;="&amp;A2090,user_list!H:H,"&gt;="&amp;A2090)</f>
        <v>2.7771026892637711</v>
      </c>
      <c r="C2090">
        <f>SUMIFS(user_list!Q:Q,user_list!G:G,"&lt;="&amp;A2090,user_list!H:H,"&gt;="&amp;A2090)</f>
        <v>7.6460637300843484</v>
      </c>
      <c r="D2090">
        <f>SUMIFS(user_list!P:P,user_list!G:G,"&lt;="&amp;A2090,user_list!H:H,"&gt;="&amp;A2090,user_list!J:J,days!G2090)+SUMIFS(user_list!P:P,user_list!G:G,"&lt;="&amp;A2090,user_list!H:H,"&gt;="&amp;A2090,user_list!J:J,days!G2090-1)</f>
        <v>2.5668194444444437</v>
      </c>
      <c r="E2090" s="38">
        <f>COUNTIF(user_list!H:H,A2090)</f>
        <v>1</v>
      </c>
      <c r="F2090" s="72">
        <f t="shared" si="64"/>
        <v>9</v>
      </c>
      <c r="G2090" s="72">
        <f t="shared" si="65"/>
        <v>2020</v>
      </c>
    </row>
    <row r="2091" spans="1:7" hidden="1" x14ac:dyDescent="0.3">
      <c r="A2091" s="79">
        <v>44094</v>
      </c>
      <c r="B2091">
        <f>SUMIFS(user_list!P:P,user_list!G:G,"&lt;="&amp;A2091,user_list!H:H,"&gt;="&amp;A2091)</f>
        <v>1.4816165781526602</v>
      </c>
      <c r="C2091">
        <f>SUMIFS(user_list!Q:Q,user_list!G:G,"&lt;="&amp;A2091,user_list!H:H,"&gt;="&amp;A2091)</f>
        <v>4.3960637300843484</v>
      </c>
      <c r="D2091">
        <f>SUMIFS(user_list!P:P,user_list!G:G,"&lt;="&amp;A2091,user_list!H:H,"&gt;="&amp;A2091,user_list!J:J,days!G2091)+SUMIFS(user_list!P:P,user_list!G:G,"&lt;="&amp;A2091,user_list!H:H,"&gt;="&amp;A2091,user_list!J:J,days!G2091-1)</f>
        <v>1.271333333333333</v>
      </c>
      <c r="E2091" s="38">
        <f>COUNTIF(user_list!H:H,A2091)</f>
        <v>0</v>
      </c>
      <c r="F2091" s="72">
        <f t="shared" si="64"/>
        <v>9</v>
      </c>
      <c r="G2091" s="72">
        <f t="shared" si="65"/>
        <v>2020</v>
      </c>
    </row>
    <row r="2092" spans="1:7" hidden="1" x14ac:dyDescent="0.3">
      <c r="A2092" s="79">
        <v>44095</v>
      </c>
      <c r="B2092">
        <f>SUMIFS(user_list!P:P,user_list!G:G,"&lt;="&amp;A2092,user_list!H:H,"&gt;="&amp;A2092)</f>
        <v>1.4816165781526602</v>
      </c>
      <c r="C2092">
        <f>SUMIFS(user_list!Q:Q,user_list!G:G,"&lt;="&amp;A2092,user_list!H:H,"&gt;="&amp;A2092)</f>
        <v>4.3960637300843484</v>
      </c>
      <c r="D2092">
        <f>SUMIFS(user_list!P:P,user_list!G:G,"&lt;="&amp;A2092,user_list!H:H,"&gt;="&amp;A2092,user_list!J:J,days!G2092)+SUMIFS(user_list!P:P,user_list!G:G,"&lt;="&amp;A2092,user_list!H:H,"&gt;="&amp;A2092,user_list!J:J,days!G2092-1)</f>
        <v>1.271333333333333</v>
      </c>
      <c r="E2092" s="38">
        <f>COUNTIF(user_list!H:H,A2092)</f>
        <v>0</v>
      </c>
      <c r="F2092" s="72">
        <f t="shared" si="64"/>
        <v>9</v>
      </c>
      <c r="G2092" s="72">
        <f t="shared" si="65"/>
        <v>2020</v>
      </c>
    </row>
    <row r="2093" spans="1:7" hidden="1" x14ac:dyDescent="0.3">
      <c r="A2093" s="79">
        <v>44096</v>
      </c>
      <c r="B2093">
        <f>SUMIFS(user_list!P:P,user_list!G:G,"&lt;="&amp;A2093,user_list!H:H,"&gt;="&amp;A2093)</f>
        <v>1.4816165781526602</v>
      </c>
      <c r="C2093">
        <f>SUMIFS(user_list!Q:Q,user_list!G:G,"&lt;="&amp;A2093,user_list!H:H,"&gt;="&amp;A2093)</f>
        <v>4.3960637300843484</v>
      </c>
      <c r="D2093">
        <f>SUMIFS(user_list!P:P,user_list!G:G,"&lt;="&amp;A2093,user_list!H:H,"&gt;="&amp;A2093,user_list!J:J,days!G2093)+SUMIFS(user_list!P:P,user_list!G:G,"&lt;="&amp;A2093,user_list!H:H,"&gt;="&amp;A2093,user_list!J:J,days!G2093-1)</f>
        <v>1.271333333333333</v>
      </c>
      <c r="E2093" s="38">
        <f>COUNTIF(user_list!H:H,A2093)</f>
        <v>1</v>
      </c>
      <c r="F2093" s="72">
        <f t="shared" si="64"/>
        <v>9</v>
      </c>
      <c r="G2093" s="72">
        <f t="shared" si="65"/>
        <v>2020</v>
      </c>
    </row>
    <row r="2094" spans="1:7" hidden="1" x14ac:dyDescent="0.3">
      <c r="A2094" s="79">
        <v>44097</v>
      </c>
      <c r="B2094">
        <f>SUMIFS(user_list!P:P,user_list!G:G,"&lt;="&amp;A2094,user_list!H:H,"&gt;="&amp;A2094)</f>
        <v>2.3832832448193271</v>
      </c>
      <c r="C2094">
        <f>SUMIFS(user_list!Q:Q,user_list!G:G,"&lt;="&amp;A2094,user_list!H:H,"&gt;="&amp;A2094)</f>
        <v>6.1960637300843491</v>
      </c>
      <c r="D2094">
        <f>SUMIFS(user_list!P:P,user_list!G:G,"&lt;="&amp;A2094,user_list!H:H,"&gt;="&amp;A2094,user_list!J:J,days!G2094)+SUMIFS(user_list!P:P,user_list!G:G,"&lt;="&amp;A2094,user_list!H:H,"&gt;="&amp;A2094,user_list!J:J,days!G2094-1)</f>
        <v>2.173</v>
      </c>
      <c r="E2094" s="38">
        <f>COUNTIF(user_list!H:H,A2094)</f>
        <v>1</v>
      </c>
      <c r="F2094" s="72">
        <f t="shared" si="64"/>
        <v>9</v>
      </c>
      <c r="G2094" s="72">
        <f t="shared" si="65"/>
        <v>2020</v>
      </c>
    </row>
    <row r="2095" spans="1:7" hidden="1" x14ac:dyDescent="0.3">
      <c r="A2095" s="79">
        <v>44098</v>
      </c>
      <c r="B2095">
        <f>SUMIFS(user_list!P:P,user_list!G:G,"&lt;="&amp;A2095,user_list!H:H,"&gt;="&amp;A2095)</f>
        <v>5.3986165781526614</v>
      </c>
      <c r="C2095">
        <f>SUMIFS(user_list!Q:Q,user_list!G:G,"&lt;="&amp;A2095,user_list!H:H,"&gt;="&amp;A2095)</f>
        <v>9.3960637300843501</v>
      </c>
      <c r="D2095">
        <f>SUMIFS(user_list!P:P,user_list!G:G,"&lt;="&amp;A2095,user_list!H:H,"&gt;="&amp;A2095,user_list!J:J,days!G2095)+SUMIFS(user_list!P:P,user_list!G:G,"&lt;="&amp;A2095,user_list!H:H,"&gt;="&amp;A2095,user_list!J:J,days!G2095-1)</f>
        <v>5.1883333333333344</v>
      </c>
      <c r="E2095" s="38">
        <f>COUNTIF(user_list!H:H,A2095)</f>
        <v>5</v>
      </c>
      <c r="F2095" s="72">
        <f t="shared" si="64"/>
        <v>9</v>
      </c>
      <c r="G2095" s="72">
        <f t="shared" si="65"/>
        <v>2020</v>
      </c>
    </row>
    <row r="2096" spans="1:7" hidden="1" x14ac:dyDescent="0.3">
      <c r="A2096" s="79">
        <v>44099</v>
      </c>
      <c r="B2096">
        <f>SUMIFS(user_list!P:P,user_list!G:G,"&lt;="&amp;A2096,user_list!H:H,"&gt;="&amp;A2096)</f>
        <v>2.5744499114859947</v>
      </c>
      <c r="C2096">
        <f>SUMIFS(user_list!Q:Q,user_list!G:G,"&lt;="&amp;A2096,user_list!H:H,"&gt;="&amp;A2096)</f>
        <v>7.3960637300843484</v>
      </c>
      <c r="D2096">
        <f>SUMIFS(user_list!P:P,user_list!G:G,"&lt;="&amp;A2096,user_list!H:H,"&gt;="&amp;A2096,user_list!J:J,days!G2096)+SUMIFS(user_list!P:P,user_list!G:G,"&lt;="&amp;A2096,user_list!H:H,"&gt;="&amp;A2096,user_list!J:J,days!G2096-1)</f>
        <v>2.3641666666666672</v>
      </c>
      <c r="E2096" s="38">
        <f>COUNTIF(user_list!H:H,A2096)</f>
        <v>0</v>
      </c>
      <c r="F2096" s="72">
        <f t="shared" si="64"/>
        <v>9</v>
      </c>
      <c r="G2096" s="72">
        <f t="shared" si="65"/>
        <v>2020</v>
      </c>
    </row>
    <row r="2097" spans="1:7" hidden="1" x14ac:dyDescent="0.3">
      <c r="A2097" s="79">
        <v>44100</v>
      </c>
      <c r="B2097">
        <f>SUMIFS(user_list!P:P,user_list!G:G,"&lt;="&amp;A2097,user_list!H:H,"&gt;="&amp;A2097)</f>
        <v>2.5744499114859947</v>
      </c>
      <c r="C2097">
        <f>SUMIFS(user_list!Q:Q,user_list!G:G,"&lt;="&amp;A2097,user_list!H:H,"&gt;="&amp;A2097)</f>
        <v>7.3960637300843484</v>
      </c>
      <c r="D2097">
        <f>SUMIFS(user_list!P:P,user_list!G:G,"&lt;="&amp;A2097,user_list!H:H,"&gt;="&amp;A2097,user_list!J:J,days!G2097)+SUMIFS(user_list!P:P,user_list!G:G,"&lt;="&amp;A2097,user_list!H:H,"&gt;="&amp;A2097,user_list!J:J,days!G2097-1)</f>
        <v>2.3641666666666672</v>
      </c>
      <c r="E2097" s="38">
        <f>COUNTIF(user_list!H:H,A2097)</f>
        <v>0</v>
      </c>
      <c r="F2097" s="72">
        <f t="shared" si="64"/>
        <v>9</v>
      </c>
      <c r="G2097" s="72">
        <f t="shared" si="65"/>
        <v>2020</v>
      </c>
    </row>
    <row r="2098" spans="1:7" hidden="1" x14ac:dyDescent="0.3">
      <c r="A2098" s="79">
        <v>44101</v>
      </c>
      <c r="B2098">
        <f>SUMIFS(user_list!P:P,user_list!G:G,"&lt;="&amp;A2098,user_list!H:H,"&gt;="&amp;A2098)</f>
        <v>2.5744499114859947</v>
      </c>
      <c r="C2098">
        <f>SUMIFS(user_list!Q:Q,user_list!G:G,"&lt;="&amp;A2098,user_list!H:H,"&gt;="&amp;A2098)</f>
        <v>7.3960637300843484</v>
      </c>
      <c r="D2098">
        <f>SUMIFS(user_list!P:P,user_list!G:G,"&lt;="&amp;A2098,user_list!H:H,"&gt;="&amp;A2098,user_list!J:J,days!G2098)+SUMIFS(user_list!P:P,user_list!G:G,"&lt;="&amp;A2098,user_list!H:H,"&gt;="&amp;A2098,user_list!J:J,days!G2098-1)</f>
        <v>2.3641666666666672</v>
      </c>
      <c r="E2098" s="38">
        <f>COUNTIF(user_list!H:H,A2098)</f>
        <v>0</v>
      </c>
      <c r="F2098" s="72">
        <f t="shared" si="64"/>
        <v>9</v>
      </c>
      <c r="G2098" s="72">
        <f t="shared" si="65"/>
        <v>2020</v>
      </c>
    </row>
    <row r="2099" spans="1:7" hidden="1" x14ac:dyDescent="0.3">
      <c r="A2099" s="79">
        <v>44102</v>
      </c>
      <c r="B2099">
        <f>SUMIFS(user_list!P:P,user_list!G:G,"&lt;="&amp;A2099,user_list!H:H,"&gt;="&amp;A2099)</f>
        <v>2.5744499114859947</v>
      </c>
      <c r="C2099">
        <f>SUMIFS(user_list!Q:Q,user_list!G:G,"&lt;="&amp;A2099,user_list!H:H,"&gt;="&amp;A2099)</f>
        <v>7.3960637300843484</v>
      </c>
      <c r="D2099">
        <f>SUMIFS(user_list!P:P,user_list!G:G,"&lt;="&amp;A2099,user_list!H:H,"&gt;="&amp;A2099,user_list!J:J,days!G2099)+SUMIFS(user_list!P:P,user_list!G:G,"&lt;="&amp;A2099,user_list!H:H,"&gt;="&amp;A2099,user_list!J:J,days!G2099-1)</f>
        <v>2.3641666666666672</v>
      </c>
      <c r="E2099" s="38">
        <f>COUNTIF(user_list!H:H,A2099)</f>
        <v>1</v>
      </c>
      <c r="F2099" s="72">
        <f t="shared" si="64"/>
        <v>9</v>
      </c>
      <c r="G2099" s="72">
        <f t="shared" si="65"/>
        <v>2020</v>
      </c>
    </row>
    <row r="2100" spans="1:7" hidden="1" x14ac:dyDescent="0.3">
      <c r="A2100" s="79">
        <v>44103</v>
      </c>
      <c r="B2100">
        <f>SUMIFS(user_list!P:P,user_list!G:G,"&lt;="&amp;A2100,user_list!H:H,"&gt;="&amp;A2100)</f>
        <v>2.9300054670415498</v>
      </c>
      <c r="C2100">
        <f>SUMIFS(user_list!Q:Q,user_list!G:G,"&lt;="&amp;A2100,user_list!H:H,"&gt;="&amp;A2100)</f>
        <v>6.6960637300843482</v>
      </c>
      <c r="D2100">
        <f>SUMIFS(user_list!P:P,user_list!G:G,"&lt;="&amp;A2100,user_list!H:H,"&gt;="&amp;A2100,user_list!J:J,days!G2100)+SUMIFS(user_list!P:P,user_list!G:G,"&lt;="&amp;A2100,user_list!H:H,"&gt;="&amp;A2100,user_list!J:J,days!G2100-1)</f>
        <v>2.7197222222222228</v>
      </c>
      <c r="E2100" s="38">
        <f>COUNTIF(user_list!H:H,A2100)</f>
        <v>1</v>
      </c>
      <c r="F2100" s="72">
        <f t="shared" si="64"/>
        <v>9</v>
      </c>
      <c r="G2100" s="72">
        <f t="shared" si="65"/>
        <v>2020</v>
      </c>
    </row>
    <row r="2101" spans="1:7" hidden="1" x14ac:dyDescent="0.3">
      <c r="A2101" s="79">
        <v>44104</v>
      </c>
      <c r="B2101">
        <f>SUMIFS(user_list!P:P,user_list!G:G,"&lt;="&amp;A2101,user_list!H:H,"&gt;="&amp;A2101)</f>
        <v>3.1572276892637721</v>
      </c>
      <c r="C2101">
        <f>SUMIFS(user_list!Q:Q,user_list!G:G,"&lt;="&amp;A2101,user_list!H:H,"&gt;="&amp;A2101)</f>
        <v>9.0960637300843494</v>
      </c>
      <c r="D2101">
        <f>SUMIFS(user_list!P:P,user_list!G:G,"&lt;="&amp;A2101,user_list!H:H,"&gt;="&amp;A2101,user_list!J:J,days!G2101)+SUMIFS(user_list!P:P,user_list!G:G,"&lt;="&amp;A2101,user_list!H:H,"&gt;="&amp;A2101,user_list!J:J,days!G2101-1)</f>
        <v>2.946944444444445</v>
      </c>
      <c r="E2101" s="38">
        <f>COUNTIF(user_list!H:H,A2101)</f>
        <v>2</v>
      </c>
      <c r="F2101" s="72">
        <f t="shared" si="64"/>
        <v>9</v>
      </c>
      <c r="G2101" s="72">
        <f t="shared" si="65"/>
        <v>2020</v>
      </c>
    </row>
    <row r="2102" spans="1:7" hidden="1" x14ac:dyDescent="0.3">
      <c r="A2102" s="79">
        <v>44105</v>
      </c>
      <c r="B2102">
        <f>SUMIFS(user_list!P:P,user_list!G:G,"&lt;="&amp;A2102,user_list!H:H,"&gt;="&amp;A2102)</f>
        <v>1.9083388003748829</v>
      </c>
      <c r="C2102">
        <f>SUMIFS(user_list!Q:Q,user_list!G:G,"&lt;="&amp;A2102,user_list!H:H,"&gt;="&amp;A2102)</f>
        <v>5.0960637300843485</v>
      </c>
      <c r="D2102">
        <f>SUMIFS(user_list!P:P,user_list!G:G,"&lt;="&amp;A2102,user_list!H:H,"&gt;="&amp;A2102,user_list!J:J,days!G2102)+SUMIFS(user_list!P:P,user_list!G:G,"&lt;="&amp;A2102,user_list!H:H,"&gt;="&amp;A2102,user_list!J:J,days!G2102-1)</f>
        <v>1.6980555555555557</v>
      </c>
      <c r="E2102" s="38">
        <f>COUNTIF(user_list!H:H,A2102)</f>
        <v>0</v>
      </c>
      <c r="F2102" s="72">
        <f t="shared" si="64"/>
        <v>10</v>
      </c>
      <c r="G2102" s="72">
        <f t="shared" si="65"/>
        <v>2020</v>
      </c>
    </row>
    <row r="2103" spans="1:7" hidden="1" x14ac:dyDescent="0.3">
      <c r="A2103" s="79">
        <v>44106</v>
      </c>
      <c r="B2103">
        <f>SUMIFS(user_list!P:P,user_list!G:G,"&lt;="&amp;A2103,user_list!H:H,"&gt;="&amp;A2103)</f>
        <v>2.1305610225971052</v>
      </c>
      <c r="C2103">
        <f>SUMIFS(user_list!Q:Q,user_list!G:G,"&lt;="&amp;A2103,user_list!H:H,"&gt;="&amp;A2103)</f>
        <v>9.0960637300843494</v>
      </c>
      <c r="D2103">
        <f>SUMIFS(user_list!P:P,user_list!G:G,"&lt;="&amp;A2103,user_list!H:H,"&gt;="&amp;A2103,user_list!J:J,days!G2103)+SUMIFS(user_list!P:P,user_list!G:G,"&lt;="&amp;A2103,user_list!H:H,"&gt;="&amp;A2103,user_list!J:J,days!G2103-1)</f>
        <v>1.9202777777777778</v>
      </c>
      <c r="E2103" s="38">
        <f>COUNTIF(user_list!H:H,A2103)</f>
        <v>0</v>
      </c>
      <c r="F2103" s="72">
        <f t="shared" si="64"/>
        <v>10</v>
      </c>
      <c r="G2103" s="72">
        <f t="shared" si="65"/>
        <v>2020</v>
      </c>
    </row>
    <row r="2104" spans="1:7" hidden="1" x14ac:dyDescent="0.3">
      <c r="A2104" s="79">
        <v>44107</v>
      </c>
      <c r="B2104">
        <f>SUMIFS(user_list!P:P,user_list!G:G,"&lt;="&amp;A2104,user_list!H:H,"&gt;="&amp;A2104)</f>
        <v>2.1305610225971052</v>
      </c>
      <c r="C2104">
        <f>SUMIFS(user_list!Q:Q,user_list!G:G,"&lt;="&amp;A2104,user_list!H:H,"&gt;="&amp;A2104)</f>
        <v>9.0960637300843494</v>
      </c>
      <c r="D2104">
        <f>SUMIFS(user_list!P:P,user_list!G:G,"&lt;="&amp;A2104,user_list!H:H,"&gt;="&amp;A2104,user_list!J:J,days!G2104)+SUMIFS(user_list!P:P,user_list!G:G,"&lt;="&amp;A2104,user_list!H:H,"&gt;="&amp;A2104,user_list!J:J,days!G2104-1)</f>
        <v>1.9202777777777778</v>
      </c>
      <c r="E2104" s="38">
        <f>COUNTIF(user_list!H:H,A2104)</f>
        <v>1</v>
      </c>
      <c r="F2104" s="72">
        <f t="shared" si="64"/>
        <v>10</v>
      </c>
      <c r="G2104" s="72">
        <f t="shared" si="65"/>
        <v>2020</v>
      </c>
    </row>
    <row r="2105" spans="1:7" hidden="1" x14ac:dyDescent="0.3">
      <c r="A2105" s="79">
        <v>44108</v>
      </c>
      <c r="B2105">
        <f>SUMIFS(user_list!P:P,user_list!G:G,"&lt;="&amp;A2105,user_list!H:H,"&gt;="&amp;A2105)</f>
        <v>2.597076174112257</v>
      </c>
      <c r="C2105">
        <f>SUMIFS(user_list!Q:Q,user_list!G:G,"&lt;="&amp;A2105,user_list!H:H,"&gt;="&amp;A2105)</f>
        <v>10.205154639175259</v>
      </c>
      <c r="D2105">
        <f>SUMIFS(user_list!P:P,user_list!G:G,"&lt;="&amp;A2105,user_list!H:H,"&gt;="&amp;A2105,user_list!J:J,days!G2105)+SUMIFS(user_list!P:P,user_list!G:G,"&lt;="&amp;A2105,user_list!H:H,"&gt;="&amp;A2105,user_list!J:J,days!G2105-1)</f>
        <v>2.3936111111111114</v>
      </c>
      <c r="E2105" s="38">
        <f>COUNTIF(user_list!H:H,A2105)</f>
        <v>2</v>
      </c>
      <c r="F2105" s="72">
        <f t="shared" si="64"/>
        <v>10</v>
      </c>
      <c r="G2105" s="72">
        <f t="shared" si="65"/>
        <v>2020</v>
      </c>
    </row>
    <row r="2106" spans="1:7" hidden="1" x14ac:dyDescent="0.3">
      <c r="A2106" s="79">
        <v>44109</v>
      </c>
      <c r="B2106">
        <f>SUMIFS(user_list!P:P,user_list!G:G,"&lt;="&amp;A2106,user_list!H:H,"&gt;="&amp;A2106)</f>
        <v>1.7948539518900342</v>
      </c>
      <c r="C2106">
        <f>SUMIFS(user_list!Q:Q,user_list!G:G,"&lt;="&amp;A2106,user_list!H:H,"&gt;="&amp;A2106)</f>
        <v>4.8051546391752575</v>
      </c>
      <c r="D2106">
        <f>SUMIFS(user_list!P:P,user_list!G:G,"&lt;="&amp;A2106,user_list!H:H,"&gt;="&amp;A2106,user_list!J:J,days!G2106)+SUMIFS(user_list!P:P,user_list!G:G,"&lt;="&amp;A2106,user_list!H:H,"&gt;="&amp;A2106,user_list!J:J,days!G2106-1)</f>
        <v>1.0513888888888889</v>
      </c>
      <c r="E2106" s="38">
        <f>COUNTIF(user_list!H:H,A2106)</f>
        <v>0</v>
      </c>
      <c r="F2106" s="72">
        <f t="shared" si="64"/>
        <v>10</v>
      </c>
      <c r="G2106" s="72">
        <f t="shared" si="65"/>
        <v>2020</v>
      </c>
    </row>
    <row r="2107" spans="1:7" hidden="1" x14ac:dyDescent="0.3">
      <c r="A2107" s="79">
        <v>44110</v>
      </c>
      <c r="B2107">
        <f>SUMIFS(user_list!P:P,user_list!G:G,"&lt;="&amp;A2107,user_list!H:H,"&gt;="&amp;A2107)</f>
        <v>4.827353951890033</v>
      </c>
      <c r="C2107">
        <f>SUMIFS(user_list!Q:Q,user_list!G:G,"&lt;="&amp;A2107,user_list!H:H,"&gt;="&amp;A2107)</f>
        <v>10.805154639175258</v>
      </c>
      <c r="D2107">
        <f>SUMIFS(user_list!P:P,user_list!G:G,"&lt;="&amp;A2107,user_list!H:H,"&gt;="&amp;A2107,user_list!J:J,days!G2107)+SUMIFS(user_list!P:P,user_list!G:G,"&lt;="&amp;A2107,user_list!H:H,"&gt;="&amp;A2107,user_list!J:J,days!G2107-1)</f>
        <v>1.0513888888888889</v>
      </c>
      <c r="E2107" s="38">
        <f>COUNTIF(user_list!H:H,A2107)</f>
        <v>3</v>
      </c>
      <c r="F2107" s="72">
        <f t="shared" si="64"/>
        <v>10</v>
      </c>
      <c r="G2107" s="72">
        <f t="shared" si="65"/>
        <v>2020</v>
      </c>
    </row>
    <row r="2108" spans="1:7" hidden="1" x14ac:dyDescent="0.3">
      <c r="A2108" s="79">
        <v>44111</v>
      </c>
      <c r="B2108">
        <f>SUMIFS(user_list!P:P,user_list!G:G,"&lt;="&amp;A2108,user_list!H:H,"&gt;="&amp;A2108)</f>
        <v>2.5081872852233675</v>
      </c>
      <c r="C2108">
        <f>SUMIFS(user_list!Q:Q,user_list!G:G,"&lt;="&amp;A2108,user_list!H:H,"&gt;="&amp;A2108)</f>
        <v>6.8051546391752575</v>
      </c>
      <c r="D2108">
        <f>SUMIFS(user_list!P:P,user_list!G:G,"&lt;="&amp;A2108,user_list!H:H,"&gt;="&amp;A2108,user_list!J:J,days!G2108)+SUMIFS(user_list!P:P,user_list!G:G,"&lt;="&amp;A2108,user_list!H:H,"&gt;="&amp;A2108,user_list!J:J,days!G2108-1)</f>
        <v>1.0513888888888889</v>
      </c>
      <c r="E2108" s="38">
        <f>COUNTIF(user_list!H:H,A2108)</f>
        <v>1</v>
      </c>
      <c r="F2108" s="72">
        <f t="shared" si="64"/>
        <v>10</v>
      </c>
      <c r="G2108" s="72">
        <f t="shared" si="65"/>
        <v>2020</v>
      </c>
    </row>
    <row r="2109" spans="1:7" hidden="1" x14ac:dyDescent="0.3">
      <c r="A2109" s="79">
        <v>44112</v>
      </c>
      <c r="B2109">
        <f>SUMIFS(user_list!P:P,user_list!G:G,"&lt;="&amp;A2109,user_list!H:H,"&gt;="&amp;A2109)</f>
        <v>1.2548539518900343</v>
      </c>
      <c r="C2109">
        <f>SUMIFS(user_list!Q:Q,user_list!G:G,"&lt;="&amp;A2109,user_list!H:H,"&gt;="&amp;A2109)</f>
        <v>3.8051546391752575</v>
      </c>
      <c r="D2109">
        <f>SUMIFS(user_list!P:P,user_list!G:G,"&lt;="&amp;A2109,user_list!H:H,"&gt;="&amp;A2109,user_list!J:J,days!G2109)+SUMIFS(user_list!P:P,user_list!G:G,"&lt;="&amp;A2109,user_list!H:H,"&gt;="&amp;A2109,user_list!J:J,days!G2109-1)</f>
        <v>1.0513888888888889</v>
      </c>
      <c r="E2109" s="38">
        <f>COUNTIF(user_list!H:H,A2109)</f>
        <v>2</v>
      </c>
      <c r="F2109" s="72">
        <f t="shared" si="64"/>
        <v>10</v>
      </c>
      <c r="G2109" s="72">
        <f t="shared" si="65"/>
        <v>2020</v>
      </c>
    </row>
    <row r="2110" spans="1:7" hidden="1" x14ac:dyDescent="0.3">
      <c r="A2110" s="79">
        <v>44113</v>
      </c>
      <c r="B2110">
        <f>SUMIFS(user_list!P:P,user_list!G:G,"&lt;="&amp;A2110,user_list!H:H,"&gt;="&amp;A2110)</f>
        <v>0.6767983963344788</v>
      </c>
      <c r="C2110">
        <f>SUMIFS(user_list!Q:Q,user_list!G:G,"&lt;="&amp;A2110,user_list!H:H,"&gt;="&amp;A2110)</f>
        <v>1.7051546391752577</v>
      </c>
      <c r="D2110">
        <f>SUMIFS(user_list!P:P,user_list!G:G,"&lt;="&amp;A2110,user_list!H:H,"&gt;="&amp;A2110,user_list!J:J,days!G2110)+SUMIFS(user_list!P:P,user_list!G:G,"&lt;="&amp;A2110,user_list!H:H,"&gt;="&amp;A2110,user_list!J:J,days!G2110-1)</f>
        <v>0.47333333333333327</v>
      </c>
      <c r="E2110" s="38">
        <f>COUNTIF(user_list!H:H,A2110)</f>
        <v>0</v>
      </c>
      <c r="F2110" s="72">
        <f t="shared" si="64"/>
        <v>10</v>
      </c>
      <c r="G2110" s="72">
        <f t="shared" si="65"/>
        <v>2020</v>
      </c>
    </row>
    <row r="2111" spans="1:7" hidden="1" x14ac:dyDescent="0.3">
      <c r="A2111" s="79">
        <v>44114</v>
      </c>
      <c r="B2111">
        <f>SUMIFS(user_list!P:P,user_list!G:G,"&lt;="&amp;A2111,user_list!H:H,"&gt;="&amp;A2111)</f>
        <v>0.6767983963344788</v>
      </c>
      <c r="C2111">
        <f>SUMIFS(user_list!Q:Q,user_list!G:G,"&lt;="&amp;A2111,user_list!H:H,"&gt;="&amp;A2111)</f>
        <v>1.7051546391752577</v>
      </c>
      <c r="D2111">
        <f>SUMIFS(user_list!P:P,user_list!G:G,"&lt;="&amp;A2111,user_list!H:H,"&gt;="&amp;A2111,user_list!J:J,days!G2111)+SUMIFS(user_list!P:P,user_list!G:G,"&lt;="&amp;A2111,user_list!H:H,"&gt;="&amp;A2111,user_list!J:J,days!G2111-1)</f>
        <v>0.47333333333333327</v>
      </c>
      <c r="E2111" s="38">
        <f>COUNTIF(user_list!H:H,A2111)</f>
        <v>0</v>
      </c>
      <c r="F2111" s="72">
        <f t="shared" si="64"/>
        <v>10</v>
      </c>
      <c r="G2111" s="72">
        <f t="shared" si="65"/>
        <v>2020</v>
      </c>
    </row>
    <row r="2112" spans="1:7" hidden="1" x14ac:dyDescent="0.3">
      <c r="A2112" s="79">
        <v>44115</v>
      </c>
      <c r="B2112">
        <f>SUMIFS(user_list!P:P,user_list!G:G,"&lt;="&amp;A2112,user_list!H:H,"&gt;="&amp;A2112)</f>
        <v>0.6767983963344788</v>
      </c>
      <c r="C2112">
        <f>SUMIFS(user_list!Q:Q,user_list!G:G,"&lt;="&amp;A2112,user_list!H:H,"&gt;="&amp;A2112)</f>
        <v>1.7051546391752577</v>
      </c>
      <c r="D2112">
        <f>SUMIFS(user_list!P:P,user_list!G:G,"&lt;="&amp;A2112,user_list!H:H,"&gt;="&amp;A2112,user_list!J:J,days!G2112)+SUMIFS(user_list!P:P,user_list!G:G,"&lt;="&amp;A2112,user_list!H:H,"&gt;="&amp;A2112,user_list!J:J,days!G2112-1)</f>
        <v>0.47333333333333327</v>
      </c>
      <c r="E2112" s="38">
        <f>COUNTIF(user_list!H:H,A2112)</f>
        <v>0</v>
      </c>
      <c r="F2112" s="72">
        <f t="shared" si="64"/>
        <v>10</v>
      </c>
      <c r="G2112" s="72">
        <f t="shared" si="65"/>
        <v>2020</v>
      </c>
    </row>
    <row r="2113" spans="1:7" hidden="1" x14ac:dyDescent="0.3">
      <c r="A2113" s="79">
        <v>44116</v>
      </c>
      <c r="B2113">
        <f>SUMIFS(user_list!P:P,user_list!G:G,"&lt;="&amp;A2113,user_list!H:H,"&gt;="&amp;A2113)</f>
        <v>2.1767983963344788</v>
      </c>
      <c r="C2113">
        <f>SUMIFS(user_list!Q:Q,user_list!G:G,"&lt;="&amp;A2113,user_list!H:H,"&gt;="&amp;A2113)</f>
        <v>2.7051546391752579</v>
      </c>
      <c r="D2113">
        <f>SUMIFS(user_list!P:P,user_list!G:G,"&lt;="&amp;A2113,user_list!H:H,"&gt;="&amp;A2113,user_list!J:J,days!G2113)+SUMIFS(user_list!P:P,user_list!G:G,"&lt;="&amp;A2113,user_list!H:H,"&gt;="&amp;A2113,user_list!J:J,days!G2113-1)</f>
        <v>1.9733333333333332</v>
      </c>
      <c r="E2113" s="38">
        <f>COUNTIF(user_list!H:H,A2113)</f>
        <v>1</v>
      </c>
      <c r="F2113" s="72">
        <f t="shared" si="64"/>
        <v>10</v>
      </c>
      <c r="G2113" s="72">
        <f t="shared" si="65"/>
        <v>2020</v>
      </c>
    </row>
    <row r="2114" spans="1:7" hidden="1" x14ac:dyDescent="0.3">
      <c r="A2114" s="79">
        <v>44117</v>
      </c>
      <c r="B2114">
        <f>SUMIFS(user_list!P:P,user_list!G:G,"&lt;="&amp;A2114,user_list!H:H,"&gt;="&amp;A2114)</f>
        <v>0.6767983963344788</v>
      </c>
      <c r="C2114">
        <f>SUMIFS(user_list!Q:Q,user_list!G:G,"&lt;="&amp;A2114,user_list!H:H,"&gt;="&amp;A2114)</f>
        <v>1.7051546391752577</v>
      </c>
      <c r="D2114">
        <f>SUMIFS(user_list!P:P,user_list!G:G,"&lt;="&amp;A2114,user_list!H:H,"&gt;="&amp;A2114,user_list!J:J,days!G2114)+SUMIFS(user_list!P:P,user_list!G:G,"&lt;="&amp;A2114,user_list!H:H,"&gt;="&amp;A2114,user_list!J:J,days!G2114-1)</f>
        <v>0.47333333333333327</v>
      </c>
      <c r="E2114" s="38">
        <f>COUNTIF(user_list!H:H,A2114)</f>
        <v>1</v>
      </c>
      <c r="F2114" s="72">
        <f t="shared" ref="F2114:F2177" si="66">MONTH(A2114)</f>
        <v>10</v>
      </c>
      <c r="G2114" s="72">
        <f t="shared" ref="G2114:G2177" si="67">YEAR(A2114)</f>
        <v>2020</v>
      </c>
    </row>
    <row r="2115" spans="1:7" hidden="1" x14ac:dyDescent="0.3">
      <c r="A2115" s="79">
        <v>44118</v>
      </c>
      <c r="B2115">
        <f>SUMIFS(user_list!P:P,user_list!G:G,"&lt;="&amp;A2115,user_list!H:H,"&gt;="&amp;A2115)</f>
        <v>2.8047983963344789</v>
      </c>
      <c r="C2115">
        <f>SUMIFS(user_list!Q:Q,user_list!G:G,"&lt;="&amp;A2115,user_list!H:H,"&gt;="&amp;A2115)</f>
        <v>3.9051546391752576</v>
      </c>
      <c r="D2115">
        <f>SUMIFS(user_list!P:P,user_list!G:G,"&lt;="&amp;A2115,user_list!H:H,"&gt;="&amp;A2115,user_list!J:J,days!G2115)+SUMIFS(user_list!P:P,user_list!G:G,"&lt;="&amp;A2115,user_list!H:H,"&gt;="&amp;A2115,user_list!J:J,days!G2115-1)</f>
        <v>0.9846666666666668</v>
      </c>
      <c r="E2115" s="38">
        <f>COUNTIF(user_list!H:H,A2115)</f>
        <v>1</v>
      </c>
      <c r="F2115" s="72">
        <f t="shared" si="66"/>
        <v>10</v>
      </c>
      <c r="G2115" s="72">
        <f t="shared" si="67"/>
        <v>2020</v>
      </c>
    </row>
    <row r="2116" spans="1:7" hidden="1" x14ac:dyDescent="0.3">
      <c r="A2116" s="79">
        <v>44119</v>
      </c>
      <c r="B2116">
        <f>SUMIFS(user_list!P:P,user_list!G:G,"&lt;="&amp;A2116,user_list!H:H,"&gt;="&amp;A2116)</f>
        <v>1.1881317296678122</v>
      </c>
      <c r="C2116">
        <f>SUMIFS(user_list!Q:Q,user_list!G:G,"&lt;="&amp;A2116,user_list!H:H,"&gt;="&amp;A2116)</f>
        <v>2.9051546391752576</v>
      </c>
      <c r="D2116">
        <f>SUMIFS(user_list!P:P,user_list!G:G,"&lt;="&amp;A2116,user_list!H:H,"&gt;="&amp;A2116,user_list!J:J,days!G2116)+SUMIFS(user_list!P:P,user_list!G:G,"&lt;="&amp;A2116,user_list!H:H,"&gt;="&amp;A2116,user_list!J:J,days!G2116-1)</f>
        <v>0.9846666666666668</v>
      </c>
      <c r="E2116" s="38">
        <f>COUNTIF(user_list!H:H,A2116)</f>
        <v>0</v>
      </c>
      <c r="F2116" s="72">
        <f t="shared" si="66"/>
        <v>10</v>
      </c>
      <c r="G2116" s="72">
        <f t="shared" si="67"/>
        <v>2020</v>
      </c>
    </row>
    <row r="2117" spans="1:7" hidden="1" x14ac:dyDescent="0.3">
      <c r="A2117" s="79">
        <v>44120</v>
      </c>
      <c r="B2117">
        <f>SUMIFS(user_list!P:P,user_list!G:G,"&lt;="&amp;A2117,user_list!H:H,"&gt;="&amp;A2117)</f>
        <v>1.7625761741122568</v>
      </c>
      <c r="C2117">
        <f>SUMIFS(user_list!Q:Q,user_list!G:G,"&lt;="&amp;A2117,user_list!H:H,"&gt;="&amp;A2117)</f>
        <v>10.905154639175258</v>
      </c>
      <c r="D2117">
        <f>SUMIFS(user_list!P:P,user_list!G:G,"&lt;="&amp;A2117,user_list!H:H,"&gt;="&amp;A2117,user_list!J:J,days!G2117)+SUMIFS(user_list!P:P,user_list!G:G,"&lt;="&amp;A2117,user_list!H:H,"&gt;="&amp;A2117,user_list!J:J,days!G2117-1)</f>
        <v>1.2632777777777779</v>
      </c>
      <c r="E2117" s="38">
        <f>COUNTIF(user_list!H:H,A2117)</f>
        <v>8</v>
      </c>
      <c r="F2117" s="72">
        <f t="shared" si="66"/>
        <v>10</v>
      </c>
      <c r="G2117" s="72">
        <f t="shared" si="67"/>
        <v>2020</v>
      </c>
    </row>
    <row r="2118" spans="1:7" hidden="1" x14ac:dyDescent="0.3">
      <c r="A2118" s="79">
        <v>44121</v>
      </c>
      <c r="B2118">
        <f>SUMIFS(user_list!P:P,user_list!G:G,"&lt;="&amp;A2118,user_list!H:H,"&gt;="&amp;A2118)</f>
        <v>1.1881317296678122</v>
      </c>
      <c r="C2118">
        <f>SUMIFS(user_list!Q:Q,user_list!G:G,"&lt;="&amp;A2118,user_list!H:H,"&gt;="&amp;A2118)</f>
        <v>2.9051546391752576</v>
      </c>
      <c r="D2118">
        <f>SUMIFS(user_list!P:P,user_list!G:G,"&lt;="&amp;A2118,user_list!H:H,"&gt;="&amp;A2118,user_list!J:J,days!G2118)+SUMIFS(user_list!P:P,user_list!G:G,"&lt;="&amp;A2118,user_list!H:H,"&gt;="&amp;A2118,user_list!J:J,days!G2118-1)</f>
        <v>0.9846666666666668</v>
      </c>
      <c r="E2118" s="38">
        <f>COUNTIF(user_list!H:H,A2118)</f>
        <v>0</v>
      </c>
      <c r="F2118" s="72">
        <f t="shared" si="66"/>
        <v>10</v>
      </c>
      <c r="G2118" s="72">
        <f t="shared" si="67"/>
        <v>2020</v>
      </c>
    </row>
    <row r="2119" spans="1:7" hidden="1" x14ac:dyDescent="0.3">
      <c r="A2119" s="79">
        <v>44122</v>
      </c>
      <c r="B2119">
        <f>SUMIFS(user_list!P:P,user_list!G:G,"&lt;="&amp;A2119,user_list!H:H,"&gt;="&amp;A2119)</f>
        <v>1.1881317296678122</v>
      </c>
      <c r="C2119">
        <f>SUMIFS(user_list!Q:Q,user_list!G:G,"&lt;="&amp;A2119,user_list!H:H,"&gt;="&amp;A2119)</f>
        <v>2.9051546391752576</v>
      </c>
      <c r="D2119">
        <f>SUMIFS(user_list!P:P,user_list!G:G,"&lt;="&amp;A2119,user_list!H:H,"&gt;="&amp;A2119,user_list!J:J,days!G2119)+SUMIFS(user_list!P:P,user_list!G:G,"&lt;="&amp;A2119,user_list!H:H,"&gt;="&amp;A2119,user_list!J:J,days!G2119-1)</f>
        <v>0.9846666666666668</v>
      </c>
      <c r="E2119" s="38">
        <f>COUNTIF(user_list!H:H,A2119)</f>
        <v>1</v>
      </c>
      <c r="F2119" s="72">
        <f t="shared" si="66"/>
        <v>10</v>
      </c>
      <c r="G2119" s="72">
        <f t="shared" si="67"/>
        <v>2020</v>
      </c>
    </row>
    <row r="2120" spans="1:7" hidden="1" x14ac:dyDescent="0.3">
      <c r="A2120" s="79">
        <v>44123</v>
      </c>
      <c r="B2120">
        <f>SUMIFS(user_list!P:P,user_list!G:G,"&lt;="&amp;A2120,user_list!H:H,"&gt;="&amp;A2120)</f>
        <v>1.4034650630011454</v>
      </c>
      <c r="C2120">
        <f>SUMIFS(user_list!Q:Q,user_list!G:G,"&lt;="&amp;A2120,user_list!H:H,"&gt;="&amp;A2120)</f>
        <v>3.5051546391752577</v>
      </c>
      <c r="D2120">
        <f>SUMIFS(user_list!P:P,user_list!G:G,"&lt;="&amp;A2120,user_list!H:H,"&gt;="&amp;A2120,user_list!J:J,days!G2120)+SUMIFS(user_list!P:P,user_list!G:G,"&lt;="&amp;A2120,user_list!H:H,"&gt;="&amp;A2120,user_list!J:J,days!G2120-1)</f>
        <v>1.2</v>
      </c>
      <c r="E2120" s="38">
        <f>COUNTIF(user_list!H:H,A2120)</f>
        <v>0</v>
      </c>
      <c r="F2120" s="72">
        <f t="shared" si="66"/>
        <v>10</v>
      </c>
      <c r="G2120" s="72">
        <f t="shared" si="67"/>
        <v>2020</v>
      </c>
    </row>
    <row r="2121" spans="1:7" hidden="1" x14ac:dyDescent="0.3">
      <c r="A2121" s="79">
        <v>44124</v>
      </c>
      <c r="B2121">
        <f>SUMIFS(user_list!P:P,user_list!G:G,"&lt;="&amp;A2121,user_list!H:H,"&gt;="&amp;A2121)</f>
        <v>1.4034650630011454</v>
      </c>
      <c r="C2121">
        <f>SUMIFS(user_list!Q:Q,user_list!G:G,"&lt;="&amp;A2121,user_list!H:H,"&gt;="&amp;A2121)</f>
        <v>3.5051546391752577</v>
      </c>
      <c r="D2121">
        <f>SUMIFS(user_list!P:P,user_list!G:G,"&lt;="&amp;A2121,user_list!H:H,"&gt;="&amp;A2121,user_list!J:J,days!G2121)+SUMIFS(user_list!P:P,user_list!G:G,"&lt;="&amp;A2121,user_list!H:H,"&gt;="&amp;A2121,user_list!J:J,days!G2121-1)</f>
        <v>1.2</v>
      </c>
      <c r="E2121" s="38">
        <f>COUNTIF(user_list!H:H,A2121)</f>
        <v>0</v>
      </c>
      <c r="F2121" s="72">
        <f t="shared" si="66"/>
        <v>10</v>
      </c>
      <c r="G2121" s="72">
        <f t="shared" si="67"/>
        <v>2020</v>
      </c>
    </row>
    <row r="2122" spans="1:7" hidden="1" x14ac:dyDescent="0.3">
      <c r="A2122" s="79">
        <v>44125</v>
      </c>
      <c r="B2122">
        <f>SUMIFS(user_list!P:P,user_list!G:G,"&lt;="&amp;A2122,user_list!H:H,"&gt;="&amp;A2122)</f>
        <v>1.4034650630011454</v>
      </c>
      <c r="C2122">
        <f>SUMIFS(user_list!Q:Q,user_list!G:G,"&lt;="&amp;A2122,user_list!H:H,"&gt;="&amp;A2122)</f>
        <v>3.5051546391752577</v>
      </c>
      <c r="D2122">
        <f>SUMIFS(user_list!P:P,user_list!G:G,"&lt;="&amp;A2122,user_list!H:H,"&gt;="&amp;A2122,user_list!J:J,days!G2122)+SUMIFS(user_list!P:P,user_list!G:G,"&lt;="&amp;A2122,user_list!H:H,"&gt;="&amp;A2122,user_list!J:J,days!G2122-1)</f>
        <v>1.2</v>
      </c>
      <c r="E2122" s="38">
        <f>COUNTIF(user_list!H:H,A2122)</f>
        <v>0</v>
      </c>
      <c r="F2122" s="72">
        <f t="shared" si="66"/>
        <v>10</v>
      </c>
      <c r="G2122" s="72">
        <f t="shared" si="67"/>
        <v>2020</v>
      </c>
    </row>
    <row r="2123" spans="1:7" hidden="1" x14ac:dyDescent="0.3">
      <c r="A2123" s="79">
        <v>44126</v>
      </c>
      <c r="B2123">
        <f>SUMIFS(user_list!P:P,user_list!G:G,"&lt;="&amp;A2123,user_list!H:H,"&gt;="&amp;A2123)</f>
        <v>2.9147471142831969</v>
      </c>
      <c r="C2123">
        <f>SUMIFS(user_list!Q:Q,user_list!G:G,"&lt;="&amp;A2123,user_list!H:H,"&gt;="&amp;A2123)</f>
        <v>7.4282315622521811</v>
      </c>
      <c r="D2123">
        <f>SUMIFS(user_list!P:P,user_list!G:G,"&lt;="&amp;A2123,user_list!H:H,"&gt;="&amp;A2123,user_list!J:J,days!G2123)+SUMIFS(user_list!P:P,user_list!G:G,"&lt;="&amp;A2123,user_list!H:H,"&gt;="&amp;A2123,user_list!J:J,days!G2123-1)</f>
        <v>2.7112820512820512</v>
      </c>
      <c r="E2123" s="38">
        <f>COUNTIF(user_list!H:H,A2123)</f>
        <v>1</v>
      </c>
      <c r="F2123" s="72">
        <f t="shared" si="66"/>
        <v>10</v>
      </c>
      <c r="G2123" s="72">
        <f t="shared" si="67"/>
        <v>2020</v>
      </c>
    </row>
    <row r="2124" spans="1:7" hidden="1" x14ac:dyDescent="0.3">
      <c r="A2124" s="79">
        <v>44127</v>
      </c>
      <c r="B2124">
        <f>SUMIFS(user_list!P:P,user_list!G:G,"&lt;="&amp;A2124,user_list!H:H,"&gt;="&amp;A2124)</f>
        <v>2.0036360031720859</v>
      </c>
      <c r="C2124">
        <f>SUMIFS(user_list!Q:Q,user_list!G:G,"&lt;="&amp;A2124,user_list!H:H,"&gt;="&amp;A2124)</f>
        <v>5.0948982289188471</v>
      </c>
      <c r="D2124">
        <f>SUMIFS(user_list!P:P,user_list!G:G,"&lt;="&amp;A2124,user_list!H:H,"&gt;="&amp;A2124,user_list!J:J,days!G2124)+SUMIFS(user_list!P:P,user_list!G:G,"&lt;="&amp;A2124,user_list!H:H,"&gt;="&amp;A2124,user_list!J:J,days!G2124-1)</f>
        <v>1.5112820512820513</v>
      </c>
      <c r="E2124" s="38">
        <f>COUNTIF(user_list!H:H,A2124)</f>
        <v>1</v>
      </c>
      <c r="F2124" s="72">
        <f t="shared" si="66"/>
        <v>10</v>
      </c>
      <c r="G2124" s="72">
        <f t="shared" si="67"/>
        <v>2020</v>
      </c>
    </row>
    <row r="2125" spans="1:7" hidden="1" x14ac:dyDescent="0.3">
      <c r="A2125" s="79">
        <v>44128</v>
      </c>
      <c r="B2125">
        <f>SUMIFS(user_list!P:P,user_list!G:G,"&lt;="&amp;A2125,user_list!H:H,"&gt;="&amp;A2125)</f>
        <v>1.8001709401709403</v>
      </c>
      <c r="C2125">
        <f>SUMIFS(user_list!Q:Q,user_list!G:G,"&lt;="&amp;A2125,user_list!H:H,"&gt;="&amp;A2125)</f>
        <v>4.5897435897435894</v>
      </c>
      <c r="D2125">
        <f>SUMIFS(user_list!P:P,user_list!G:G,"&lt;="&amp;A2125,user_list!H:H,"&gt;="&amp;A2125,user_list!J:J,days!G2125)+SUMIFS(user_list!P:P,user_list!G:G,"&lt;="&amp;A2125,user_list!H:H,"&gt;="&amp;A2125,user_list!J:J,days!G2125-1)</f>
        <v>1.5112820512820513</v>
      </c>
      <c r="E2125" s="38">
        <f>COUNTIF(user_list!H:H,A2125)</f>
        <v>0</v>
      </c>
      <c r="F2125" s="72">
        <f t="shared" si="66"/>
        <v>10</v>
      </c>
      <c r="G2125" s="72">
        <f t="shared" si="67"/>
        <v>2020</v>
      </c>
    </row>
    <row r="2126" spans="1:7" hidden="1" x14ac:dyDescent="0.3">
      <c r="A2126" s="79">
        <v>44129</v>
      </c>
      <c r="B2126">
        <f>SUMIFS(user_list!P:P,user_list!G:G,"&lt;="&amp;A2126,user_list!H:H,"&gt;="&amp;A2126)</f>
        <v>1.8001709401709403</v>
      </c>
      <c r="C2126">
        <f>SUMIFS(user_list!Q:Q,user_list!G:G,"&lt;="&amp;A2126,user_list!H:H,"&gt;="&amp;A2126)</f>
        <v>4.5897435897435894</v>
      </c>
      <c r="D2126">
        <f>SUMIFS(user_list!P:P,user_list!G:G,"&lt;="&amp;A2126,user_list!H:H,"&gt;="&amp;A2126,user_list!J:J,days!G2126)+SUMIFS(user_list!P:P,user_list!G:G,"&lt;="&amp;A2126,user_list!H:H,"&gt;="&amp;A2126,user_list!J:J,days!G2126-1)</f>
        <v>1.5112820512820513</v>
      </c>
      <c r="E2126" s="38">
        <f>COUNTIF(user_list!H:H,A2126)</f>
        <v>2</v>
      </c>
      <c r="F2126" s="72">
        <f t="shared" si="66"/>
        <v>10</v>
      </c>
      <c r="G2126" s="72">
        <f t="shared" si="67"/>
        <v>2020</v>
      </c>
    </row>
    <row r="2127" spans="1:7" hidden="1" x14ac:dyDescent="0.3">
      <c r="A2127" s="79">
        <v>44130</v>
      </c>
      <c r="B2127">
        <f>SUMIFS(user_list!P:P,user_list!G:G,"&lt;="&amp;A2127,user_list!H:H,"&gt;="&amp;A2127)</f>
        <v>2.0279487179487181</v>
      </c>
      <c r="C2127">
        <f>SUMIFS(user_list!Q:Q,user_list!G:G,"&lt;="&amp;A2127,user_list!H:H,"&gt;="&amp;A2127)</f>
        <v>4.9230769230769234</v>
      </c>
      <c r="D2127">
        <f>SUMIFS(user_list!P:P,user_list!G:G,"&lt;="&amp;A2127,user_list!H:H,"&gt;="&amp;A2127,user_list!J:J,days!G2127)+SUMIFS(user_list!P:P,user_list!G:G,"&lt;="&amp;A2127,user_list!H:H,"&gt;="&amp;A2127,user_list!J:J,days!G2127-1)</f>
        <v>0.36128205128205132</v>
      </c>
      <c r="E2127" s="38">
        <f>COUNTIF(user_list!H:H,A2127)</f>
        <v>0</v>
      </c>
      <c r="F2127" s="72">
        <f t="shared" si="66"/>
        <v>10</v>
      </c>
      <c r="G2127" s="72">
        <f t="shared" si="67"/>
        <v>2020</v>
      </c>
    </row>
    <row r="2128" spans="1:7" hidden="1" x14ac:dyDescent="0.3">
      <c r="A2128" s="79">
        <v>44131</v>
      </c>
      <c r="B2128">
        <f>SUMIFS(user_list!P:P,user_list!G:G,"&lt;="&amp;A2128,user_list!H:H,"&gt;="&amp;A2128)</f>
        <v>2.0279487179487181</v>
      </c>
      <c r="C2128">
        <f>SUMIFS(user_list!Q:Q,user_list!G:G,"&lt;="&amp;A2128,user_list!H:H,"&gt;="&amp;A2128)</f>
        <v>4.9230769230769234</v>
      </c>
      <c r="D2128">
        <f>SUMIFS(user_list!P:P,user_list!G:G,"&lt;="&amp;A2128,user_list!H:H,"&gt;="&amp;A2128,user_list!J:J,days!G2128)+SUMIFS(user_list!P:P,user_list!G:G,"&lt;="&amp;A2128,user_list!H:H,"&gt;="&amp;A2128,user_list!J:J,days!G2128-1)</f>
        <v>0.36128205128205132</v>
      </c>
      <c r="E2128" s="38">
        <f>COUNTIF(user_list!H:H,A2128)</f>
        <v>0</v>
      </c>
      <c r="F2128" s="72">
        <f t="shared" si="66"/>
        <v>10</v>
      </c>
      <c r="G2128" s="72">
        <f t="shared" si="67"/>
        <v>2020</v>
      </c>
    </row>
    <row r="2129" spans="1:7" hidden="1" x14ac:dyDescent="0.3">
      <c r="A2129" s="79">
        <v>44132</v>
      </c>
      <c r="B2129">
        <f>SUMIFS(user_list!P:P,user_list!G:G,"&lt;="&amp;A2129,user_list!H:H,"&gt;="&amp;A2129)</f>
        <v>2.0279487179487181</v>
      </c>
      <c r="C2129">
        <f>SUMIFS(user_list!Q:Q,user_list!G:G,"&lt;="&amp;A2129,user_list!H:H,"&gt;="&amp;A2129)</f>
        <v>4.9230769230769234</v>
      </c>
      <c r="D2129">
        <f>SUMIFS(user_list!P:P,user_list!G:G,"&lt;="&amp;A2129,user_list!H:H,"&gt;="&amp;A2129,user_list!J:J,days!G2129)+SUMIFS(user_list!P:P,user_list!G:G,"&lt;="&amp;A2129,user_list!H:H,"&gt;="&amp;A2129,user_list!J:J,days!G2129-1)</f>
        <v>0.36128205128205132</v>
      </c>
      <c r="E2129" s="38">
        <f>COUNTIF(user_list!H:H,A2129)</f>
        <v>0</v>
      </c>
      <c r="F2129" s="72">
        <f t="shared" si="66"/>
        <v>10</v>
      </c>
      <c r="G2129" s="72">
        <f t="shared" si="67"/>
        <v>2020</v>
      </c>
    </row>
    <row r="2130" spans="1:7" hidden="1" x14ac:dyDescent="0.3">
      <c r="A2130" s="79">
        <v>44133</v>
      </c>
      <c r="B2130">
        <f>SUMIFS(user_list!P:P,user_list!G:G,"&lt;="&amp;A2130,user_list!H:H,"&gt;="&amp;A2130)</f>
        <v>3.6162820512820515</v>
      </c>
      <c r="C2130">
        <f>SUMIFS(user_list!Q:Q,user_list!G:G,"&lt;="&amp;A2130,user_list!H:H,"&gt;="&amp;A2130)</f>
        <v>5.9230769230769234</v>
      </c>
      <c r="D2130">
        <f>SUMIFS(user_list!P:P,user_list!G:G,"&lt;="&amp;A2130,user_list!H:H,"&gt;="&amp;A2130,user_list!J:J,days!G2130)+SUMIFS(user_list!P:P,user_list!G:G,"&lt;="&amp;A2130,user_list!H:H,"&gt;="&amp;A2130,user_list!J:J,days!G2130-1)</f>
        <v>1.9496153846153843</v>
      </c>
      <c r="E2130" s="38">
        <f>COUNTIF(user_list!H:H,A2130)</f>
        <v>1</v>
      </c>
      <c r="F2130" s="72">
        <f t="shared" si="66"/>
        <v>10</v>
      </c>
      <c r="G2130" s="72">
        <f t="shared" si="67"/>
        <v>2020</v>
      </c>
    </row>
    <row r="2131" spans="1:7" hidden="1" x14ac:dyDescent="0.3">
      <c r="A2131" s="79">
        <v>44134</v>
      </c>
      <c r="B2131">
        <f>SUMIFS(user_list!P:P,user_list!G:G,"&lt;="&amp;A2131,user_list!H:H,"&gt;="&amp;A2131)</f>
        <v>3.7456339031339034</v>
      </c>
      <c r="C2131">
        <f>SUMIFS(user_list!Q:Q,user_list!G:G,"&lt;="&amp;A2131,user_list!H:H,"&gt;="&amp;A2131)</f>
        <v>9.2564102564102555</v>
      </c>
      <c r="D2131">
        <f>SUMIFS(user_list!P:P,user_list!G:G,"&lt;="&amp;A2131,user_list!H:H,"&gt;="&amp;A2131,user_list!J:J,days!G2131)+SUMIFS(user_list!P:P,user_list!G:G,"&lt;="&amp;A2131,user_list!H:H,"&gt;="&amp;A2131,user_list!J:J,days!G2131-1)</f>
        <v>2.0789672364672365</v>
      </c>
      <c r="E2131" s="38">
        <f>COUNTIF(user_list!H:H,A2131)</f>
        <v>1</v>
      </c>
      <c r="F2131" s="72">
        <f t="shared" si="66"/>
        <v>10</v>
      </c>
      <c r="G2131" s="72">
        <f t="shared" si="67"/>
        <v>2020</v>
      </c>
    </row>
    <row r="2132" spans="1:7" hidden="1" x14ac:dyDescent="0.3">
      <c r="A2132" s="79">
        <v>44135</v>
      </c>
      <c r="B2132">
        <f>SUMIFS(user_list!P:P,user_list!G:G,"&lt;="&amp;A2132,user_list!H:H,"&gt;="&amp;A2132)</f>
        <v>2.0789672364672365</v>
      </c>
      <c r="C2132">
        <f>SUMIFS(user_list!Q:Q,user_list!G:G,"&lt;="&amp;A2132,user_list!H:H,"&gt;="&amp;A2132)</f>
        <v>5.2564102564102564</v>
      </c>
      <c r="D2132">
        <f>SUMIFS(user_list!P:P,user_list!G:G,"&lt;="&amp;A2132,user_list!H:H,"&gt;="&amp;A2132,user_list!J:J,days!G2132)+SUMIFS(user_list!P:P,user_list!G:G,"&lt;="&amp;A2132,user_list!H:H,"&gt;="&amp;A2132,user_list!J:J,days!G2132-1)</f>
        <v>2.0789672364672365</v>
      </c>
      <c r="E2132" s="38">
        <f>COUNTIF(user_list!H:H,A2132)</f>
        <v>0</v>
      </c>
      <c r="F2132" s="72">
        <f t="shared" si="66"/>
        <v>10</v>
      </c>
      <c r="G2132" s="72">
        <f t="shared" si="67"/>
        <v>2020</v>
      </c>
    </row>
    <row r="2133" spans="1:7" hidden="1" x14ac:dyDescent="0.3">
      <c r="A2133" s="79">
        <v>44136</v>
      </c>
      <c r="B2133">
        <f>SUMIFS(user_list!P:P,user_list!G:G,"&lt;="&amp;A2133,user_list!H:H,"&gt;="&amp;A2133)</f>
        <v>3.2623005698005691</v>
      </c>
      <c r="C2133">
        <f>SUMIFS(user_list!Q:Q,user_list!G:G,"&lt;="&amp;A2133,user_list!H:H,"&gt;="&amp;A2133)</f>
        <v>8.2564102564102555</v>
      </c>
      <c r="D2133">
        <f>SUMIFS(user_list!P:P,user_list!G:G,"&lt;="&amp;A2133,user_list!H:H,"&gt;="&amp;A2133,user_list!J:J,days!G2133)+SUMIFS(user_list!P:P,user_list!G:G,"&lt;="&amp;A2133,user_list!H:H,"&gt;="&amp;A2133,user_list!J:J,days!G2133-1)</f>
        <v>3.2623005698005691</v>
      </c>
      <c r="E2133" s="38">
        <f>COUNTIF(user_list!H:H,A2133)</f>
        <v>1</v>
      </c>
      <c r="F2133" s="72">
        <f t="shared" si="66"/>
        <v>11</v>
      </c>
      <c r="G2133" s="72">
        <f t="shared" si="67"/>
        <v>2020</v>
      </c>
    </row>
    <row r="2134" spans="1:7" hidden="1" x14ac:dyDescent="0.3">
      <c r="A2134" s="79">
        <v>44137</v>
      </c>
      <c r="B2134">
        <f>SUMIFS(user_list!P:P,user_list!G:G,"&lt;="&amp;A2134,user_list!H:H,"&gt;="&amp;A2134)</f>
        <v>1.5446153846153843</v>
      </c>
      <c r="C2134">
        <f>SUMIFS(user_list!Q:Q,user_list!G:G,"&lt;="&amp;A2134,user_list!H:H,"&gt;="&amp;A2134)</f>
        <v>3.9230769230769234</v>
      </c>
      <c r="D2134">
        <f>SUMIFS(user_list!P:P,user_list!G:G,"&lt;="&amp;A2134,user_list!H:H,"&gt;="&amp;A2134,user_list!J:J,days!G2134)+SUMIFS(user_list!P:P,user_list!G:G,"&lt;="&amp;A2134,user_list!H:H,"&gt;="&amp;A2134,user_list!J:J,days!G2134-1)</f>
        <v>1.5446153846153843</v>
      </c>
      <c r="E2134" s="38">
        <f>COUNTIF(user_list!H:H,A2134)</f>
        <v>0</v>
      </c>
      <c r="F2134" s="72">
        <f t="shared" si="66"/>
        <v>11</v>
      </c>
      <c r="G2134" s="72">
        <f t="shared" si="67"/>
        <v>2020</v>
      </c>
    </row>
    <row r="2135" spans="1:7" hidden="1" x14ac:dyDescent="0.3">
      <c r="A2135" s="79">
        <v>44138</v>
      </c>
      <c r="B2135">
        <f>SUMIFS(user_list!P:P,user_list!G:G,"&lt;="&amp;A2135,user_list!H:H,"&gt;="&amp;A2135)</f>
        <v>4.2089010989010989</v>
      </c>
      <c r="C2135">
        <f>SUMIFS(user_list!Q:Q,user_list!G:G,"&lt;="&amp;A2135,user_list!H:H,"&gt;="&amp;A2135)</f>
        <v>6.4945054945054945</v>
      </c>
      <c r="D2135">
        <f>SUMIFS(user_list!P:P,user_list!G:G,"&lt;="&amp;A2135,user_list!H:H,"&gt;="&amp;A2135,user_list!J:J,days!G2135)+SUMIFS(user_list!P:P,user_list!G:G,"&lt;="&amp;A2135,user_list!H:H,"&gt;="&amp;A2135,user_list!J:J,days!G2135-1)</f>
        <v>2.2255677655677655</v>
      </c>
      <c r="E2135" s="38">
        <f>COUNTIF(user_list!H:H,A2135)</f>
        <v>2</v>
      </c>
      <c r="F2135" s="72">
        <f t="shared" si="66"/>
        <v>11</v>
      </c>
      <c r="G2135" s="72">
        <f t="shared" si="67"/>
        <v>2020</v>
      </c>
    </row>
    <row r="2136" spans="1:7" hidden="1" x14ac:dyDescent="0.3">
      <c r="A2136" s="79">
        <v>44139</v>
      </c>
      <c r="B2136">
        <f>SUMIFS(user_list!P:P,user_list!G:G,"&lt;="&amp;A2136,user_list!H:H,"&gt;="&amp;A2136)</f>
        <v>1.8642857142857139</v>
      </c>
      <c r="C2136">
        <f>SUMIFS(user_list!Q:Q,user_list!G:G,"&lt;="&amp;A2136,user_list!H:H,"&gt;="&amp;A2136)</f>
        <v>4.5714285714285712</v>
      </c>
      <c r="D2136">
        <f>SUMIFS(user_list!P:P,user_list!G:G,"&lt;="&amp;A2136,user_list!H:H,"&gt;="&amp;A2136,user_list!J:J,days!G2136)+SUMIFS(user_list!P:P,user_list!G:G,"&lt;="&amp;A2136,user_list!H:H,"&gt;="&amp;A2136,user_list!J:J,days!G2136-1)</f>
        <v>1.8642857142857139</v>
      </c>
      <c r="E2136" s="38">
        <f>COUNTIF(user_list!H:H,A2136)</f>
        <v>0</v>
      </c>
      <c r="F2136" s="72">
        <f t="shared" si="66"/>
        <v>11</v>
      </c>
      <c r="G2136" s="72">
        <f t="shared" si="67"/>
        <v>2020</v>
      </c>
    </row>
    <row r="2137" spans="1:7" hidden="1" x14ac:dyDescent="0.3">
      <c r="A2137" s="79">
        <v>44140</v>
      </c>
      <c r="B2137">
        <f>SUMIFS(user_list!P:P,user_list!G:G,"&lt;="&amp;A2137,user_list!H:H,"&gt;="&amp;A2137)</f>
        <v>1.8642857142857139</v>
      </c>
      <c r="C2137">
        <f>SUMIFS(user_list!Q:Q,user_list!G:G,"&lt;="&amp;A2137,user_list!H:H,"&gt;="&amp;A2137)</f>
        <v>4.5714285714285712</v>
      </c>
      <c r="D2137">
        <f>SUMIFS(user_list!P:P,user_list!G:G,"&lt;="&amp;A2137,user_list!H:H,"&gt;="&amp;A2137,user_list!J:J,days!G2137)+SUMIFS(user_list!P:P,user_list!G:G,"&lt;="&amp;A2137,user_list!H:H,"&gt;="&amp;A2137,user_list!J:J,days!G2137-1)</f>
        <v>1.8642857142857139</v>
      </c>
      <c r="E2137" s="38">
        <f>COUNTIF(user_list!H:H,A2137)</f>
        <v>0</v>
      </c>
      <c r="F2137" s="72">
        <f t="shared" si="66"/>
        <v>11</v>
      </c>
      <c r="G2137" s="72">
        <f t="shared" si="67"/>
        <v>2020</v>
      </c>
    </row>
    <row r="2138" spans="1:7" hidden="1" x14ac:dyDescent="0.3">
      <c r="A2138" s="79">
        <v>44141</v>
      </c>
      <c r="B2138">
        <f>SUMIFS(user_list!P:P,user_list!G:G,"&lt;="&amp;A2138,user_list!H:H,"&gt;="&amp;A2138)</f>
        <v>3.2184523809523808</v>
      </c>
      <c r="C2138">
        <f>SUMIFS(user_list!Q:Q,user_list!G:G,"&lt;="&amp;A2138,user_list!H:H,"&gt;="&amp;A2138)</f>
        <v>7.8214285714285712</v>
      </c>
      <c r="D2138">
        <f>SUMIFS(user_list!P:P,user_list!G:G,"&lt;="&amp;A2138,user_list!H:H,"&gt;="&amp;A2138,user_list!J:J,days!G2138)+SUMIFS(user_list!P:P,user_list!G:G,"&lt;="&amp;A2138,user_list!H:H,"&gt;="&amp;A2138,user_list!J:J,days!G2138-1)</f>
        <v>1.8642857142857139</v>
      </c>
      <c r="E2138" s="38">
        <f>COUNTIF(user_list!H:H,A2138)</f>
        <v>1</v>
      </c>
      <c r="F2138" s="72">
        <f t="shared" si="66"/>
        <v>11</v>
      </c>
      <c r="G2138" s="72">
        <f t="shared" si="67"/>
        <v>2020</v>
      </c>
    </row>
    <row r="2139" spans="1:7" hidden="1" x14ac:dyDescent="0.3">
      <c r="A2139" s="79">
        <v>44142</v>
      </c>
      <c r="B2139">
        <f>SUMIFS(user_list!P:P,user_list!G:G,"&lt;="&amp;A2139,user_list!H:H,"&gt;="&amp;A2139)</f>
        <v>2.0351190476190482</v>
      </c>
      <c r="C2139">
        <f>SUMIFS(user_list!Q:Q,user_list!G:G,"&lt;="&amp;A2139,user_list!H:H,"&gt;="&amp;A2139)</f>
        <v>4.8214285714285712</v>
      </c>
      <c r="D2139">
        <f>SUMIFS(user_list!P:P,user_list!G:G,"&lt;="&amp;A2139,user_list!H:H,"&gt;="&amp;A2139,user_list!J:J,days!G2139)+SUMIFS(user_list!P:P,user_list!G:G,"&lt;="&amp;A2139,user_list!H:H,"&gt;="&amp;A2139,user_list!J:J,days!G2139-1)</f>
        <v>0.68095238095238098</v>
      </c>
      <c r="E2139" s="38">
        <f>COUNTIF(user_list!H:H,A2139)</f>
        <v>0</v>
      </c>
      <c r="F2139" s="72">
        <f t="shared" si="66"/>
        <v>11</v>
      </c>
      <c r="G2139" s="72">
        <f t="shared" si="67"/>
        <v>2020</v>
      </c>
    </row>
    <row r="2140" spans="1:7" hidden="1" x14ac:dyDescent="0.3">
      <c r="A2140" s="79">
        <v>44143</v>
      </c>
      <c r="B2140">
        <f>SUMIFS(user_list!P:P,user_list!G:G,"&lt;="&amp;A2140,user_list!H:H,"&gt;="&amp;A2140)</f>
        <v>2.0351190476190482</v>
      </c>
      <c r="C2140">
        <f>SUMIFS(user_list!Q:Q,user_list!G:G,"&lt;="&amp;A2140,user_list!H:H,"&gt;="&amp;A2140)</f>
        <v>4.8214285714285712</v>
      </c>
      <c r="D2140">
        <f>SUMIFS(user_list!P:P,user_list!G:G,"&lt;="&amp;A2140,user_list!H:H,"&gt;="&amp;A2140,user_list!J:J,days!G2140)+SUMIFS(user_list!P:P,user_list!G:G,"&lt;="&amp;A2140,user_list!H:H,"&gt;="&amp;A2140,user_list!J:J,days!G2140-1)</f>
        <v>0.68095238095238098</v>
      </c>
      <c r="E2140" s="38">
        <f>COUNTIF(user_list!H:H,A2140)</f>
        <v>0</v>
      </c>
      <c r="F2140" s="72">
        <f t="shared" si="66"/>
        <v>11</v>
      </c>
      <c r="G2140" s="72">
        <f t="shared" si="67"/>
        <v>2020</v>
      </c>
    </row>
    <row r="2141" spans="1:7" hidden="1" x14ac:dyDescent="0.3">
      <c r="A2141" s="79">
        <v>44144</v>
      </c>
      <c r="B2141">
        <f>SUMIFS(user_list!P:P,user_list!G:G,"&lt;="&amp;A2141,user_list!H:H,"&gt;="&amp;A2141)</f>
        <v>5.6019651483781923</v>
      </c>
      <c r="C2141">
        <f>SUMIFS(user_list!Q:Q,user_list!G:G,"&lt;="&amp;A2141,user_list!H:H,"&gt;="&amp;A2141)</f>
        <v>16.095496894409937</v>
      </c>
      <c r="D2141">
        <f>SUMIFS(user_list!P:P,user_list!G:G,"&lt;="&amp;A2141,user_list!H:H,"&gt;="&amp;A2141,user_list!J:J,days!G2141)+SUMIFS(user_list!P:P,user_list!G:G,"&lt;="&amp;A2141,user_list!H:H,"&gt;="&amp;A2141,user_list!J:J,days!G2141-1)</f>
        <v>0.68095238095238098</v>
      </c>
      <c r="E2141" s="38">
        <f>COUNTIF(user_list!H:H,A2141)</f>
        <v>6</v>
      </c>
      <c r="F2141" s="72">
        <f t="shared" si="66"/>
        <v>11</v>
      </c>
      <c r="G2141" s="72">
        <f t="shared" si="67"/>
        <v>2020</v>
      </c>
    </row>
    <row r="2142" spans="1:7" hidden="1" x14ac:dyDescent="0.3">
      <c r="A2142" s="79">
        <v>44145</v>
      </c>
      <c r="B2142">
        <f>SUMIFS(user_list!P:P,user_list!G:G,"&lt;="&amp;A2142,user_list!H:H,"&gt;="&amp;A2142)</f>
        <v>0.86573498964803319</v>
      </c>
      <c r="C2142">
        <f>SUMIFS(user_list!Q:Q,user_list!G:G,"&lt;="&amp;A2142,user_list!H:H,"&gt;="&amp;A2142)</f>
        <v>2.2740683229813663</v>
      </c>
      <c r="D2142">
        <f>SUMIFS(user_list!P:P,user_list!G:G,"&lt;="&amp;A2142,user_list!H:H,"&gt;="&amp;A2142,user_list!J:J,days!G2142)+SUMIFS(user_list!P:P,user_list!G:G,"&lt;="&amp;A2142,user_list!H:H,"&gt;="&amp;A2142,user_list!J:J,days!G2142-1)</f>
        <v>0</v>
      </c>
      <c r="E2142" s="38">
        <f>COUNTIF(user_list!H:H,A2142)</f>
        <v>0</v>
      </c>
      <c r="F2142" s="72">
        <f t="shared" si="66"/>
        <v>11</v>
      </c>
      <c r="G2142" s="72">
        <f t="shared" si="67"/>
        <v>2020</v>
      </c>
    </row>
    <row r="2143" spans="1:7" hidden="1" x14ac:dyDescent="0.3">
      <c r="A2143" s="79">
        <v>44146</v>
      </c>
      <c r="B2143">
        <f>SUMIFS(user_list!P:P,user_list!G:G,"&lt;="&amp;A2143,user_list!H:H,"&gt;="&amp;A2143)</f>
        <v>0.86573498964803319</v>
      </c>
      <c r="C2143">
        <f>SUMIFS(user_list!Q:Q,user_list!G:G,"&lt;="&amp;A2143,user_list!H:H,"&gt;="&amp;A2143)</f>
        <v>2.2740683229813663</v>
      </c>
      <c r="D2143">
        <f>SUMIFS(user_list!P:P,user_list!G:G,"&lt;="&amp;A2143,user_list!H:H,"&gt;="&amp;A2143,user_list!J:J,days!G2143)+SUMIFS(user_list!P:P,user_list!G:G,"&lt;="&amp;A2143,user_list!H:H,"&gt;="&amp;A2143,user_list!J:J,days!G2143-1)</f>
        <v>0</v>
      </c>
      <c r="E2143" s="38">
        <f>COUNTIF(user_list!H:H,A2143)</f>
        <v>0</v>
      </c>
      <c r="F2143" s="72">
        <f t="shared" si="66"/>
        <v>11</v>
      </c>
      <c r="G2143" s="72">
        <f t="shared" si="67"/>
        <v>2020</v>
      </c>
    </row>
    <row r="2144" spans="1:7" hidden="1" x14ac:dyDescent="0.3">
      <c r="A2144" s="79">
        <v>44147</v>
      </c>
      <c r="B2144">
        <f>SUMIFS(user_list!P:P,user_list!G:G,"&lt;="&amp;A2144,user_list!H:H,"&gt;="&amp;A2144)</f>
        <v>0.86573498964803319</v>
      </c>
      <c r="C2144">
        <f>SUMIFS(user_list!Q:Q,user_list!G:G,"&lt;="&amp;A2144,user_list!H:H,"&gt;="&amp;A2144)</f>
        <v>2.2740683229813663</v>
      </c>
      <c r="D2144">
        <f>SUMIFS(user_list!P:P,user_list!G:G,"&lt;="&amp;A2144,user_list!H:H,"&gt;="&amp;A2144,user_list!J:J,days!G2144)+SUMIFS(user_list!P:P,user_list!G:G,"&lt;="&amp;A2144,user_list!H:H,"&gt;="&amp;A2144,user_list!J:J,days!G2144-1)</f>
        <v>0</v>
      </c>
      <c r="E2144" s="38">
        <f>COUNTIF(user_list!H:H,A2144)</f>
        <v>0</v>
      </c>
      <c r="F2144" s="72">
        <f t="shared" si="66"/>
        <v>11</v>
      </c>
      <c r="G2144" s="72">
        <f t="shared" si="67"/>
        <v>2020</v>
      </c>
    </row>
    <row r="2145" spans="1:7" hidden="1" x14ac:dyDescent="0.3">
      <c r="A2145" s="79">
        <v>44148</v>
      </c>
      <c r="B2145">
        <f>SUMIFS(user_list!P:P,user_list!G:G,"&lt;="&amp;A2145,user_list!H:H,"&gt;="&amp;A2145)</f>
        <v>0.86573498964803319</v>
      </c>
      <c r="C2145">
        <f>SUMIFS(user_list!Q:Q,user_list!G:G,"&lt;="&amp;A2145,user_list!H:H,"&gt;="&amp;A2145)</f>
        <v>2.2740683229813663</v>
      </c>
      <c r="D2145">
        <f>SUMIFS(user_list!P:P,user_list!G:G,"&lt;="&amp;A2145,user_list!H:H,"&gt;="&amp;A2145,user_list!J:J,days!G2145)+SUMIFS(user_list!P:P,user_list!G:G,"&lt;="&amp;A2145,user_list!H:H,"&gt;="&amp;A2145,user_list!J:J,days!G2145-1)</f>
        <v>0</v>
      </c>
      <c r="E2145" s="38">
        <f>COUNTIF(user_list!H:H,A2145)</f>
        <v>0</v>
      </c>
      <c r="F2145" s="72">
        <f t="shared" si="66"/>
        <v>11</v>
      </c>
      <c r="G2145" s="72">
        <f t="shared" si="67"/>
        <v>2020</v>
      </c>
    </row>
    <row r="2146" spans="1:7" hidden="1" x14ac:dyDescent="0.3">
      <c r="A2146" s="79">
        <v>44149</v>
      </c>
      <c r="B2146">
        <f>SUMIFS(user_list!P:P,user_list!G:G,"&lt;="&amp;A2146,user_list!H:H,"&gt;="&amp;A2146)</f>
        <v>1.2424016563146998</v>
      </c>
      <c r="C2146">
        <f>SUMIFS(user_list!Q:Q,user_list!G:G,"&lt;="&amp;A2146,user_list!H:H,"&gt;="&amp;A2146)</f>
        <v>3.0740683229813661</v>
      </c>
      <c r="D2146">
        <f>SUMIFS(user_list!P:P,user_list!G:G,"&lt;="&amp;A2146,user_list!H:H,"&gt;="&amp;A2146,user_list!J:J,days!G2146)+SUMIFS(user_list!P:P,user_list!G:G,"&lt;="&amp;A2146,user_list!H:H,"&gt;="&amp;A2146,user_list!J:J,days!G2146-1)</f>
        <v>0</v>
      </c>
      <c r="E2146" s="38">
        <f>COUNTIF(user_list!H:H,A2146)</f>
        <v>0</v>
      </c>
      <c r="F2146" s="72">
        <f t="shared" si="66"/>
        <v>11</v>
      </c>
      <c r="G2146" s="72">
        <f t="shared" si="67"/>
        <v>2020</v>
      </c>
    </row>
    <row r="2147" spans="1:7" hidden="1" x14ac:dyDescent="0.3">
      <c r="A2147" s="79">
        <v>44150</v>
      </c>
      <c r="B2147">
        <f>SUMIFS(user_list!P:P,user_list!G:G,"&lt;="&amp;A2147,user_list!H:H,"&gt;="&amp;A2147)</f>
        <v>1.2424016563146998</v>
      </c>
      <c r="C2147">
        <f>SUMIFS(user_list!Q:Q,user_list!G:G,"&lt;="&amp;A2147,user_list!H:H,"&gt;="&amp;A2147)</f>
        <v>3.0740683229813661</v>
      </c>
      <c r="D2147">
        <f>SUMIFS(user_list!P:P,user_list!G:G,"&lt;="&amp;A2147,user_list!H:H,"&gt;="&amp;A2147,user_list!J:J,days!G2147)+SUMIFS(user_list!P:P,user_list!G:G,"&lt;="&amp;A2147,user_list!H:H,"&gt;="&amp;A2147,user_list!J:J,days!G2147-1)</f>
        <v>0</v>
      </c>
      <c r="E2147" s="38">
        <f>COUNTIF(user_list!H:H,A2147)</f>
        <v>0</v>
      </c>
      <c r="F2147" s="72">
        <f t="shared" si="66"/>
        <v>11</v>
      </c>
      <c r="G2147" s="72">
        <f t="shared" si="67"/>
        <v>2020</v>
      </c>
    </row>
    <row r="2148" spans="1:7" hidden="1" x14ac:dyDescent="0.3">
      <c r="A2148" s="79">
        <v>44151</v>
      </c>
      <c r="B2148">
        <f>SUMIFS(user_list!P:P,user_list!G:G,"&lt;="&amp;A2148,user_list!H:H,"&gt;="&amp;A2148)</f>
        <v>1.2424016563146998</v>
      </c>
      <c r="C2148">
        <f>SUMIFS(user_list!Q:Q,user_list!G:G,"&lt;="&amp;A2148,user_list!H:H,"&gt;="&amp;A2148)</f>
        <v>3.0740683229813661</v>
      </c>
      <c r="D2148">
        <f>SUMIFS(user_list!P:P,user_list!G:G,"&lt;="&amp;A2148,user_list!H:H,"&gt;="&amp;A2148,user_list!J:J,days!G2148)+SUMIFS(user_list!P:P,user_list!G:G,"&lt;="&amp;A2148,user_list!H:H,"&gt;="&amp;A2148,user_list!J:J,days!G2148-1)</f>
        <v>0</v>
      </c>
      <c r="E2148" s="38">
        <f>COUNTIF(user_list!H:H,A2148)</f>
        <v>0</v>
      </c>
      <c r="F2148" s="72">
        <f t="shared" si="66"/>
        <v>11</v>
      </c>
      <c r="G2148" s="72">
        <f t="shared" si="67"/>
        <v>2020</v>
      </c>
    </row>
    <row r="2149" spans="1:7" hidden="1" x14ac:dyDescent="0.3">
      <c r="A2149" s="79">
        <v>44152</v>
      </c>
      <c r="B2149">
        <f>SUMIFS(user_list!P:P,user_list!G:G,"&lt;="&amp;A2149,user_list!H:H,"&gt;="&amp;A2149)</f>
        <v>1.2424016563146998</v>
      </c>
      <c r="C2149">
        <f>SUMIFS(user_list!Q:Q,user_list!G:G,"&lt;="&amp;A2149,user_list!H:H,"&gt;="&amp;A2149)</f>
        <v>3.0740683229813661</v>
      </c>
      <c r="D2149">
        <f>SUMIFS(user_list!P:P,user_list!G:G,"&lt;="&amp;A2149,user_list!H:H,"&gt;="&amp;A2149,user_list!J:J,days!G2149)+SUMIFS(user_list!P:P,user_list!G:G,"&lt;="&amp;A2149,user_list!H:H,"&gt;="&amp;A2149,user_list!J:J,days!G2149-1)</f>
        <v>0</v>
      </c>
      <c r="E2149" s="38">
        <f>COUNTIF(user_list!H:H,A2149)</f>
        <v>0</v>
      </c>
      <c r="F2149" s="72">
        <f t="shared" si="66"/>
        <v>11</v>
      </c>
      <c r="G2149" s="72">
        <f t="shared" si="67"/>
        <v>2020</v>
      </c>
    </row>
    <row r="2150" spans="1:7" hidden="1" x14ac:dyDescent="0.3">
      <c r="A2150" s="80">
        <v>44153</v>
      </c>
      <c r="B2150">
        <f>SUMIFS(user_list!P:P,user_list!G:G,"&lt;="&amp;A2150,user_list!H:H,"&gt;="&amp;A2150)</f>
        <v>1.2424016563146998</v>
      </c>
      <c r="C2150">
        <f>SUMIFS(user_list!Q:Q,user_list!G:G,"&lt;="&amp;A2150,user_list!H:H,"&gt;="&amp;A2150)</f>
        <v>3.0740683229813661</v>
      </c>
      <c r="D2150">
        <f>SUMIFS(user_list!P:P,user_list!G:G,"&lt;="&amp;A2150,user_list!H:H,"&gt;="&amp;A2150,user_list!J:J,days!G2150)+SUMIFS(user_list!P:P,user_list!G:G,"&lt;="&amp;A2150,user_list!H:H,"&gt;="&amp;A2150,user_list!J:J,days!G2150-1)</f>
        <v>0</v>
      </c>
      <c r="E2150">
        <f>COUNTIF(user_list!H:H,A2150)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80">
        <v>44154</v>
      </c>
      <c r="B2151">
        <f>SUMIFS(user_list!P:P,user_list!G:G,"&lt;="&amp;A2151,user_list!H:H,"&gt;="&amp;A2151)</f>
        <v>1.2252221691352128</v>
      </c>
      <c r="C2151">
        <f>SUMIFS(user_list!Q:Q,user_list!G:G,"&lt;="&amp;A2151,user_list!H:H,"&gt;="&amp;A2151)</f>
        <v>3.1971452460582896</v>
      </c>
      <c r="D2151">
        <f>SUMIFS(user_list!P:P,user_list!G:G,"&lt;="&amp;A2151,user_list!H:H,"&gt;="&amp;A2151,user_list!J:J,days!G2151)+SUMIFS(user_list!P:P,user_list!G:G,"&lt;="&amp;A2151,user_list!H:H,"&gt;="&amp;A2151,user_list!J:J,days!G2151-1)</f>
        <v>0.35948717948717951</v>
      </c>
      <c r="E2151">
        <f>COUNTIF(user_list!H:H,A2151)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80">
        <v>44155</v>
      </c>
      <c r="B2152">
        <f>SUMIFS(user_list!P:P,user_list!G:G,"&lt;="&amp;A2152,user_list!H:H,"&gt;="&amp;A2152)</f>
        <v>1.2252221691352128</v>
      </c>
      <c r="C2152">
        <f>SUMIFS(user_list!Q:Q,user_list!G:G,"&lt;="&amp;A2152,user_list!H:H,"&gt;="&amp;A2152)</f>
        <v>3.1971452460582896</v>
      </c>
      <c r="D2152">
        <f>SUMIFS(user_list!P:P,user_list!G:G,"&lt;="&amp;A2152,user_list!H:H,"&gt;="&amp;A2152,user_list!J:J,days!G2152)+SUMIFS(user_list!P:P,user_list!G:G,"&lt;="&amp;A2152,user_list!H:H,"&gt;="&amp;A2152,user_list!J:J,days!G2152-1)</f>
        <v>0.35948717948717951</v>
      </c>
      <c r="E2152">
        <f>COUNTIF(user_list!H:H,A2152)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80">
        <v>44156</v>
      </c>
      <c r="B2153">
        <f>SUMIFS(user_list!P:P,user_list!G:G,"&lt;="&amp;A2153,user_list!H:H,"&gt;="&amp;A2153)</f>
        <v>1.2252221691352128</v>
      </c>
      <c r="C2153">
        <f>SUMIFS(user_list!Q:Q,user_list!G:G,"&lt;="&amp;A2153,user_list!H:H,"&gt;="&amp;A2153)</f>
        <v>3.1971452460582896</v>
      </c>
      <c r="D2153">
        <f>SUMIFS(user_list!P:P,user_list!G:G,"&lt;="&amp;A2153,user_list!H:H,"&gt;="&amp;A2153,user_list!J:J,days!G2153)+SUMIFS(user_list!P:P,user_list!G:G,"&lt;="&amp;A2153,user_list!H:H,"&gt;="&amp;A2153,user_list!J:J,days!G2153-1)</f>
        <v>0.35948717948717951</v>
      </c>
      <c r="E2153">
        <f>COUNTIF(user_list!H:H,A2153)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80">
        <v>44157</v>
      </c>
      <c r="B2154">
        <f>SUMIFS(user_list!P:P,user_list!G:G,"&lt;="&amp;A2154,user_list!H:H,"&gt;="&amp;A2154)</f>
        <v>1.2252221691352128</v>
      </c>
      <c r="C2154">
        <f>SUMIFS(user_list!Q:Q,user_list!G:G,"&lt;="&amp;A2154,user_list!H:H,"&gt;="&amp;A2154)</f>
        <v>3.1971452460582896</v>
      </c>
      <c r="D2154">
        <f>SUMIFS(user_list!P:P,user_list!G:G,"&lt;="&amp;A2154,user_list!H:H,"&gt;="&amp;A2154,user_list!J:J,days!G2154)+SUMIFS(user_list!P:P,user_list!G:G,"&lt;="&amp;A2154,user_list!H:H,"&gt;="&amp;A2154,user_list!J:J,days!G2154-1)</f>
        <v>0.35948717948717951</v>
      </c>
      <c r="E2154">
        <f>COUNTIF(user_list!H:H,A2154)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80">
        <v>44158</v>
      </c>
      <c r="B2155">
        <f>SUMIFS(user_list!P:P,user_list!G:G,"&lt;="&amp;A2155,user_list!H:H,"&gt;="&amp;A2155)</f>
        <v>2.0199443913574346</v>
      </c>
      <c r="C2155">
        <f>SUMIFS(user_list!Q:Q,user_list!G:G,"&lt;="&amp;A2155,user_list!H:H,"&gt;="&amp;A2155)</f>
        <v>5.1971452460582901</v>
      </c>
      <c r="D2155">
        <f>SUMIFS(user_list!P:P,user_list!G:G,"&lt;="&amp;A2155,user_list!H:H,"&gt;="&amp;A2155,user_list!J:J,days!G2155)+SUMIFS(user_list!P:P,user_list!G:G,"&lt;="&amp;A2155,user_list!H:H,"&gt;="&amp;A2155,user_list!J:J,days!G2155-1)</f>
        <v>1.1542094017094018</v>
      </c>
      <c r="E2155">
        <f>COUNTIF(user_list!H:H,A2155)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80">
        <v>44159</v>
      </c>
      <c r="B2156">
        <f>SUMIFS(user_list!P:P,user_list!G:G,"&lt;="&amp;A2156,user_list!H:H,"&gt;="&amp;A2156)</f>
        <v>1.2252221691352128</v>
      </c>
      <c r="C2156">
        <f>SUMIFS(user_list!Q:Q,user_list!G:G,"&lt;="&amp;A2156,user_list!H:H,"&gt;="&amp;A2156)</f>
        <v>3.1971452460582896</v>
      </c>
      <c r="D2156">
        <f>SUMIFS(user_list!P:P,user_list!G:G,"&lt;="&amp;A2156,user_list!H:H,"&gt;="&amp;A2156,user_list!J:J,days!G2156)+SUMIFS(user_list!P:P,user_list!G:G,"&lt;="&amp;A2156,user_list!H:H,"&gt;="&amp;A2156,user_list!J:J,days!G2156-1)</f>
        <v>0.35948717948717951</v>
      </c>
      <c r="E2156">
        <f>COUNTIF(user_list!H:H,A2156)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80">
        <v>44160</v>
      </c>
      <c r="B2157">
        <f>SUMIFS(user_list!P:P,user_list!G:G,"&lt;="&amp;A2157,user_list!H:H,"&gt;="&amp;A2157)</f>
        <v>1.2252221691352128</v>
      </c>
      <c r="C2157">
        <f>SUMIFS(user_list!Q:Q,user_list!G:G,"&lt;="&amp;A2157,user_list!H:H,"&gt;="&amp;A2157)</f>
        <v>3.1971452460582896</v>
      </c>
      <c r="D2157">
        <f>SUMIFS(user_list!P:P,user_list!G:G,"&lt;="&amp;A2157,user_list!H:H,"&gt;="&amp;A2157,user_list!J:J,days!G2157)+SUMIFS(user_list!P:P,user_list!G:G,"&lt;="&amp;A2157,user_list!H:H,"&gt;="&amp;A2157,user_list!J:J,days!G2157-1)</f>
        <v>0.35948717948717951</v>
      </c>
      <c r="E2157">
        <f>COUNTIF(user_list!H:H,A2157)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80">
        <v>44161</v>
      </c>
      <c r="B2158">
        <f>SUMIFS(user_list!P:P,user_list!G:G,"&lt;="&amp;A2158,user_list!H:H,"&gt;="&amp;A2158)</f>
        <v>1.2252221691352128</v>
      </c>
      <c r="C2158">
        <f>SUMIFS(user_list!Q:Q,user_list!G:G,"&lt;="&amp;A2158,user_list!H:H,"&gt;="&amp;A2158)</f>
        <v>3.1971452460582896</v>
      </c>
      <c r="D2158">
        <f>SUMIFS(user_list!P:P,user_list!G:G,"&lt;="&amp;A2158,user_list!H:H,"&gt;="&amp;A2158,user_list!J:J,days!G2158)+SUMIFS(user_list!P:P,user_list!G:G,"&lt;="&amp;A2158,user_list!H:H,"&gt;="&amp;A2158,user_list!J:J,days!G2158-1)</f>
        <v>0.35948717948717951</v>
      </c>
      <c r="E2158">
        <f>COUNTIF(user_list!H:H,A2158)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80">
        <v>44162</v>
      </c>
      <c r="B2159">
        <f>SUMIFS(user_list!P:P,user_list!G:G,"&lt;="&amp;A2159,user_list!H:H,"&gt;="&amp;A2159)</f>
        <v>1.2252221691352128</v>
      </c>
      <c r="C2159">
        <f>SUMIFS(user_list!Q:Q,user_list!G:G,"&lt;="&amp;A2159,user_list!H:H,"&gt;="&amp;A2159)</f>
        <v>3.1971452460582896</v>
      </c>
      <c r="D2159">
        <f>SUMIFS(user_list!P:P,user_list!G:G,"&lt;="&amp;A2159,user_list!H:H,"&gt;="&amp;A2159,user_list!J:J,days!G2159)+SUMIFS(user_list!P:P,user_list!G:G,"&lt;="&amp;A2159,user_list!H:H,"&gt;="&amp;A2159,user_list!J:J,days!G2159-1)</f>
        <v>0.35948717948717951</v>
      </c>
      <c r="E2159">
        <f>COUNTIF(user_list!H:H,A2159)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80">
        <v>44163</v>
      </c>
      <c r="B2160">
        <f>SUMIFS(user_list!P:P,user_list!G:G,"&lt;="&amp;A2160,user_list!H:H,"&gt;="&amp;A2160)</f>
        <v>1.2252221691352128</v>
      </c>
      <c r="C2160">
        <f>SUMIFS(user_list!Q:Q,user_list!G:G,"&lt;="&amp;A2160,user_list!H:H,"&gt;="&amp;A2160)</f>
        <v>3.1971452460582896</v>
      </c>
      <c r="D2160">
        <f>SUMIFS(user_list!P:P,user_list!G:G,"&lt;="&amp;A2160,user_list!H:H,"&gt;="&amp;A2160,user_list!J:J,days!G2160)+SUMIFS(user_list!P:P,user_list!G:G,"&lt;="&amp;A2160,user_list!H:H,"&gt;="&amp;A2160,user_list!J:J,days!G2160-1)</f>
        <v>0.35948717948717951</v>
      </c>
      <c r="E2160">
        <f>COUNTIF(user_list!H:H,A2160)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80">
        <v>44164</v>
      </c>
      <c r="B2161">
        <f>SUMIFS(user_list!P:P,user_list!G:G,"&lt;="&amp;A2161,user_list!H:H,"&gt;="&amp;A2161)</f>
        <v>1.2252221691352128</v>
      </c>
      <c r="C2161">
        <f>SUMIFS(user_list!Q:Q,user_list!G:G,"&lt;="&amp;A2161,user_list!H:H,"&gt;="&amp;A2161)</f>
        <v>3.1971452460582896</v>
      </c>
      <c r="D2161">
        <f>SUMIFS(user_list!P:P,user_list!G:G,"&lt;="&amp;A2161,user_list!H:H,"&gt;="&amp;A2161,user_list!J:J,days!G2161)+SUMIFS(user_list!P:P,user_list!G:G,"&lt;="&amp;A2161,user_list!H:H,"&gt;="&amp;A2161,user_list!J:J,days!G2161-1)</f>
        <v>0.35948717948717951</v>
      </c>
      <c r="E2161">
        <f>COUNTIF(user_list!H:H,A2161)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80">
        <v>44165</v>
      </c>
      <c r="B2162">
        <f>SUMIFS(user_list!P:P,user_list!G:G,"&lt;="&amp;A2162,user_list!H:H,"&gt;="&amp;A2162)</f>
        <v>1.2252221691352128</v>
      </c>
      <c r="C2162">
        <f>SUMIFS(user_list!Q:Q,user_list!G:G,"&lt;="&amp;A2162,user_list!H:H,"&gt;="&amp;A2162)</f>
        <v>3.1971452460582896</v>
      </c>
      <c r="D2162">
        <f>SUMIFS(user_list!P:P,user_list!G:G,"&lt;="&amp;A2162,user_list!H:H,"&gt;="&amp;A2162,user_list!J:J,days!G2162)+SUMIFS(user_list!P:P,user_list!G:G,"&lt;="&amp;A2162,user_list!H:H,"&gt;="&amp;A2162,user_list!J:J,days!G2162-1)</f>
        <v>0.35948717948717951</v>
      </c>
      <c r="E2162">
        <f>COUNTIF(user_list!H:H,A2162)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80">
        <v>44166</v>
      </c>
      <c r="B2163">
        <f>SUMIFS(user_list!P:P,user_list!G:G,"&lt;="&amp;A2163,user_list!H:H,"&gt;="&amp;A2163)</f>
        <v>2.0441110580241015</v>
      </c>
      <c r="C2163">
        <f>SUMIFS(user_list!Q:Q,user_list!G:G,"&lt;="&amp;A2163,user_list!H:H,"&gt;="&amp;A2163)</f>
        <v>5.1971452460582901</v>
      </c>
      <c r="D2163">
        <f>SUMIFS(user_list!P:P,user_list!G:G,"&lt;="&amp;A2163,user_list!H:H,"&gt;="&amp;A2163,user_list!J:J,days!G2163)+SUMIFS(user_list!P:P,user_list!G:G,"&lt;="&amp;A2163,user_list!H:H,"&gt;="&amp;A2163,user_list!J:J,days!G2163-1)</f>
        <v>1.1783760683760685</v>
      </c>
      <c r="E2163">
        <f>COUNTIF(user_list!H:H,A2163)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80">
        <v>44167</v>
      </c>
      <c r="B2164">
        <f>SUMIFS(user_list!P:P,user_list!G:G,"&lt;="&amp;A2164,user_list!H:H,"&gt;="&amp;A2164)</f>
        <v>1.6846238785369223</v>
      </c>
      <c r="C2164">
        <f>SUMIFS(user_list!Q:Q,user_list!G:G,"&lt;="&amp;A2164,user_list!H:H,"&gt;="&amp;A2164)</f>
        <v>4.2740683229813667</v>
      </c>
      <c r="D2164">
        <f>SUMIFS(user_list!P:P,user_list!G:G,"&lt;="&amp;A2164,user_list!H:H,"&gt;="&amp;A2164,user_list!J:J,days!G2164)+SUMIFS(user_list!P:P,user_list!G:G,"&lt;="&amp;A2164,user_list!H:H,"&gt;="&amp;A2164,user_list!J:J,days!G2164-1)</f>
        <v>0.81888888888888889</v>
      </c>
      <c r="E2164">
        <f>COUNTIF(user_list!H:H,A2164)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80">
        <v>44168</v>
      </c>
      <c r="B2165">
        <f>SUMIFS(user_list!P:P,user_list!G:G,"&lt;="&amp;A2165,user_list!H:H,"&gt;="&amp;A2165)</f>
        <v>0.83462387853692199</v>
      </c>
      <c r="C2165">
        <f>SUMIFS(user_list!Q:Q,user_list!G:G,"&lt;="&amp;A2165,user_list!H:H,"&gt;="&amp;A2165)</f>
        <v>2.1490683229813663</v>
      </c>
      <c r="D2165">
        <f>SUMIFS(user_list!P:P,user_list!G:G,"&lt;="&amp;A2165,user_list!H:H,"&gt;="&amp;A2165,user_list!J:J,days!G2165)+SUMIFS(user_list!P:P,user_list!G:G,"&lt;="&amp;A2165,user_list!H:H,"&gt;="&amp;A2165,user_list!J:J,days!G2165-1)</f>
        <v>0.81888888888888889</v>
      </c>
      <c r="E2165">
        <f>COUNTIF(user_list!H:H,A2165)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80">
        <v>44169</v>
      </c>
      <c r="B2166">
        <f>SUMIFS(user_list!P:P,user_list!G:G,"&lt;="&amp;A2166,user_list!H:H,"&gt;="&amp;A2166)</f>
        <v>0.83462387853692199</v>
      </c>
      <c r="C2166">
        <f>SUMIFS(user_list!Q:Q,user_list!G:G,"&lt;="&amp;A2166,user_list!H:H,"&gt;="&amp;A2166)</f>
        <v>2.1490683229813663</v>
      </c>
      <c r="D2166">
        <f>SUMIFS(user_list!P:P,user_list!G:G,"&lt;="&amp;A2166,user_list!H:H,"&gt;="&amp;A2166,user_list!J:J,days!G2166)+SUMIFS(user_list!P:P,user_list!G:G,"&lt;="&amp;A2166,user_list!H:H,"&gt;="&amp;A2166,user_list!J:J,days!G2166-1)</f>
        <v>0.81888888888888889</v>
      </c>
      <c r="E2166">
        <f>COUNTIF(user_list!H:H,A2166)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80">
        <v>44170</v>
      </c>
      <c r="B2167">
        <f>SUMIFS(user_list!P:P,user_list!G:G,"&lt;="&amp;A2167,user_list!H:H,"&gt;="&amp;A2167)</f>
        <v>0.83462387853692199</v>
      </c>
      <c r="C2167">
        <f>SUMIFS(user_list!Q:Q,user_list!G:G,"&lt;="&amp;A2167,user_list!H:H,"&gt;="&amp;A2167)</f>
        <v>2.1490683229813663</v>
      </c>
      <c r="D2167">
        <f>SUMIFS(user_list!P:P,user_list!G:G,"&lt;="&amp;A2167,user_list!H:H,"&gt;="&amp;A2167,user_list!J:J,days!G2167)+SUMIFS(user_list!P:P,user_list!G:G,"&lt;="&amp;A2167,user_list!H:H,"&gt;="&amp;A2167,user_list!J:J,days!G2167-1)</f>
        <v>0.81888888888888889</v>
      </c>
      <c r="E2167">
        <f>COUNTIF(user_list!H:H,A2167)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80">
        <v>44171</v>
      </c>
      <c r="B2168">
        <f>SUMIFS(user_list!P:P,user_list!G:G,"&lt;="&amp;A2168,user_list!H:H,"&gt;="&amp;A2168)</f>
        <v>1.2012905452035887</v>
      </c>
      <c r="C2168">
        <f>SUMIFS(user_list!Q:Q,user_list!G:G,"&lt;="&amp;A2168,user_list!H:H,"&gt;="&amp;A2168)</f>
        <v>3.0721452460582896</v>
      </c>
      <c r="D2168">
        <f>SUMIFS(user_list!P:P,user_list!G:G,"&lt;="&amp;A2168,user_list!H:H,"&gt;="&amp;A2168,user_list!J:J,days!G2168)+SUMIFS(user_list!P:P,user_list!G:G,"&lt;="&amp;A2168,user_list!H:H,"&gt;="&amp;A2168,user_list!J:J,days!G2168-1)</f>
        <v>1.1855555555555555</v>
      </c>
      <c r="E2168">
        <f>COUNTIF(user_list!H:H,A2168)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80">
        <v>44172</v>
      </c>
      <c r="B2169">
        <f>SUMIFS(user_list!P:P,user_list!G:G,"&lt;="&amp;A2169,user_list!H:H,"&gt;="&amp;A2169)</f>
        <v>0.38240165631469969</v>
      </c>
      <c r="C2169">
        <f>SUMIFS(user_list!Q:Q,user_list!G:G,"&lt;="&amp;A2169,user_list!H:H,"&gt;="&amp;A2169)</f>
        <v>1.0721452460582896</v>
      </c>
      <c r="D2169">
        <f>SUMIFS(user_list!P:P,user_list!G:G,"&lt;="&amp;A2169,user_list!H:H,"&gt;="&amp;A2169,user_list!J:J,days!G2169)+SUMIFS(user_list!P:P,user_list!G:G,"&lt;="&amp;A2169,user_list!H:H,"&gt;="&amp;A2169,user_list!J:J,days!G2169-1)</f>
        <v>0.36666666666666659</v>
      </c>
      <c r="E2169">
        <f>COUNTIF(user_list!H:H,A2169)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80">
        <v>44173</v>
      </c>
      <c r="B2170">
        <f>SUMIFS(user_list!P:P,user_list!G:G,"&lt;="&amp;A2170,user_list!H:H,"&gt;="&amp;A2170)</f>
        <v>0.61712387853692185</v>
      </c>
      <c r="C2170">
        <f>SUMIFS(user_list!Q:Q,user_list!G:G,"&lt;="&amp;A2170,user_list!H:H,"&gt;="&amp;A2170)</f>
        <v>1.6630543369673807</v>
      </c>
      <c r="D2170">
        <f>SUMIFS(user_list!P:P,user_list!G:G,"&lt;="&amp;A2170,user_list!H:H,"&gt;="&amp;A2170,user_list!J:J,days!G2170)+SUMIFS(user_list!P:P,user_list!G:G,"&lt;="&amp;A2170,user_list!H:H,"&gt;="&amp;A2170,user_list!J:J,days!G2170-1)</f>
        <v>0.60138888888888875</v>
      </c>
      <c r="E2170">
        <f>COUNTIF(user_list!H:H,A2170)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80">
        <v>44174</v>
      </c>
      <c r="B2171">
        <f>SUMIFS(user_list!P:P,user_list!G:G,"&lt;="&amp;A2171,user_list!H:H,"&gt;="&amp;A2171)</f>
        <v>0.61712387853692185</v>
      </c>
      <c r="C2171">
        <f>SUMIFS(user_list!Q:Q,user_list!G:G,"&lt;="&amp;A2171,user_list!H:H,"&gt;="&amp;A2171)</f>
        <v>1.6630543369673807</v>
      </c>
      <c r="D2171">
        <f>SUMIFS(user_list!P:P,user_list!G:G,"&lt;="&amp;A2171,user_list!H:H,"&gt;="&amp;A2171,user_list!J:J,days!G2171)+SUMIFS(user_list!P:P,user_list!G:G,"&lt;="&amp;A2171,user_list!H:H,"&gt;="&amp;A2171,user_list!J:J,days!G2171-1)</f>
        <v>0.60138888888888875</v>
      </c>
      <c r="E2171">
        <f>COUNTIF(user_list!H:H,A2171)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80">
        <v>44175</v>
      </c>
      <c r="B2172">
        <f>SUMIFS(user_list!P:P,user_list!G:G,"&lt;="&amp;A2172,user_list!H:H,"&gt;="&amp;A2172)</f>
        <v>0.61712387853692185</v>
      </c>
      <c r="C2172">
        <f>SUMIFS(user_list!Q:Q,user_list!G:G,"&lt;="&amp;A2172,user_list!H:H,"&gt;="&amp;A2172)</f>
        <v>1.6630543369673807</v>
      </c>
      <c r="D2172">
        <f>SUMIFS(user_list!P:P,user_list!G:G,"&lt;="&amp;A2172,user_list!H:H,"&gt;="&amp;A2172,user_list!J:J,days!G2172)+SUMIFS(user_list!P:P,user_list!G:G,"&lt;="&amp;A2172,user_list!H:H,"&gt;="&amp;A2172,user_list!J:J,days!G2172-1)</f>
        <v>0.60138888888888875</v>
      </c>
      <c r="E2172">
        <f>COUNTIF(user_list!H:H,A2172)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80">
        <v>44176</v>
      </c>
      <c r="B2173">
        <f>SUMIFS(user_list!P:P,user_list!G:G,"&lt;="&amp;A2173,user_list!H:H,"&gt;="&amp;A2173)</f>
        <v>0.61712387853692185</v>
      </c>
      <c r="C2173">
        <f>SUMIFS(user_list!Q:Q,user_list!G:G,"&lt;="&amp;A2173,user_list!H:H,"&gt;="&amp;A2173)</f>
        <v>1.6630543369673807</v>
      </c>
      <c r="D2173">
        <f>SUMIFS(user_list!P:P,user_list!G:G,"&lt;="&amp;A2173,user_list!H:H,"&gt;="&amp;A2173,user_list!J:J,days!G2173)+SUMIFS(user_list!P:P,user_list!G:G,"&lt;="&amp;A2173,user_list!H:H,"&gt;="&amp;A2173,user_list!J:J,days!G2173-1)</f>
        <v>0.60138888888888875</v>
      </c>
      <c r="E2173">
        <f>COUNTIF(user_list!H:H,A2173)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80">
        <v>44177</v>
      </c>
      <c r="B2174">
        <f>SUMIFS(user_list!P:P,user_list!G:G,"&lt;="&amp;A2174,user_list!H:H,"&gt;="&amp;A2174)</f>
        <v>0.61712387853692185</v>
      </c>
      <c r="C2174">
        <f>SUMIFS(user_list!Q:Q,user_list!G:G,"&lt;="&amp;A2174,user_list!H:H,"&gt;="&amp;A2174)</f>
        <v>1.6630543369673807</v>
      </c>
      <c r="D2174">
        <f>SUMIFS(user_list!P:P,user_list!G:G,"&lt;="&amp;A2174,user_list!H:H,"&gt;="&amp;A2174,user_list!J:J,days!G2174)+SUMIFS(user_list!P:P,user_list!G:G,"&lt;="&amp;A2174,user_list!H:H,"&gt;="&amp;A2174,user_list!J:J,days!G2174-1)</f>
        <v>0.60138888888888875</v>
      </c>
      <c r="E2174">
        <f>COUNTIF(user_list!H:H,A2174)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80">
        <v>44178</v>
      </c>
      <c r="B2175">
        <f>SUMIFS(user_list!P:P,user_list!G:G,"&lt;="&amp;A2175,user_list!H:H,"&gt;="&amp;A2175)</f>
        <v>0.61712387853692185</v>
      </c>
      <c r="C2175">
        <f>SUMIFS(user_list!Q:Q,user_list!G:G,"&lt;="&amp;A2175,user_list!H:H,"&gt;="&amp;A2175)</f>
        <v>1.6630543369673807</v>
      </c>
      <c r="D2175">
        <f>SUMIFS(user_list!P:P,user_list!G:G,"&lt;="&amp;A2175,user_list!H:H,"&gt;="&amp;A2175,user_list!J:J,days!G2175)+SUMIFS(user_list!P:P,user_list!G:G,"&lt;="&amp;A2175,user_list!H:H,"&gt;="&amp;A2175,user_list!J:J,days!G2175-1)</f>
        <v>0.60138888888888875</v>
      </c>
      <c r="E2175">
        <f>COUNTIF(user_list!H:H,A2175)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80">
        <v>44179</v>
      </c>
      <c r="B2176">
        <f>SUMIFS(user_list!P:P,user_list!G:G,"&lt;="&amp;A2176,user_list!H:H,"&gt;="&amp;A2176)</f>
        <v>0.61712387853692185</v>
      </c>
      <c r="C2176">
        <f>SUMIFS(user_list!Q:Q,user_list!G:G,"&lt;="&amp;A2176,user_list!H:H,"&gt;="&amp;A2176)</f>
        <v>1.6630543369673807</v>
      </c>
      <c r="D2176">
        <f>SUMIFS(user_list!P:P,user_list!G:G,"&lt;="&amp;A2176,user_list!H:H,"&gt;="&amp;A2176,user_list!J:J,days!G2176)+SUMIFS(user_list!P:P,user_list!G:G,"&lt;="&amp;A2176,user_list!H:H,"&gt;="&amp;A2176,user_list!J:J,days!G2176-1)</f>
        <v>0.60138888888888875</v>
      </c>
      <c r="E2176">
        <f>COUNTIF(user_list!H:H,A2176)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80">
        <v>44180</v>
      </c>
      <c r="B2177">
        <f>SUMIFS(user_list!P:P,user_list!G:G,"&lt;="&amp;A2177,user_list!H:H,"&gt;="&amp;A2177)</f>
        <v>0.61712387853692185</v>
      </c>
      <c r="C2177">
        <f>SUMIFS(user_list!Q:Q,user_list!G:G,"&lt;="&amp;A2177,user_list!H:H,"&gt;="&amp;A2177)</f>
        <v>1.6630543369673807</v>
      </c>
      <c r="D2177">
        <f>SUMIFS(user_list!P:P,user_list!G:G,"&lt;="&amp;A2177,user_list!H:H,"&gt;="&amp;A2177,user_list!J:J,days!G2177)+SUMIFS(user_list!P:P,user_list!G:G,"&lt;="&amp;A2177,user_list!H:H,"&gt;="&amp;A2177,user_list!J:J,days!G2177-1)</f>
        <v>0.60138888888888875</v>
      </c>
      <c r="E2177">
        <f>COUNTIF(user_list!H:H,A2177)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80">
        <v>44181</v>
      </c>
      <c r="B2178">
        <f>SUMIFS(user_list!P:P,user_list!G:G,"&lt;="&amp;A2178,user_list!H:H,"&gt;="&amp;A2178)</f>
        <v>0.61712387853692185</v>
      </c>
      <c r="C2178">
        <f>SUMIFS(user_list!Q:Q,user_list!G:G,"&lt;="&amp;A2178,user_list!H:H,"&gt;="&amp;A2178)</f>
        <v>1.6630543369673807</v>
      </c>
      <c r="D2178">
        <f>SUMIFS(user_list!P:P,user_list!G:G,"&lt;="&amp;A2178,user_list!H:H,"&gt;="&amp;A2178,user_list!J:J,days!G2178)+SUMIFS(user_list!P:P,user_list!G:G,"&lt;="&amp;A2178,user_list!H:H,"&gt;="&amp;A2178,user_list!J:J,days!G2178-1)</f>
        <v>0.60138888888888875</v>
      </c>
      <c r="E2178">
        <f>COUNTIF(user_list!H:H,A2178)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80">
        <v>44182</v>
      </c>
      <c r="B2179">
        <f>SUMIFS(user_list!P:P,user_list!G:G,"&lt;="&amp;A2179,user_list!H:H,"&gt;="&amp;A2179)</f>
        <v>0.61712387853692185</v>
      </c>
      <c r="C2179">
        <f>SUMIFS(user_list!Q:Q,user_list!G:G,"&lt;="&amp;A2179,user_list!H:H,"&gt;="&amp;A2179)</f>
        <v>1.6630543369673807</v>
      </c>
      <c r="D2179">
        <f>SUMIFS(user_list!P:P,user_list!G:G,"&lt;="&amp;A2179,user_list!H:H,"&gt;="&amp;A2179,user_list!J:J,days!G2179)+SUMIFS(user_list!P:P,user_list!G:G,"&lt;="&amp;A2179,user_list!H:H,"&gt;="&amp;A2179,user_list!J:J,days!G2179-1)</f>
        <v>0.60138888888888875</v>
      </c>
      <c r="E2179">
        <f>COUNTIF(user_list!H:H,A2179)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80">
        <v>44183</v>
      </c>
      <c r="B2180">
        <f>SUMIFS(user_list!P:P,user_list!G:G,"&lt;="&amp;A2180,user_list!H:H,"&gt;="&amp;A2180)</f>
        <v>0.61712387853692185</v>
      </c>
      <c r="C2180">
        <f>SUMIFS(user_list!Q:Q,user_list!G:G,"&lt;="&amp;A2180,user_list!H:H,"&gt;="&amp;A2180)</f>
        <v>1.6630543369673807</v>
      </c>
      <c r="D2180">
        <f>SUMIFS(user_list!P:P,user_list!G:G,"&lt;="&amp;A2180,user_list!H:H,"&gt;="&amp;A2180,user_list!J:J,days!G2180)+SUMIFS(user_list!P:P,user_list!G:G,"&lt;="&amp;A2180,user_list!H:H,"&gt;="&amp;A2180,user_list!J:J,days!G2180-1)</f>
        <v>0.60138888888888875</v>
      </c>
      <c r="E2180">
        <f>COUNTIF(user_list!H:H,A2180)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80">
        <v>44184</v>
      </c>
      <c r="B2181">
        <f>SUMIFS(user_list!P:P,user_list!G:G,"&lt;="&amp;A2181,user_list!H:H,"&gt;="&amp;A2181)</f>
        <v>0.25045721187025533</v>
      </c>
      <c r="C2181">
        <f>SUMIFS(user_list!Q:Q,user_list!G:G,"&lt;="&amp;A2181,user_list!H:H,"&gt;="&amp;A2181)</f>
        <v>0.73997741389045746</v>
      </c>
      <c r="D2181">
        <f>SUMIFS(user_list!P:P,user_list!G:G,"&lt;="&amp;A2181,user_list!H:H,"&gt;="&amp;A2181,user_list!J:J,days!G2181)+SUMIFS(user_list!P:P,user_list!G:G,"&lt;="&amp;A2181,user_list!H:H,"&gt;="&amp;A2181,user_list!J:J,days!G2181-1)</f>
        <v>0.23472222222222219</v>
      </c>
      <c r="E2181">
        <f>COUNTIF(user_list!H:H,A2181)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80">
        <v>44185</v>
      </c>
      <c r="B2182">
        <f>SUMIFS(user_list!P:P,user_list!G:G,"&lt;="&amp;A2182,user_list!H:H,"&gt;="&amp;A2182)</f>
        <v>0.25045721187025533</v>
      </c>
      <c r="C2182">
        <f>SUMIFS(user_list!Q:Q,user_list!G:G,"&lt;="&amp;A2182,user_list!H:H,"&gt;="&amp;A2182)</f>
        <v>0.73997741389045746</v>
      </c>
      <c r="D2182">
        <f>SUMIFS(user_list!P:P,user_list!G:G,"&lt;="&amp;A2182,user_list!H:H,"&gt;="&amp;A2182,user_list!J:J,days!G2182)+SUMIFS(user_list!P:P,user_list!G:G,"&lt;="&amp;A2182,user_list!H:H,"&gt;="&amp;A2182,user_list!J:J,days!G2182-1)</f>
        <v>0.23472222222222219</v>
      </c>
      <c r="E2182">
        <f>COUNTIF(user_list!H:H,A2182)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80">
        <v>44186</v>
      </c>
      <c r="B2183">
        <f>SUMIFS(user_list!P:P,user_list!G:G,"&lt;="&amp;A2183,user_list!H:H,"&gt;="&amp;A2183)</f>
        <v>0.25045721187025533</v>
      </c>
      <c r="C2183">
        <f>SUMIFS(user_list!Q:Q,user_list!G:G,"&lt;="&amp;A2183,user_list!H:H,"&gt;="&amp;A2183)</f>
        <v>0.73997741389045746</v>
      </c>
      <c r="D2183">
        <f>SUMIFS(user_list!P:P,user_list!G:G,"&lt;="&amp;A2183,user_list!H:H,"&gt;="&amp;A2183,user_list!J:J,days!G2183)+SUMIFS(user_list!P:P,user_list!G:G,"&lt;="&amp;A2183,user_list!H:H,"&gt;="&amp;A2183,user_list!J:J,days!G2183-1)</f>
        <v>0.23472222222222219</v>
      </c>
      <c r="E2183">
        <f>COUNTIF(user_list!H:H,A2183)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80">
        <v>44187</v>
      </c>
      <c r="B2184">
        <f>SUMIFS(user_list!P:P,user_list!G:G,"&lt;="&amp;A2184,user_list!H:H,"&gt;="&amp;A2184)</f>
        <v>0.25045721187025533</v>
      </c>
      <c r="C2184">
        <f>SUMIFS(user_list!Q:Q,user_list!G:G,"&lt;="&amp;A2184,user_list!H:H,"&gt;="&amp;A2184)</f>
        <v>0.73997741389045746</v>
      </c>
      <c r="D2184">
        <f>SUMIFS(user_list!P:P,user_list!G:G,"&lt;="&amp;A2184,user_list!H:H,"&gt;="&amp;A2184,user_list!J:J,days!G2184)+SUMIFS(user_list!P:P,user_list!G:G,"&lt;="&amp;A2184,user_list!H:H,"&gt;="&amp;A2184,user_list!J:J,days!G2184-1)</f>
        <v>0.23472222222222219</v>
      </c>
      <c r="E2184">
        <f>COUNTIF(user_list!H:H,A2184)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80">
        <v>44188</v>
      </c>
      <c r="B2185">
        <f>SUMIFS(user_list!P:P,user_list!G:G,"&lt;="&amp;A2185,user_list!H:H,"&gt;="&amp;A2185)</f>
        <v>0.25045721187025533</v>
      </c>
      <c r="C2185">
        <f>SUMIFS(user_list!Q:Q,user_list!G:G,"&lt;="&amp;A2185,user_list!H:H,"&gt;="&amp;A2185)</f>
        <v>0.73997741389045746</v>
      </c>
      <c r="D2185">
        <f>SUMIFS(user_list!P:P,user_list!G:G,"&lt;="&amp;A2185,user_list!H:H,"&gt;="&amp;A2185,user_list!J:J,days!G2185)+SUMIFS(user_list!P:P,user_list!G:G,"&lt;="&amp;A2185,user_list!H:H,"&gt;="&amp;A2185,user_list!J:J,days!G2185-1)</f>
        <v>0.23472222222222219</v>
      </c>
      <c r="E2185">
        <f>COUNTIF(user_list!H:H,A2185)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80">
        <v>44189</v>
      </c>
      <c r="B2186">
        <f>SUMIFS(user_list!P:P,user_list!G:G,"&lt;="&amp;A2186,user_list!H:H,"&gt;="&amp;A2186)</f>
        <v>0.25045721187025533</v>
      </c>
      <c r="C2186">
        <f>SUMIFS(user_list!Q:Q,user_list!G:G,"&lt;="&amp;A2186,user_list!H:H,"&gt;="&amp;A2186)</f>
        <v>0.73997741389045746</v>
      </c>
      <c r="D2186">
        <f>SUMIFS(user_list!P:P,user_list!G:G,"&lt;="&amp;A2186,user_list!H:H,"&gt;="&amp;A2186,user_list!J:J,days!G2186)+SUMIFS(user_list!P:P,user_list!G:G,"&lt;="&amp;A2186,user_list!H:H,"&gt;="&amp;A2186,user_list!J:J,days!G2186-1)</f>
        <v>0.23472222222222219</v>
      </c>
      <c r="E2186">
        <f>COUNTIF(user_list!H:H,A2186)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80">
        <v>44190</v>
      </c>
      <c r="B2187">
        <f>SUMIFS(user_list!P:P,user_list!G:G,"&lt;="&amp;A2187,user_list!H:H,"&gt;="&amp;A2187)</f>
        <v>0.25045721187025533</v>
      </c>
      <c r="C2187">
        <f>SUMIFS(user_list!Q:Q,user_list!G:G,"&lt;="&amp;A2187,user_list!H:H,"&gt;="&amp;A2187)</f>
        <v>0.73997741389045746</v>
      </c>
      <c r="D2187">
        <f>SUMIFS(user_list!P:P,user_list!G:G,"&lt;="&amp;A2187,user_list!H:H,"&gt;="&amp;A2187,user_list!J:J,days!G2187)+SUMIFS(user_list!P:P,user_list!G:G,"&lt;="&amp;A2187,user_list!H:H,"&gt;="&amp;A2187,user_list!J:J,days!G2187-1)</f>
        <v>0.23472222222222219</v>
      </c>
      <c r="E2187">
        <f>COUNTIF(user_list!H:H,A2187)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80">
        <v>44191</v>
      </c>
      <c r="B2188">
        <f>SUMIFS(user_list!P:P,user_list!G:G,"&lt;="&amp;A2188,user_list!H:H,"&gt;="&amp;A2188)</f>
        <v>0.25045721187025533</v>
      </c>
      <c r="C2188">
        <f>SUMIFS(user_list!Q:Q,user_list!G:G,"&lt;="&amp;A2188,user_list!H:H,"&gt;="&amp;A2188)</f>
        <v>0.73997741389045746</v>
      </c>
      <c r="D2188">
        <f>SUMIFS(user_list!P:P,user_list!G:G,"&lt;="&amp;A2188,user_list!H:H,"&gt;="&amp;A2188,user_list!J:J,days!G2188)+SUMIFS(user_list!P:P,user_list!G:G,"&lt;="&amp;A2188,user_list!H:H,"&gt;="&amp;A2188,user_list!J:J,days!G2188-1)</f>
        <v>0.23472222222222219</v>
      </c>
      <c r="E2188">
        <f>COUNTIF(user_list!H:H,A2188)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80">
        <v>44192</v>
      </c>
      <c r="B2189">
        <f>SUMIFS(user_list!P:P,user_list!G:G,"&lt;="&amp;A2189,user_list!H:H,"&gt;="&amp;A2189)</f>
        <v>0.36962387853692197</v>
      </c>
      <c r="C2189">
        <f>SUMIFS(user_list!Q:Q,user_list!G:G,"&lt;="&amp;A2189,user_list!H:H,"&gt;="&amp;A2189)</f>
        <v>2.7399774138904571</v>
      </c>
      <c r="D2189">
        <f>SUMIFS(user_list!P:P,user_list!G:G,"&lt;="&amp;A2189,user_list!H:H,"&gt;="&amp;A2189,user_list!J:J,days!G2189)+SUMIFS(user_list!P:P,user_list!G:G,"&lt;="&amp;A2189,user_list!H:H,"&gt;="&amp;A2189,user_list!J:J,days!G2189-1)</f>
        <v>0.35388888888888886</v>
      </c>
      <c r="E2189">
        <f>COUNTIF(user_list!H:H,A2189)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80">
        <v>44193</v>
      </c>
      <c r="B2190">
        <f>SUMIFS(user_list!P:P,user_list!G:G,"&lt;="&amp;A2190,user_list!H:H,"&gt;="&amp;A2190)</f>
        <v>0.25045721187025533</v>
      </c>
      <c r="C2190">
        <f>SUMIFS(user_list!Q:Q,user_list!G:G,"&lt;="&amp;A2190,user_list!H:H,"&gt;="&amp;A2190)</f>
        <v>0.73997741389045746</v>
      </c>
      <c r="D2190">
        <f>SUMIFS(user_list!P:P,user_list!G:G,"&lt;="&amp;A2190,user_list!H:H,"&gt;="&amp;A2190,user_list!J:J,days!G2190)+SUMIFS(user_list!P:P,user_list!G:G,"&lt;="&amp;A2190,user_list!H:H,"&gt;="&amp;A2190,user_list!J:J,days!G2190-1)</f>
        <v>0.23472222222222219</v>
      </c>
      <c r="E2190">
        <f>COUNTIF(user_list!H:H,A2190)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80">
        <v>44194</v>
      </c>
      <c r="B2191">
        <f>SUMIFS(user_list!P:P,user_list!G:G,"&lt;="&amp;A2191,user_list!H:H,"&gt;="&amp;A2191)</f>
        <v>0.72379054520358854</v>
      </c>
      <c r="C2191">
        <f>SUMIFS(user_list!Q:Q,user_list!G:G,"&lt;="&amp;A2191,user_list!H:H,"&gt;="&amp;A2191)</f>
        <v>1.9399774138904575</v>
      </c>
      <c r="D2191">
        <f>SUMIFS(user_list!P:P,user_list!G:G,"&lt;="&amp;A2191,user_list!H:H,"&gt;="&amp;A2191,user_list!J:J,days!G2191)+SUMIFS(user_list!P:P,user_list!G:G,"&lt;="&amp;A2191,user_list!H:H,"&gt;="&amp;A2191,user_list!J:J,days!G2191-1)</f>
        <v>0.70805555555555544</v>
      </c>
      <c r="E2191">
        <f>COUNTIF(user_list!H:H,A2191)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80">
        <v>44195</v>
      </c>
      <c r="B2192">
        <f>SUMIFS(user_list!P:P,user_list!G:G,"&lt;="&amp;A2192,user_list!H:H,"&gt;="&amp;A2192)</f>
        <v>0.48906832298136638</v>
      </c>
      <c r="C2192">
        <f>SUMIFS(user_list!Q:Q,user_list!G:G,"&lt;="&amp;A2192,user_list!H:H,"&gt;="&amp;A2192)</f>
        <v>1.3490683229813665</v>
      </c>
      <c r="D2192">
        <f>SUMIFS(user_list!P:P,user_list!G:G,"&lt;="&amp;A2192,user_list!H:H,"&gt;="&amp;A2192,user_list!J:J,days!G2192)+SUMIFS(user_list!P:P,user_list!G:G,"&lt;="&amp;A2192,user_list!H:H,"&gt;="&amp;A2192,user_list!J:J,days!G2192-1)</f>
        <v>0.47333333333333327</v>
      </c>
      <c r="E2192">
        <f>COUNTIF(user_list!H:H,A2192)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80">
        <v>44196</v>
      </c>
      <c r="B2193">
        <f>SUMIFS(user_list!P:P,user_list!G:G,"&lt;="&amp;A2193,user_list!H:H,"&gt;="&amp;A2193)</f>
        <v>1.1747826086956523</v>
      </c>
      <c r="C2193">
        <f>SUMIFS(user_list!Q:Q,user_list!G:G,"&lt;="&amp;A2193,user_list!H:H,"&gt;="&amp;A2193)</f>
        <v>3.06335403726708</v>
      </c>
      <c r="D2193">
        <f>SUMIFS(user_list!P:P,user_list!G:G,"&lt;="&amp;A2193,user_list!H:H,"&gt;="&amp;A2193,user_list!J:J,days!G2193)+SUMIFS(user_list!P:P,user_list!G:G,"&lt;="&amp;A2193,user_list!H:H,"&gt;="&amp;A2193,user_list!J:J,days!G2193-1)</f>
        <v>1.1590476190476191</v>
      </c>
      <c r="E2193">
        <f>COUNTIF(user_list!H:H,A2193)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80">
        <v>44197</v>
      </c>
      <c r="B2194">
        <f>SUMIFS(user_list!P:P,user_list!G:G,"&lt;="&amp;A2194,user_list!H:H,"&gt;="&amp;A2194)</f>
        <v>1.1747826086956523</v>
      </c>
      <c r="C2194">
        <f>SUMIFS(user_list!Q:Q,user_list!G:G,"&lt;="&amp;A2194,user_list!H:H,"&gt;="&amp;A2194)</f>
        <v>3.06335403726708</v>
      </c>
      <c r="D2194">
        <f>SUMIFS(user_list!P:P,user_list!G:G,"&lt;="&amp;A2194,user_list!H:H,"&gt;="&amp;A2194,user_list!J:J,days!G2194)+SUMIFS(user_list!P:P,user_list!G:G,"&lt;="&amp;A2194,user_list!H:H,"&gt;="&amp;A2194,user_list!J:J,days!G2194-1)</f>
        <v>1.1590476190476191</v>
      </c>
      <c r="E2194">
        <f>COUNTIF(user_list!H:H,A2194)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80">
        <v>44198</v>
      </c>
      <c r="B2195">
        <f>SUMIFS(user_list!P:P,user_list!G:G,"&lt;="&amp;A2195,user_list!H:H,"&gt;="&amp;A2195)</f>
        <v>1.1747826086956523</v>
      </c>
      <c r="C2195">
        <f>SUMIFS(user_list!Q:Q,user_list!G:G,"&lt;="&amp;A2195,user_list!H:H,"&gt;="&amp;A2195)</f>
        <v>3.06335403726708</v>
      </c>
      <c r="D2195">
        <f>SUMIFS(user_list!P:P,user_list!G:G,"&lt;="&amp;A2195,user_list!H:H,"&gt;="&amp;A2195,user_list!J:J,days!G2195)+SUMIFS(user_list!P:P,user_list!G:G,"&lt;="&amp;A2195,user_list!H:H,"&gt;="&amp;A2195,user_list!J:J,days!G2195-1)</f>
        <v>1.1590476190476191</v>
      </c>
      <c r="E2195">
        <f>COUNTIF(user_list!H:H,A2195)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80">
        <v>44199</v>
      </c>
      <c r="B2196">
        <f>SUMIFS(user_list!P:P,user_list!G:G,"&lt;="&amp;A2196,user_list!H:H,"&gt;="&amp;A2196)</f>
        <v>1.1747826086956523</v>
      </c>
      <c r="C2196">
        <f>SUMIFS(user_list!Q:Q,user_list!G:G,"&lt;="&amp;A2196,user_list!H:H,"&gt;="&amp;A2196)</f>
        <v>3.06335403726708</v>
      </c>
      <c r="D2196">
        <f>SUMIFS(user_list!P:P,user_list!G:G,"&lt;="&amp;A2196,user_list!H:H,"&gt;="&amp;A2196,user_list!J:J,days!G2196)+SUMIFS(user_list!P:P,user_list!G:G,"&lt;="&amp;A2196,user_list!H:H,"&gt;="&amp;A2196,user_list!J:J,days!G2196-1)</f>
        <v>1.1590476190476191</v>
      </c>
      <c r="E2196">
        <f>COUNTIF(user_list!H:H,A2196)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80">
        <v>44200</v>
      </c>
      <c r="B2197">
        <f>SUMIFS(user_list!P:P,user_list!G:G,"&lt;="&amp;A2197,user_list!H:H,"&gt;="&amp;A2197)</f>
        <v>1.1747826086956523</v>
      </c>
      <c r="C2197">
        <f>SUMIFS(user_list!Q:Q,user_list!G:G,"&lt;="&amp;A2197,user_list!H:H,"&gt;="&amp;A2197)</f>
        <v>3.06335403726708</v>
      </c>
      <c r="D2197">
        <f>SUMIFS(user_list!P:P,user_list!G:G,"&lt;="&amp;A2197,user_list!H:H,"&gt;="&amp;A2197,user_list!J:J,days!G2197)+SUMIFS(user_list!P:P,user_list!G:G,"&lt;="&amp;A2197,user_list!H:H,"&gt;="&amp;A2197,user_list!J:J,days!G2197-1)</f>
        <v>1.1590476190476191</v>
      </c>
      <c r="E2197">
        <f>COUNTIF(user_list!H:H,A2197)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80">
        <v>44201</v>
      </c>
      <c r="B2198">
        <f>SUMIFS(user_list!P:P,user_list!G:G,"&lt;="&amp;A2198,user_list!H:H,"&gt;="&amp;A2198)</f>
        <v>1.1747826086956523</v>
      </c>
      <c r="C2198">
        <f>SUMIFS(user_list!Q:Q,user_list!G:G,"&lt;="&amp;A2198,user_list!H:H,"&gt;="&amp;A2198)</f>
        <v>3.06335403726708</v>
      </c>
      <c r="D2198">
        <f>SUMIFS(user_list!P:P,user_list!G:G,"&lt;="&amp;A2198,user_list!H:H,"&gt;="&amp;A2198,user_list!J:J,days!G2198)+SUMIFS(user_list!P:P,user_list!G:G,"&lt;="&amp;A2198,user_list!H:H,"&gt;="&amp;A2198,user_list!J:J,days!G2198-1)</f>
        <v>1.1590476190476191</v>
      </c>
      <c r="E2198">
        <f>COUNTIF(user_list!H:H,A2198)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80">
        <v>44202</v>
      </c>
      <c r="B2199">
        <f>SUMIFS(user_list!P:P,user_list!G:G,"&lt;="&amp;A2199,user_list!H:H,"&gt;="&amp;A2199)</f>
        <v>1.1747826086956523</v>
      </c>
      <c r="C2199">
        <f>SUMIFS(user_list!Q:Q,user_list!G:G,"&lt;="&amp;A2199,user_list!H:H,"&gt;="&amp;A2199)</f>
        <v>3.06335403726708</v>
      </c>
      <c r="D2199">
        <f>SUMIFS(user_list!P:P,user_list!G:G,"&lt;="&amp;A2199,user_list!H:H,"&gt;="&amp;A2199,user_list!J:J,days!G2199)+SUMIFS(user_list!P:P,user_list!G:G,"&lt;="&amp;A2199,user_list!H:H,"&gt;="&amp;A2199,user_list!J:J,days!G2199-1)</f>
        <v>1.1590476190476191</v>
      </c>
      <c r="E2199">
        <f>COUNTIF(user_list!H:H,A2199)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80">
        <v>44203</v>
      </c>
      <c r="B2200">
        <f>SUMIFS(user_list!P:P,user_list!G:G,"&lt;="&amp;A2200,user_list!H:H,"&gt;="&amp;A2200)</f>
        <v>1.4357349896480331</v>
      </c>
      <c r="C2200">
        <f>SUMIFS(user_list!Q:Q,user_list!G:G,"&lt;="&amp;A2200,user_list!H:H,"&gt;="&amp;A2200)</f>
        <v>3.7490683229813659</v>
      </c>
      <c r="D2200">
        <f>SUMIFS(user_list!P:P,user_list!G:G,"&lt;="&amp;A2200,user_list!H:H,"&gt;="&amp;A2200,user_list!J:J,days!G2200)+SUMIFS(user_list!P:P,user_list!G:G,"&lt;="&amp;A2200,user_list!H:H,"&gt;="&amp;A2200,user_list!J:J,days!G2200-1)</f>
        <v>1.42</v>
      </c>
      <c r="E2200">
        <f>COUNTIF(user_list!H:H,A2200)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80">
        <v>44204</v>
      </c>
      <c r="B2201">
        <f>SUMIFS(user_list!P:P,user_list!G:G,"&lt;="&amp;A2201,user_list!H:H,"&gt;="&amp;A2201)</f>
        <v>0.96240165631469976</v>
      </c>
      <c r="C2201">
        <f>SUMIFS(user_list!Q:Q,user_list!G:G,"&lt;="&amp;A2201,user_list!H:H,"&gt;="&amp;A2201)</f>
        <v>2.5490683229813662</v>
      </c>
      <c r="D2201">
        <f>SUMIFS(user_list!P:P,user_list!G:G,"&lt;="&amp;A2201,user_list!H:H,"&gt;="&amp;A2201,user_list!J:J,days!G2201)+SUMIFS(user_list!P:P,user_list!G:G,"&lt;="&amp;A2201,user_list!H:H,"&gt;="&amp;A2201,user_list!J:J,days!G2201-1)</f>
        <v>0.94666666666666666</v>
      </c>
      <c r="E2201">
        <f>COUNTIF(user_list!H:H,A2201)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80">
        <v>44205</v>
      </c>
      <c r="B2202">
        <f>SUMIFS(user_list!P:P,user_list!G:G,"&lt;="&amp;A2202,user_list!H:H,"&gt;="&amp;A2202)</f>
        <v>0.96240165631469976</v>
      </c>
      <c r="C2202">
        <f>SUMIFS(user_list!Q:Q,user_list!G:G,"&lt;="&amp;A2202,user_list!H:H,"&gt;="&amp;A2202)</f>
        <v>2.5490683229813662</v>
      </c>
      <c r="D2202">
        <f>SUMIFS(user_list!P:P,user_list!G:G,"&lt;="&amp;A2202,user_list!H:H,"&gt;="&amp;A2202,user_list!J:J,days!G2202)+SUMIFS(user_list!P:P,user_list!G:G,"&lt;="&amp;A2202,user_list!H:H,"&gt;="&amp;A2202,user_list!J:J,days!G2202-1)</f>
        <v>0.94666666666666666</v>
      </c>
      <c r="E2202">
        <f>COUNTIF(user_list!H:H,A2202)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80">
        <v>44206</v>
      </c>
      <c r="B2203">
        <f>SUMIFS(user_list!P:P,user_list!G:G,"&lt;="&amp;A2203,user_list!H:H,"&gt;="&amp;A2203)</f>
        <v>0.96240165631469976</v>
      </c>
      <c r="C2203">
        <f>SUMIFS(user_list!Q:Q,user_list!G:G,"&lt;="&amp;A2203,user_list!H:H,"&gt;="&amp;A2203)</f>
        <v>2.5490683229813662</v>
      </c>
      <c r="D2203">
        <f>SUMIFS(user_list!P:P,user_list!G:G,"&lt;="&amp;A2203,user_list!H:H,"&gt;="&amp;A2203,user_list!J:J,days!G2203)+SUMIFS(user_list!P:P,user_list!G:G,"&lt;="&amp;A2203,user_list!H:H,"&gt;="&amp;A2203,user_list!J:J,days!G2203-1)</f>
        <v>0.94666666666666666</v>
      </c>
      <c r="E2203">
        <f>COUNTIF(user_list!H:H,A2203)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80">
        <v>44207</v>
      </c>
      <c r="B2204">
        <f>SUMIFS(user_list!P:P,user_list!G:G,"&lt;="&amp;A2204,user_list!H:H,"&gt;="&amp;A2204)</f>
        <v>3.4076794340924765</v>
      </c>
      <c r="C2204">
        <f>SUMIFS(user_list!Q:Q,user_list!G:G,"&lt;="&amp;A2204,user_list!H:H,"&gt;="&amp;A2204)</f>
        <v>15.049068322981366</v>
      </c>
      <c r="D2204">
        <f>SUMIFS(user_list!P:P,user_list!G:G,"&lt;="&amp;A2204,user_list!H:H,"&gt;="&amp;A2204,user_list!J:J,days!G2204)+SUMIFS(user_list!P:P,user_list!G:G,"&lt;="&amp;A2204,user_list!H:H,"&gt;="&amp;A2204,user_list!J:J,days!G2204-1)</f>
        <v>1.2225000000000001</v>
      </c>
      <c r="E2204">
        <f>COUNTIF(user_list!H:H,A2204)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80">
        <v>44208</v>
      </c>
      <c r="B2205">
        <f>SUMIFS(user_list!P:P,user_list!G:G,"&lt;="&amp;A2205,user_list!H:H,"&gt;="&amp;A2205)</f>
        <v>2.9185127674258102</v>
      </c>
      <c r="C2205">
        <f>SUMIFS(user_list!Q:Q,user_list!G:G,"&lt;="&amp;A2205,user_list!H:H,"&gt;="&amp;A2205)</f>
        <v>10.149068322981366</v>
      </c>
      <c r="D2205">
        <f>SUMIFS(user_list!P:P,user_list!G:G,"&lt;="&amp;A2205,user_list!H:H,"&gt;="&amp;A2205,user_list!J:J,days!G2205)+SUMIFS(user_list!P:P,user_list!G:G,"&lt;="&amp;A2205,user_list!H:H,"&gt;="&amp;A2205,user_list!J:J,days!G2205-1)</f>
        <v>0.35</v>
      </c>
      <c r="E2205">
        <f>COUNTIF(user_list!H:H,A2205)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80">
        <v>44209</v>
      </c>
      <c r="B2206">
        <f>SUMIFS(user_list!P:P,user_list!G:G,"&lt;="&amp;A2206,user_list!H:H,"&gt;="&amp;A2206)</f>
        <v>0.48498563564286506</v>
      </c>
      <c r="C2206">
        <f>SUMIFS(user_list!Q:Q,user_list!G:G,"&lt;="&amp;A2206,user_list!H:H,"&gt;="&amp;A2206)</f>
        <v>3.9513939043767152</v>
      </c>
      <c r="D2206">
        <f>SUMIFS(user_list!P:P,user_list!G:G,"&lt;="&amp;A2206,user_list!H:H,"&gt;="&amp;A2206,user_list!J:J,days!G2206)+SUMIFS(user_list!P:P,user_list!G:G,"&lt;="&amp;A2206,user_list!H:H,"&gt;="&amp;A2206,user_list!J:J,days!G2206-1)</f>
        <v>0.46925064599483196</v>
      </c>
      <c r="E2206">
        <f>COUNTIF(user_list!H:H,A2206)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80">
        <v>44210</v>
      </c>
      <c r="B2207">
        <f>SUMIFS(user_list!P:P,user_list!G:G,"&lt;="&amp;A2207,user_list!H:H,"&gt;="&amp;A2207)</f>
        <v>0.13498563564286511</v>
      </c>
      <c r="C2207">
        <f>SUMIFS(user_list!Q:Q,user_list!G:G,"&lt;="&amp;A2207,user_list!H:H,"&gt;="&amp;A2207)</f>
        <v>0.45139390437671534</v>
      </c>
      <c r="D2207">
        <f>SUMIFS(user_list!P:P,user_list!G:G,"&lt;="&amp;A2207,user_list!H:H,"&gt;="&amp;A2207,user_list!J:J,days!G2207)+SUMIFS(user_list!P:P,user_list!G:G,"&lt;="&amp;A2207,user_list!H:H,"&gt;="&amp;A2207,user_list!J:J,days!G2207-1)</f>
        <v>0.119250645994832</v>
      </c>
      <c r="E2207">
        <f>COUNTIF(user_list!H:H,A2207)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80">
        <v>44211</v>
      </c>
      <c r="B2208">
        <f>SUMIFS(user_list!P:P,user_list!G:G,"&lt;="&amp;A2208,user_list!H:H,"&gt;="&amp;A2208)</f>
        <v>0.13498563564286511</v>
      </c>
      <c r="C2208">
        <f>SUMIFS(user_list!Q:Q,user_list!G:G,"&lt;="&amp;A2208,user_list!H:H,"&gt;="&amp;A2208)</f>
        <v>0.45139390437671534</v>
      </c>
      <c r="D2208">
        <f>SUMIFS(user_list!P:P,user_list!G:G,"&lt;="&amp;A2208,user_list!H:H,"&gt;="&amp;A2208,user_list!J:J,days!G2208)+SUMIFS(user_list!P:P,user_list!G:G,"&lt;="&amp;A2208,user_list!H:H,"&gt;="&amp;A2208,user_list!J:J,days!G2208-1)</f>
        <v>0.119250645994832</v>
      </c>
      <c r="E2208">
        <f>COUNTIF(user_list!H:H,A2208)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80">
        <v>44212</v>
      </c>
      <c r="B2209">
        <f>SUMIFS(user_list!P:P,user_list!G:G,"&lt;="&amp;A2209,user_list!H:H,"&gt;="&amp;A2209)</f>
        <v>0.13498563564286511</v>
      </c>
      <c r="C2209">
        <f>SUMIFS(user_list!Q:Q,user_list!G:G,"&lt;="&amp;A2209,user_list!H:H,"&gt;="&amp;A2209)</f>
        <v>0.45139390437671534</v>
      </c>
      <c r="D2209">
        <f>SUMIFS(user_list!P:P,user_list!G:G,"&lt;="&amp;A2209,user_list!H:H,"&gt;="&amp;A2209,user_list!J:J,days!G2209)+SUMIFS(user_list!P:P,user_list!G:G,"&lt;="&amp;A2209,user_list!H:H,"&gt;="&amp;A2209,user_list!J:J,days!G2209-1)</f>
        <v>0.119250645994832</v>
      </c>
      <c r="E2209">
        <f>COUNTIF(user_list!H:H,A2209)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80">
        <v>44213</v>
      </c>
      <c r="B2210">
        <f>SUMIFS(user_list!P:P,user_list!G:G,"&lt;="&amp;A2210,user_list!H:H,"&gt;="&amp;A2210)</f>
        <v>0.13498563564286511</v>
      </c>
      <c r="C2210">
        <f>SUMIFS(user_list!Q:Q,user_list!G:G,"&lt;="&amp;A2210,user_list!H:H,"&gt;="&amp;A2210)</f>
        <v>0.45139390437671534</v>
      </c>
      <c r="D2210">
        <f>SUMIFS(user_list!P:P,user_list!G:G,"&lt;="&amp;A2210,user_list!H:H,"&gt;="&amp;A2210,user_list!J:J,days!G2210)+SUMIFS(user_list!P:P,user_list!G:G,"&lt;="&amp;A2210,user_list!H:H,"&gt;="&amp;A2210,user_list!J:J,days!G2210-1)</f>
        <v>0.119250645994832</v>
      </c>
      <c r="E2210">
        <f>COUNTIF(user_list!H:H,A2210)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80">
        <v>44214</v>
      </c>
      <c r="B2211">
        <f>SUMIFS(user_list!P:P,user_list!G:G,"&lt;="&amp;A2211,user_list!H:H,"&gt;="&amp;A2211)</f>
        <v>0.34078273709214052</v>
      </c>
      <c r="C2211">
        <f>SUMIFS(user_list!Q:Q,user_list!G:G,"&lt;="&amp;A2211,user_list!H:H,"&gt;="&amp;A2211)</f>
        <v>0.97313303481149793</v>
      </c>
      <c r="D2211">
        <f>SUMIFS(user_list!P:P,user_list!G:G,"&lt;="&amp;A2211,user_list!H:H,"&gt;="&amp;A2211,user_list!J:J,days!G2211)+SUMIFS(user_list!P:P,user_list!G:G,"&lt;="&amp;A2211,user_list!H:H,"&gt;="&amp;A2211,user_list!J:J,days!G2211-1)</f>
        <v>0.119250645994832</v>
      </c>
      <c r="E2211">
        <f>COUNTIF(user_list!H:H,A2211)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80">
        <v>44215</v>
      </c>
      <c r="B2212">
        <f>SUMIFS(user_list!P:P,user_list!G:G,"&lt;="&amp;A2212,user_list!H:H,"&gt;="&amp;A2212)</f>
        <v>0.34078273709214052</v>
      </c>
      <c r="C2212">
        <f>SUMIFS(user_list!Q:Q,user_list!G:G,"&lt;="&amp;A2212,user_list!H:H,"&gt;="&amp;A2212)</f>
        <v>0.97313303481149793</v>
      </c>
      <c r="D2212">
        <f>SUMIFS(user_list!P:P,user_list!G:G,"&lt;="&amp;A2212,user_list!H:H,"&gt;="&amp;A2212,user_list!J:J,days!G2212)+SUMIFS(user_list!P:P,user_list!G:G,"&lt;="&amp;A2212,user_list!H:H,"&gt;="&amp;A2212,user_list!J:J,days!G2212-1)</f>
        <v>0.119250645994832</v>
      </c>
      <c r="E2212">
        <f>COUNTIF(user_list!H:H,A2212)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80">
        <v>44216</v>
      </c>
      <c r="B2213">
        <f>SUMIFS(user_list!P:P,user_list!G:G,"&lt;="&amp;A2213,user_list!H:H,"&gt;="&amp;A2213)</f>
        <v>0.34078273709214052</v>
      </c>
      <c r="C2213">
        <f>SUMIFS(user_list!Q:Q,user_list!G:G,"&lt;="&amp;A2213,user_list!H:H,"&gt;="&amp;A2213)</f>
        <v>0.97313303481149793</v>
      </c>
      <c r="D2213">
        <f>SUMIFS(user_list!P:P,user_list!G:G,"&lt;="&amp;A2213,user_list!H:H,"&gt;="&amp;A2213,user_list!J:J,days!G2213)+SUMIFS(user_list!P:P,user_list!G:G,"&lt;="&amp;A2213,user_list!H:H,"&gt;="&amp;A2213,user_list!J:J,days!G2213-1)</f>
        <v>0.119250645994832</v>
      </c>
      <c r="E2213">
        <f>COUNTIF(user_list!H:H,A2213)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80">
        <v>44217</v>
      </c>
      <c r="B2214">
        <f>SUMIFS(user_list!P:P,user_list!G:G,"&lt;="&amp;A2214,user_list!H:H,"&gt;="&amp;A2214)</f>
        <v>0.34078273709214052</v>
      </c>
      <c r="C2214">
        <f>SUMIFS(user_list!Q:Q,user_list!G:G,"&lt;="&amp;A2214,user_list!H:H,"&gt;="&amp;A2214)</f>
        <v>0.97313303481149793</v>
      </c>
      <c r="D2214">
        <f>SUMIFS(user_list!P:P,user_list!G:G,"&lt;="&amp;A2214,user_list!H:H,"&gt;="&amp;A2214,user_list!J:J,days!G2214)+SUMIFS(user_list!P:P,user_list!G:G,"&lt;="&amp;A2214,user_list!H:H,"&gt;="&amp;A2214,user_list!J:J,days!G2214-1)</f>
        <v>0.119250645994832</v>
      </c>
      <c r="E2214">
        <f>COUNTIF(user_list!H:H,A2214)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80">
        <v>44218</v>
      </c>
      <c r="B2215">
        <f>SUMIFS(user_list!P:P,user_list!G:G,"&lt;="&amp;A2215,user_list!H:H,"&gt;="&amp;A2215)</f>
        <v>0.34078273709214052</v>
      </c>
      <c r="C2215">
        <f>SUMIFS(user_list!Q:Q,user_list!G:G,"&lt;="&amp;A2215,user_list!H:H,"&gt;="&amp;A2215)</f>
        <v>0.97313303481149793</v>
      </c>
      <c r="D2215">
        <f>SUMIFS(user_list!P:P,user_list!G:G,"&lt;="&amp;A2215,user_list!H:H,"&gt;="&amp;A2215,user_list!J:J,days!G2215)+SUMIFS(user_list!P:P,user_list!G:G,"&lt;="&amp;A2215,user_list!H:H,"&gt;="&amp;A2215,user_list!J:J,days!G2215-1)</f>
        <v>0.119250645994832</v>
      </c>
      <c r="E2215">
        <f>COUNTIF(user_list!H:H,A2215)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80">
        <v>44219</v>
      </c>
      <c r="B2216">
        <f>SUMIFS(user_list!P:P,user_list!G:G,"&lt;="&amp;A2216,user_list!H:H,"&gt;="&amp;A2216)</f>
        <v>0.34078273709214052</v>
      </c>
      <c r="C2216">
        <f>SUMIFS(user_list!Q:Q,user_list!G:G,"&lt;="&amp;A2216,user_list!H:H,"&gt;="&amp;A2216)</f>
        <v>0.97313303481149793</v>
      </c>
      <c r="D2216">
        <f>SUMIFS(user_list!P:P,user_list!G:G,"&lt;="&amp;A2216,user_list!H:H,"&gt;="&amp;A2216,user_list!J:J,days!G2216)+SUMIFS(user_list!P:P,user_list!G:G,"&lt;="&amp;A2216,user_list!H:H,"&gt;="&amp;A2216,user_list!J:J,days!G2216-1)</f>
        <v>0.119250645994832</v>
      </c>
      <c r="E2216">
        <f>COUNTIF(user_list!H:H,A2216)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80">
        <v>44220</v>
      </c>
      <c r="B2217">
        <f>SUMIFS(user_list!P:P,user_list!G:G,"&lt;="&amp;A2217,user_list!H:H,"&gt;="&amp;A2217)</f>
        <v>0.34078273709214052</v>
      </c>
      <c r="C2217">
        <f>SUMIFS(user_list!Q:Q,user_list!G:G,"&lt;="&amp;A2217,user_list!H:H,"&gt;="&amp;A2217)</f>
        <v>0.97313303481149793</v>
      </c>
      <c r="D2217">
        <f>SUMIFS(user_list!P:P,user_list!G:G,"&lt;="&amp;A2217,user_list!H:H,"&gt;="&amp;A2217,user_list!J:J,days!G2217)+SUMIFS(user_list!P:P,user_list!G:G,"&lt;="&amp;A2217,user_list!H:H,"&gt;="&amp;A2217,user_list!J:J,days!G2217-1)</f>
        <v>0.119250645994832</v>
      </c>
      <c r="E2217">
        <f>COUNTIF(user_list!H:H,A2217)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80">
        <v>44221</v>
      </c>
      <c r="B2218">
        <f>SUMIFS(user_list!P:P,user_list!G:G,"&lt;="&amp;A2218,user_list!H:H,"&gt;="&amp;A2218)</f>
        <v>0.34078273709214052</v>
      </c>
      <c r="C2218">
        <f>SUMIFS(user_list!Q:Q,user_list!G:G,"&lt;="&amp;A2218,user_list!H:H,"&gt;="&amp;A2218)</f>
        <v>0.97313303481149793</v>
      </c>
      <c r="D2218">
        <f>SUMIFS(user_list!P:P,user_list!G:G,"&lt;="&amp;A2218,user_list!H:H,"&gt;="&amp;A2218,user_list!J:J,days!G2218)+SUMIFS(user_list!P:P,user_list!G:G,"&lt;="&amp;A2218,user_list!H:H,"&gt;="&amp;A2218,user_list!J:J,days!G2218-1)</f>
        <v>0.119250645994832</v>
      </c>
      <c r="E2218">
        <f>COUNTIF(user_list!H:H,A2218)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80">
        <v>44222</v>
      </c>
      <c r="B2219">
        <f>SUMIFS(user_list!P:P,user_list!G:G,"&lt;="&amp;A2219,user_list!H:H,"&gt;="&amp;A2219)</f>
        <v>0.34078273709214052</v>
      </c>
      <c r="C2219">
        <f>SUMIFS(user_list!Q:Q,user_list!G:G,"&lt;="&amp;A2219,user_list!H:H,"&gt;="&amp;A2219)</f>
        <v>0.97313303481149793</v>
      </c>
      <c r="D2219">
        <f>SUMIFS(user_list!P:P,user_list!G:G,"&lt;="&amp;A2219,user_list!H:H,"&gt;="&amp;A2219,user_list!J:J,days!G2219)+SUMIFS(user_list!P:P,user_list!G:G,"&lt;="&amp;A2219,user_list!H:H,"&gt;="&amp;A2219,user_list!J:J,days!G2219-1)</f>
        <v>0.119250645994832</v>
      </c>
      <c r="E2219">
        <f>COUNTIF(user_list!H:H,A2219)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80">
        <v>44223</v>
      </c>
      <c r="B2220">
        <f>SUMIFS(user_list!P:P,user_list!G:G,"&lt;="&amp;A2220,user_list!H:H,"&gt;="&amp;A2220)</f>
        <v>0.34078273709214052</v>
      </c>
      <c r="C2220">
        <f>SUMIFS(user_list!Q:Q,user_list!G:G,"&lt;="&amp;A2220,user_list!H:H,"&gt;="&amp;A2220)</f>
        <v>0.97313303481149793</v>
      </c>
      <c r="D2220">
        <f>SUMIFS(user_list!P:P,user_list!G:G,"&lt;="&amp;A2220,user_list!H:H,"&gt;="&amp;A2220,user_list!J:J,days!G2220)+SUMIFS(user_list!P:P,user_list!G:G,"&lt;="&amp;A2220,user_list!H:H,"&gt;="&amp;A2220,user_list!J:J,days!G2220-1)</f>
        <v>0.119250645994832</v>
      </c>
      <c r="E2220">
        <f>COUNTIF(user_list!H:H,A2220)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80">
        <v>44224</v>
      </c>
      <c r="B2221">
        <f>SUMIFS(user_list!P:P,user_list!G:G,"&lt;="&amp;A2221,user_list!H:H,"&gt;="&amp;A2221)</f>
        <v>0.34078273709214052</v>
      </c>
      <c r="C2221">
        <f>SUMIFS(user_list!Q:Q,user_list!G:G,"&lt;="&amp;A2221,user_list!H:H,"&gt;="&amp;A2221)</f>
        <v>0.97313303481149793</v>
      </c>
      <c r="D2221">
        <f>SUMIFS(user_list!P:P,user_list!G:G,"&lt;="&amp;A2221,user_list!H:H,"&gt;="&amp;A2221,user_list!J:J,days!G2221)+SUMIFS(user_list!P:P,user_list!G:G,"&lt;="&amp;A2221,user_list!H:H,"&gt;="&amp;A2221,user_list!J:J,days!G2221-1)</f>
        <v>0.119250645994832</v>
      </c>
      <c r="E2221">
        <f>COUNTIF(user_list!H:H,A2221)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80">
        <v>44225</v>
      </c>
      <c r="B2222">
        <f>SUMIFS(user_list!P:P,user_list!G:G,"&lt;="&amp;A2222,user_list!H:H,"&gt;="&amp;A2222)</f>
        <v>0.34078273709214052</v>
      </c>
      <c r="C2222">
        <f>SUMIFS(user_list!Q:Q,user_list!G:G,"&lt;="&amp;A2222,user_list!H:H,"&gt;="&amp;A2222)</f>
        <v>0.97313303481149793</v>
      </c>
      <c r="D2222">
        <f>SUMIFS(user_list!P:P,user_list!G:G,"&lt;="&amp;A2222,user_list!H:H,"&gt;="&amp;A2222,user_list!J:J,days!G2222)+SUMIFS(user_list!P:P,user_list!G:G,"&lt;="&amp;A2222,user_list!H:H,"&gt;="&amp;A2222,user_list!J:J,days!G2222-1)</f>
        <v>0.119250645994832</v>
      </c>
      <c r="E2222">
        <f>COUNTIF(user_list!H:H,A2222)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80">
        <v>44226</v>
      </c>
      <c r="B2223">
        <f>SUMIFS(user_list!P:P,user_list!G:G,"&lt;="&amp;A2223,user_list!H:H,"&gt;="&amp;A2223)</f>
        <v>0.34078273709214052</v>
      </c>
      <c r="C2223">
        <f>SUMIFS(user_list!Q:Q,user_list!G:G,"&lt;="&amp;A2223,user_list!H:H,"&gt;="&amp;A2223)</f>
        <v>0.97313303481149793</v>
      </c>
      <c r="D2223">
        <f>SUMIFS(user_list!P:P,user_list!G:G,"&lt;="&amp;A2223,user_list!H:H,"&gt;="&amp;A2223,user_list!J:J,days!G2223)+SUMIFS(user_list!P:P,user_list!G:G,"&lt;="&amp;A2223,user_list!H:H,"&gt;="&amp;A2223,user_list!J:J,days!G2223-1)</f>
        <v>0.119250645994832</v>
      </c>
      <c r="E2223">
        <f>COUNTIF(user_list!H:H,A2223)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80">
        <v>44227</v>
      </c>
      <c r="B2224">
        <f>SUMIFS(user_list!P:P,user_list!G:G,"&lt;="&amp;A2224,user_list!H:H,"&gt;="&amp;A2224)</f>
        <v>0.34078273709214052</v>
      </c>
      <c r="C2224">
        <f>SUMIFS(user_list!Q:Q,user_list!G:G,"&lt;="&amp;A2224,user_list!H:H,"&gt;="&amp;A2224)</f>
        <v>0.97313303481149793</v>
      </c>
      <c r="D2224">
        <f>SUMIFS(user_list!P:P,user_list!G:G,"&lt;="&amp;A2224,user_list!H:H,"&gt;="&amp;A2224,user_list!J:J,days!G2224)+SUMIFS(user_list!P:P,user_list!G:G,"&lt;="&amp;A2224,user_list!H:H,"&gt;="&amp;A2224,user_list!J:J,days!G2224-1)</f>
        <v>0.119250645994832</v>
      </c>
      <c r="E2224">
        <f>COUNTIF(user_list!H:H,A2224)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80">
        <v>44228</v>
      </c>
      <c r="B2225">
        <f>SUMIFS(user_list!P:P,user_list!G:G,"&lt;="&amp;A2225,user_list!H:H,"&gt;="&amp;A2225)</f>
        <v>0.34078273709214052</v>
      </c>
      <c r="C2225">
        <f>SUMIFS(user_list!Q:Q,user_list!G:G,"&lt;="&amp;A2225,user_list!H:H,"&gt;="&amp;A2225)</f>
        <v>0.97313303481149793</v>
      </c>
      <c r="D2225">
        <f>SUMIFS(user_list!P:P,user_list!G:G,"&lt;="&amp;A2225,user_list!H:H,"&gt;="&amp;A2225,user_list!J:J,days!G2225)+SUMIFS(user_list!P:P,user_list!G:G,"&lt;="&amp;A2225,user_list!H:H,"&gt;="&amp;A2225,user_list!J:J,days!G2225-1)</f>
        <v>0.119250645994832</v>
      </c>
      <c r="E2225">
        <f>COUNTIF(user_list!H:H,A2225)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80">
        <v>44229</v>
      </c>
      <c r="B2226">
        <f>SUMIFS(user_list!P:P,user_list!G:G,"&lt;="&amp;A2226,user_list!H:H,"&gt;="&amp;A2226)</f>
        <v>2.2110605148699185</v>
      </c>
      <c r="C2226">
        <f>SUMIFS(user_list!Q:Q,user_list!G:G,"&lt;="&amp;A2226,user_list!H:H,"&gt;="&amp;A2226)</f>
        <v>1.9731330348114979</v>
      </c>
      <c r="D2226">
        <f>SUMIFS(user_list!P:P,user_list!G:G,"&lt;="&amp;A2226,user_list!H:H,"&gt;="&amp;A2226,user_list!J:J,days!G2226)+SUMIFS(user_list!P:P,user_list!G:G,"&lt;="&amp;A2226,user_list!H:H,"&gt;="&amp;A2226,user_list!J:J,days!G2226-1)</f>
        <v>0.119250645994832</v>
      </c>
      <c r="E2226">
        <f>COUNTIF(user_list!H:H,A2226)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80">
        <v>44230</v>
      </c>
      <c r="B2227">
        <f>SUMIFS(user_list!P:P,user_list!G:G,"&lt;="&amp;A2227,user_list!H:H,"&gt;="&amp;A2227)</f>
        <v>0.34078273709214052</v>
      </c>
      <c r="C2227">
        <f>SUMIFS(user_list!Q:Q,user_list!G:G,"&lt;="&amp;A2227,user_list!H:H,"&gt;="&amp;A2227)</f>
        <v>0.97313303481149793</v>
      </c>
      <c r="D2227">
        <f>SUMIFS(user_list!P:P,user_list!G:G,"&lt;="&amp;A2227,user_list!H:H,"&gt;="&amp;A2227,user_list!J:J,days!G2227)+SUMIFS(user_list!P:P,user_list!G:G,"&lt;="&amp;A2227,user_list!H:H,"&gt;="&amp;A2227,user_list!J:J,days!G2227-1)</f>
        <v>0.119250645994832</v>
      </c>
      <c r="E2227">
        <f>COUNTIF(user_list!H:H,A2227)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80">
        <v>44231</v>
      </c>
      <c r="B2228">
        <f>SUMIFS(user_list!P:P,user_list!G:G,"&lt;="&amp;A2228,user_list!H:H,"&gt;="&amp;A2228)</f>
        <v>0.34078273709214052</v>
      </c>
      <c r="C2228">
        <f>SUMIFS(user_list!Q:Q,user_list!G:G,"&lt;="&amp;A2228,user_list!H:H,"&gt;="&amp;A2228)</f>
        <v>0.97313303481149793</v>
      </c>
      <c r="D2228">
        <f>SUMIFS(user_list!P:P,user_list!G:G,"&lt;="&amp;A2228,user_list!H:H,"&gt;="&amp;A2228,user_list!J:J,days!G2228)+SUMIFS(user_list!P:P,user_list!G:G,"&lt;="&amp;A2228,user_list!H:H,"&gt;="&amp;A2228,user_list!J:J,days!G2228-1)</f>
        <v>0.119250645994832</v>
      </c>
      <c r="E2228">
        <f>COUNTIF(user_list!H:H,A2228)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80">
        <v>44232</v>
      </c>
      <c r="B2229">
        <f>SUMIFS(user_list!P:P,user_list!G:G,"&lt;="&amp;A2229,user_list!H:H,"&gt;="&amp;A2229)</f>
        <v>0.34078273709214052</v>
      </c>
      <c r="C2229">
        <f>SUMIFS(user_list!Q:Q,user_list!G:G,"&lt;="&amp;A2229,user_list!H:H,"&gt;="&amp;A2229)</f>
        <v>0.97313303481149793</v>
      </c>
      <c r="D2229">
        <f>SUMIFS(user_list!P:P,user_list!G:G,"&lt;="&amp;A2229,user_list!H:H,"&gt;="&amp;A2229,user_list!J:J,days!G2229)+SUMIFS(user_list!P:P,user_list!G:G,"&lt;="&amp;A2229,user_list!H:H,"&gt;="&amp;A2229,user_list!J:J,days!G2229-1)</f>
        <v>0.119250645994832</v>
      </c>
      <c r="E2229">
        <f>COUNTIF(user_list!H:H,A2229)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80">
        <v>44233</v>
      </c>
      <c r="B2230">
        <f>SUMIFS(user_list!P:P,user_list!G:G,"&lt;="&amp;A2230,user_list!H:H,"&gt;="&amp;A2230)</f>
        <v>0.34078273709214052</v>
      </c>
      <c r="C2230">
        <f>SUMIFS(user_list!Q:Q,user_list!G:G,"&lt;="&amp;A2230,user_list!H:H,"&gt;="&amp;A2230)</f>
        <v>0.97313303481149793</v>
      </c>
      <c r="D2230">
        <f>SUMIFS(user_list!P:P,user_list!G:G,"&lt;="&amp;A2230,user_list!H:H,"&gt;="&amp;A2230,user_list!J:J,days!G2230)+SUMIFS(user_list!P:P,user_list!G:G,"&lt;="&amp;A2230,user_list!H:H,"&gt;="&amp;A2230,user_list!J:J,days!G2230-1)</f>
        <v>0.119250645994832</v>
      </c>
      <c r="E2230">
        <f>COUNTIF(user_list!H:H,A2230)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80">
        <v>44234</v>
      </c>
      <c r="B2231">
        <f>SUMIFS(user_list!P:P,user_list!G:G,"&lt;="&amp;A2231,user_list!H:H,"&gt;="&amp;A2231)</f>
        <v>0.69217162598102944</v>
      </c>
      <c r="C2231">
        <f>SUMIFS(user_list!Q:Q,user_list!G:G,"&lt;="&amp;A2231,user_list!H:H,"&gt;="&amp;A2231)</f>
        <v>1.8897997014781645</v>
      </c>
      <c r="D2231">
        <f>SUMIFS(user_list!P:P,user_list!G:G,"&lt;="&amp;A2231,user_list!H:H,"&gt;="&amp;A2231,user_list!J:J,days!G2231)+SUMIFS(user_list!P:P,user_list!G:G,"&lt;="&amp;A2231,user_list!H:H,"&gt;="&amp;A2231,user_list!J:J,days!G2231-1)</f>
        <v>0.4706395348837209</v>
      </c>
      <c r="E2231">
        <f>COUNTIF(user_list!H:H,A2231)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80">
        <v>44235</v>
      </c>
      <c r="B2232">
        <f>SUMIFS(user_list!P:P,user_list!G:G,"&lt;="&amp;A2232,user_list!H:H,"&gt;="&amp;A2232)</f>
        <v>0.69217162598102944</v>
      </c>
      <c r="C2232">
        <f>SUMIFS(user_list!Q:Q,user_list!G:G,"&lt;="&amp;A2232,user_list!H:H,"&gt;="&amp;A2232)</f>
        <v>1.8897997014781645</v>
      </c>
      <c r="D2232">
        <f>SUMIFS(user_list!P:P,user_list!G:G,"&lt;="&amp;A2232,user_list!H:H,"&gt;="&amp;A2232,user_list!J:J,days!G2232)+SUMIFS(user_list!P:P,user_list!G:G,"&lt;="&amp;A2232,user_list!H:H,"&gt;="&amp;A2232,user_list!J:J,days!G2232-1)</f>
        <v>0.4706395348837209</v>
      </c>
      <c r="E2232">
        <f>COUNTIF(user_list!H:H,A2232)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80">
        <v>44236</v>
      </c>
      <c r="B2233">
        <f>SUMIFS(user_list!P:P,user_list!G:G,"&lt;="&amp;A2233,user_list!H:H,"&gt;="&amp;A2233)</f>
        <v>1.0473799593143627</v>
      </c>
      <c r="C2233">
        <f>SUMIFS(user_list!Q:Q,user_list!G:G,"&lt;="&amp;A2233,user_list!H:H,"&gt;="&amp;A2233)</f>
        <v>2.806466368144831</v>
      </c>
      <c r="D2233">
        <f>SUMIFS(user_list!P:P,user_list!G:G,"&lt;="&amp;A2233,user_list!H:H,"&gt;="&amp;A2233,user_list!J:J,days!G2233)+SUMIFS(user_list!P:P,user_list!G:G,"&lt;="&amp;A2233,user_list!H:H,"&gt;="&amp;A2233,user_list!J:J,days!G2233-1)</f>
        <v>0.82584786821705425</v>
      </c>
      <c r="E2233">
        <f>COUNTIF(user_list!H:H,A2233)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80">
        <v>44237</v>
      </c>
      <c r="B2234">
        <f>SUMIFS(user_list!P:P,user_list!G:G,"&lt;="&amp;A2234,user_list!H:H,"&gt;="&amp;A2234)</f>
        <v>0.84158285786508724</v>
      </c>
      <c r="C2234">
        <f>SUMIFS(user_list!Q:Q,user_list!G:G,"&lt;="&amp;A2234,user_list!H:H,"&gt;="&amp;A2234)</f>
        <v>2.2847272377100483</v>
      </c>
      <c r="D2234">
        <f>SUMIFS(user_list!P:P,user_list!G:G,"&lt;="&amp;A2234,user_list!H:H,"&gt;="&amp;A2234,user_list!J:J,days!G2234)+SUMIFS(user_list!P:P,user_list!G:G,"&lt;="&amp;A2234,user_list!H:H,"&gt;="&amp;A2234,user_list!J:J,days!G2234-1)</f>
        <v>0.82584786821705425</v>
      </c>
      <c r="E2234">
        <f>COUNTIF(user_list!H:H,A2234)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80">
        <v>44238</v>
      </c>
      <c r="B2235">
        <f>SUMIFS(user_list!P:P,user_list!G:G,"&lt;="&amp;A2235,user_list!H:H,"&gt;="&amp;A2235)</f>
        <v>0.84158285786508724</v>
      </c>
      <c r="C2235">
        <f>SUMIFS(user_list!Q:Q,user_list!G:G,"&lt;="&amp;A2235,user_list!H:H,"&gt;="&amp;A2235)</f>
        <v>2.2847272377100483</v>
      </c>
      <c r="D2235">
        <f>SUMIFS(user_list!P:P,user_list!G:G,"&lt;="&amp;A2235,user_list!H:H,"&gt;="&amp;A2235,user_list!J:J,days!G2235)+SUMIFS(user_list!P:P,user_list!G:G,"&lt;="&amp;A2235,user_list!H:H,"&gt;="&amp;A2235,user_list!J:J,days!G2235-1)</f>
        <v>0.82584786821705425</v>
      </c>
      <c r="E2235">
        <f>COUNTIF(user_list!H:H,A2235)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80">
        <v>44239</v>
      </c>
      <c r="B2236">
        <f>SUMIFS(user_list!P:P,user_list!G:G,"&lt;="&amp;A2236,user_list!H:H,"&gt;="&amp;A2236)</f>
        <v>0.84158285786508724</v>
      </c>
      <c r="C2236">
        <f>SUMIFS(user_list!Q:Q,user_list!G:G,"&lt;="&amp;A2236,user_list!H:H,"&gt;="&amp;A2236)</f>
        <v>2.2847272377100483</v>
      </c>
      <c r="D2236">
        <f>SUMIFS(user_list!P:P,user_list!G:G,"&lt;="&amp;A2236,user_list!H:H,"&gt;="&amp;A2236,user_list!J:J,days!G2236)+SUMIFS(user_list!P:P,user_list!G:G,"&lt;="&amp;A2236,user_list!H:H,"&gt;="&amp;A2236,user_list!J:J,days!G2236-1)</f>
        <v>0.82584786821705425</v>
      </c>
      <c r="E2236">
        <f>COUNTIF(user_list!H:H,A2236)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80">
        <v>44240</v>
      </c>
      <c r="B2237">
        <f>SUMIFS(user_list!P:P,user_list!G:G,"&lt;="&amp;A2237,user_list!H:H,"&gt;="&amp;A2237)</f>
        <v>0.84158285786508724</v>
      </c>
      <c r="C2237">
        <f>SUMIFS(user_list!Q:Q,user_list!G:G,"&lt;="&amp;A2237,user_list!H:H,"&gt;="&amp;A2237)</f>
        <v>2.2847272377100483</v>
      </c>
      <c r="D2237">
        <f>SUMIFS(user_list!P:P,user_list!G:G,"&lt;="&amp;A2237,user_list!H:H,"&gt;="&amp;A2237,user_list!J:J,days!G2237)+SUMIFS(user_list!P:P,user_list!G:G,"&lt;="&amp;A2237,user_list!H:H,"&gt;="&amp;A2237,user_list!J:J,days!G2237-1)</f>
        <v>0.82584786821705425</v>
      </c>
      <c r="E2237">
        <f>COUNTIF(user_list!H:H,A2237)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80">
        <v>44241</v>
      </c>
      <c r="B2238">
        <f>SUMIFS(user_list!P:P,user_list!G:G,"&lt;="&amp;A2238,user_list!H:H,"&gt;="&amp;A2238)</f>
        <v>0.84158285786508724</v>
      </c>
      <c r="C2238">
        <f>SUMIFS(user_list!Q:Q,user_list!G:G,"&lt;="&amp;A2238,user_list!H:H,"&gt;="&amp;A2238)</f>
        <v>2.2847272377100483</v>
      </c>
      <c r="D2238">
        <f>SUMIFS(user_list!P:P,user_list!G:G,"&lt;="&amp;A2238,user_list!H:H,"&gt;="&amp;A2238,user_list!J:J,days!G2238)+SUMIFS(user_list!P:P,user_list!G:G,"&lt;="&amp;A2238,user_list!H:H,"&gt;="&amp;A2238,user_list!J:J,days!G2238-1)</f>
        <v>0.82584786821705425</v>
      </c>
      <c r="E2238">
        <f>COUNTIF(user_list!H:H,A2238)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80">
        <v>44242</v>
      </c>
      <c r="B2239">
        <f>SUMIFS(user_list!P:P,user_list!G:G,"&lt;="&amp;A2239,user_list!H:H,"&gt;="&amp;A2239)</f>
        <v>0.84158285786508724</v>
      </c>
      <c r="C2239">
        <f>SUMIFS(user_list!Q:Q,user_list!G:G,"&lt;="&amp;A2239,user_list!H:H,"&gt;="&amp;A2239)</f>
        <v>2.2847272377100483</v>
      </c>
      <c r="D2239">
        <f>SUMIFS(user_list!P:P,user_list!G:G,"&lt;="&amp;A2239,user_list!H:H,"&gt;="&amp;A2239,user_list!J:J,days!G2239)+SUMIFS(user_list!P:P,user_list!G:G,"&lt;="&amp;A2239,user_list!H:H,"&gt;="&amp;A2239,user_list!J:J,days!G2239-1)</f>
        <v>0.82584786821705425</v>
      </c>
      <c r="E2239">
        <f>COUNTIF(user_list!H:H,A2239)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80">
        <v>44243</v>
      </c>
      <c r="B2240">
        <f>SUMIFS(user_list!P:P,user_list!G:G,"&lt;="&amp;A2240,user_list!H:H,"&gt;="&amp;A2240)</f>
        <v>0.84158285786508724</v>
      </c>
      <c r="C2240">
        <f>SUMIFS(user_list!Q:Q,user_list!G:G,"&lt;="&amp;A2240,user_list!H:H,"&gt;="&amp;A2240)</f>
        <v>2.2847272377100483</v>
      </c>
      <c r="D2240">
        <f>SUMIFS(user_list!P:P,user_list!G:G,"&lt;="&amp;A2240,user_list!H:H,"&gt;="&amp;A2240,user_list!J:J,days!G2240)+SUMIFS(user_list!P:P,user_list!G:G,"&lt;="&amp;A2240,user_list!H:H,"&gt;="&amp;A2240,user_list!J:J,days!G2240-1)</f>
        <v>0.82584786821705425</v>
      </c>
      <c r="E2240">
        <f>COUNTIF(user_list!H:H,A2240)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80">
        <v>44244</v>
      </c>
      <c r="B2241">
        <f>SUMIFS(user_list!P:P,user_list!G:G,"&lt;="&amp;A2241,user_list!H:H,"&gt;="&amp;A2241)</f>
        <v>0.84158285786508724</v>
      </c>
      <c r="C2241">
        <f>SUMIFS(user_list!Q:Q,user_list!G:G,"&lt;="&amp;A2241,user_list!H:H,"&gt;="&amp;A2241)</f>
        <v>2.2847272377100483</v>
      </c>
      <c r="D2241">
        <f>SUMIFS(user_list!P:P,user_list!G:G,"&lt;="&amp;A2241,user_list!H:H,"&gt;="&amp;A2241,user_list!J:J,days!G2241)+SUMIFS(user_list!P:P,user_list!G:G,"&lt;="&amp;A2241,user_list!H:H,"&gt;="&amp;A2241,user_list!J:J,days!G2241-1)</f>
        <v>0.82584786821705425</v>
      </c>
      <c r="E2241">
        <f>COUNTIF(user_list!H:H,A2241)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80">
        <v>44245</v>
      </c>
      <c r="B2242">
        <f>SUMIFS(user_list!P:P,user_list!G:G,"&lt;="&amp;A2242,user_list!H:H,"&gt;="&amp;A2242)</f>
        <v>0.84158285786508724</v>
      </c>
      <c r="C2242">
        <f>SUMIFS(user_list!Q:Q,user_list!G:G,"&lt;="&amp;A2242,user_list!H:H,"&gt;="&amp;A2242)</f>
        <v>2.2847272377100483</v>
      </c>
      <c r="D2242">
        <f>SUMIFS(user_list!P:P,user_list!G:G,"&lt;="&amp;A2242,user_list!H:H,"&gt;="&amp;A2242,user_list!J:J,days!G2242)+SUMIFS(user_list!P:P,user_list!G:G,"&lt;="&amp;A2242,user_list!H:H,"&gt;="&amp;A2242,user_list!J:J,days!G2242-1)</f>
        <v>0.82584786821705425</v>
      </c>
      <c r="E2242">
        <f>COUNTIF(user_list!H:H,A2242)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80">
        <v>44246</v>
      </c>
      <c r="B2243">
        <f>SUMIFS(user_list!P:P,user_list!G:G,"&lt;="&amp;A2243,user_list!H:H,"&gt;="&amp;A2243)</f>
        <v>0.49019396897619838</v>
      </c>
      <c r="C2243">
        <f>SUMIFS(user_list!Q:Q,user_list!G:G,"&lt;="&amp;A2243,user_list!H:H,"&gt;="&amp;A2243)</f>
        <v>1.368060571043382</v>
      </c>
      <c r="D2243">
        <f>SUMIFS(user_list!P:P,user_list!G:G,"&lt;="&amp;A2243,user_list!H:H,"&gt;="&amp;A2243,user_list!J:J,days!G2243)+SUMIFS(user_list!P:P,user_list!G:G,"&lt;="&amp;A2243,user_list!H:H,"&gt;="&amp;A2243,user_list!J:J,days!G2243-1)</f>
        <v>0.47445897932816528</v>
      </c>
      <c r="E2243">
        <f>COUNTIF(user_list!H:H,A2243)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80">
        <v>44247</v>
      </c>
      <c r="B2244">
        <f>SUMIFS(user_list!P:P,user_list!G:G,"&lt;="&amp;A2244,user_list!H:H,"&gt;="&amp;A2244)</f>
        <v>0.49019396897619838</v>
      </c>
      <c r="C2244">
        <f>SUMIFS(user_list!Q:Q,user_list!G:G,"&lt;="&amp;A2244,user_list!H:H,"&gt;="&amp;A2244)</f>
        <v>1.368060571043382</v>
      </c>
      <c r="D2244">
        <f>SUMIFS(user_list!P:P,user_list!G:G,"&lt;="&amp;A2244,user_list!H:H,"&gt;="&amp;A2244,user_list!J:J,days!G2244)+SUMIFS(user_list!P:P,user_list!G:G,"&lt;="&amp;A2244,user_list!H:H,"&gt;="&amp;A2244,user_list!J:J,days!G2244-1)</f>
        <v>0.47445897932816528</v>
      </c>
      <c r="E2244">
        <f>COUNTIF(user_list!H:H,A2244)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80">
        <v>44248</v>
      </c>
      <c r="B2245">
        <f>SUMIFS(user_list!P:P,user_list!G:G,"&lt;="&amp;A2245,user_list!H:H,"&gt;="&amp;A2245)</f>
        <v>0.13498563564286511</v>
      </c>
      <c r="C2245">
        <f>SUMIFS(user_list!Q:Q,user_list!G:G,"&lt;="&amp;A2245,user_list!H:H,"&gt;="&amp;A2245)</f>
        <v>0.45139390437671534</v>
      </c>
      <c r="D2245">
        <f>SUMIFS(user_list!P:P,user_list!G:G,"&lt;="&amp;A2245,user_list!H:H,"&gt;="&amp;A2245,user_list!J:J,days!G2245)+SUMIFS(user_list!P:P,user_list!G:G,"&lt;="&amp;A2245,user_list!H:H,"&gt;="&amp;A2245,user_list!J:J,days!G2245-1)</f>
        <v>0.119250645994832</v>
      </c>
      <c r="E2245">
        <f>COUNTIF(user_list!H:H,A2245)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80">
        <v>44249</v>
      </c>
      <c r="B2246">
        <f>SUMIFS(user_list!P:P,user_list!G:G,"&lt;="&amp;A2246,user_list!H:H,"&gt;="&amp;A2246)</f>
        <v>0.13498563564286511</v>
      </c>
      <c r="C2246">
        <f>SUMIFS(user_list!Q:Q,user_list!G:G,"&lt;="&amp;A2246,user_list!H:H,"&gt;="&amp;A2246)</f>
        <v>0.45139390437671534</v>
      </c>
      <c r="D2246">
        <f>SUMIFS(user_list!P:P,user_list!G:G,"&lt;="&amp;A2246,user_list!H:H,"&gt;="&amp;A2246,user_list!J:J,days!G2246)+SUMIFS(user_list!P:P,user_list!G:G,"&lt;="&amp;A2246,user_list!H:H,"&gt;="&amp;A2246,user_list!J:J,days!G2246-1)</f>
        <v>0.119250645994832</v>
      </c>
      <c r="E2246">
        <f>COUNTIF(user_list!H:H,A2246)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80">
        <v>44250</v>
      </c>
      <c r="B2247">
        <f>SUMIFS(user_list!P:P,user_list!G:G,"&lt;="&amp;A2247,user_list!H:H,"&gt;="&amp;A2247)</f>
        <v>0.13498563564286511</v>
      </c>
      <c r="C2247">
        <f>SUMIFS(user_list!Q:Q,user_list!G:G,"&lt;="&amp;A2247,user_list!H:H,"&gt;="&amp;A2247)</f>
        <v>0.45139390437671534</v>
      </c>
      <c r="D2247">
        <f>SUMIFS(user_list!P:P,user_list!G:G,"&lt;="&amp;A2247,user_list!H:H,"&gt;="&amp;A2247,user_list!J:J,days!G2247)+SUMIFS(user_list!P:P,user_list!G:G,"&lt;="&amp;A2247,user_list!H:H,"&gt;="&amp;A2247,user_list!J:J,days!G2247-1)</f>
        <v>0.119250645994832</v>
      </c>
      <c r="E2247">
        <f>COUNTIF(user_list!H:H,A2247)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80">
        <v>44251</v>
      </c>
      <c r="B2248">
        <f>SUMIFS(user_list!P:P,user_list!G:G,"&lt;="&amp;A2248,user_list!H:H,"&gt;="&amp;A2248)</f>
        <v>0.13498563564286511</v>
      </c>
      <c r="C2248">
        <f>SUMIFS(user_list!Q:Q,user_list!G:G,"&lt;="&amp;A2248,user_list!H:H,"&gt;="&amp;A2248)</f>
        <v>0.45139390437671534</v>
      </c>
      <c r="D2248">
        <f>SUMIFS(user_list!P:P,user_list!G:G,"&lt;="&amp;A2248,user_list!H:H,"&gt;="&amp;A2248,user_list!J:J,days!G2248)+SUMIFS(user_list!P:P,user_list!G:G,"&lt;="&amp;A2248,user_list!H:H,"&gt;="&amp;A2248,user_list!J:J,days!G2248-1)</f>
        <v>0.119250645994832</v>
      </c>
      <c r="E2248">
        <f>COUNTIF(user_list!H:H,A2248)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80">
        <v>44252</v>
      </c>
      <c r="B2249">
        <f>SUMIFS(user_list!P:P,user_list!G:G,"&lt;="&amp;A2249,user_list!H:H,"&gt;="&amp;A2249)</f>
        <v>1.5734989648033122E-2</v>
      </c>
      <c r="C2249">
        <f>SUMIFS(user_list!Q:Q,user_list!G:G,"&lt;="&amp;A2249,user_list!H:H,"&gt;="&amp;A2249)</f>
        <v>0.14906832298136649</v>
      </c>
      <c r="D2249">
        <f>SUMIFS(user_list!P:P,user_list!G:G,"&lt;="&amp;A2249,user_list!H:H,"&gt;="&amp;A2249,user_list!J:J,days!G2249)+SUMIFS(user_list!P:P,user_list!G:G,"&lt;="&amp;A2249,user_list!H:H,"&gt;="&amp;A2249,user_list!J:J,days!G2249-1)</f>
        <v>0</v>
      </c>
      <c r="E2249">
        <f>COUNTIF(user_list!H:H,A2249)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80">
        <v>44253</v>
      </c>
      <c r="B2250">
        <f>SUMIFS(user_list!P:P,user_list!G:G,"&lt;="&amp;A2250,user_list!H:H,"&gt;="&amp;A2250)</f>
        <v>1.5734989648033122E-2</v>
      </c>
      <c r="C2250">
        <f>SUMIFS(user_list!Q:Q,user_list!G:G,"&lt;="&amp;A2250,user_list!H:H,"&gt;="&amp;A2250)</f>
        <v>0.14906832298136649</v>
      </c>
      <c r="D2250">
        <f>SUMIFS(user_list!P:P,user_list!G:G,"&lt;="&amp;A2250,user_list!H:H,"&gt;="&amp;A2250,user_list!J:J,days!G2250)+SUMIFS(user_list!P:P,user_list!G:G,"&lt;="&amp;A2250,user_list!H:H,"&gt;="&amp;A2250,user_list!J:J,days!G2250-1)</f>
        <v>0</v>
      </c>
      <c r="E2250">
        <f>COUNTIF(user_list!H:H,A2250)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80">
        <v>44254</v>
      </c>
      <c r="B2251">
        <f>SUMIFS(user_list!P:P,user_list!G:G,"&lt;="&amp;A2251,user_list!H:H,"&gt;="&amp;A2251)</f>
        <v>1.5734989648033122E-2</v>
      </c>
      <c r="C2251">
        <f>SUMIFS(user_list!Q:Q,user_list!G:G,"&lt;="&amp;A2251,user_list!H:H,"&gt;="&amp;A2251)</f>
        <v>0.14906832298136649</v>
      </c>
      <c r="D2251">
        <f>SUMIFS(user_list!P:P,user_list!G:G,"&lt;="&amp;A2251,user_list!H:H,"&gt;="&amp;A2251,user_list!J:J,days!G2251)+SUMIFS(user_list!P:P,user_list!G:G,"&lt;="&amp;A2251,user_list!H:H,"&gt;="&amp;A2251,user_list!J:J,days!G2251-1)</f>
        <v>0</v>
      </c>
      <c r="E2251">
        <f>COUNTIF(user_list!H:H,A2251)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80">
        <v>44255</v>
      </c>
      <c r="B2252">
        <f>SUMIFS(user_list!P:P,user_list!G:G,"&lt;="&amp;A2252,user_list!H:H,"&gt;="&amp;A2252)</f>
        <v>1.5734989648033122E-2</v>
      </c>
      <c r="C2252">
        <f>SUMIFS(user_list!Q:Q,user_list!G:G,"&lt;="&amp;A2252,user_list!H:H,"&gt;="&amp;A2252)</f>
        <v>0.14906832298136649</v>
      </c>
      <c r="D2252">
        <f>SUMIFS(user_list!P:P,user_list!G:G,"&lt;="&amp;A2252,user_list!H:H,"&gt;="&amp;A2252,user_list!J:J,days!G2252)+SUMIFS(user_list!P:P,user_list!G:G,"&lt;="&amp;A2252,user_list!H:H,"&gt;="&amp;A2252,user_list!J:J,days!G2252-1)</f>
        <v>0</v>
      </c>
      <c r="E2252">
        <f>COUNTIF(user_list!H:H,A2252)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80">
        <v>44256</v>
      </c>
      <c r="B2253">
        <f>SUMIFS(user_list!P:P,user_list!G:G,"&lt;="&amp;A2253,user_list!H:H,"&gt;="&amp;A2253)</f>
        <v>6.9623878536922007E-2</v>
      </c>
      <c r="C2253">
        <f>SUMIFS(user_list!Q:Q,user_list!G:G,"&lt;="&amp;A2253,user_list!H:H,"&gt;="&amp;A2253)</f>
        <v>1.1490683229813665</v>
      </c>
      <c r="D2253">
        <f>SUMIFS(user_list!P:P,user_list!G:G,"&lt;="&amp;A2253,user_list!H:H,"&gt;="&amp;A2253,user_list!J:J,days!G2253)+SUMIFS(user_list!P:P,user_list!G:G,"&lt;="&amp;A2253,user_list!H:H,"&gt;="&amp;A2253,user_list!J:J,days!G2253-1)</f>
        <v>5.3888888888888889E-2</v>
      </c>
      <c r="E2253">
        <f>COUNTIF(user_list!H:H,A2253)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80">
        <v>44257</v>
      </c>
      <c r="B2254">
        <f>SUMIFS(user_list!P:P,user_list!G:G,"&lt;="&amp;A2254,user_list!H:H,"&gt;="&amp;A2254)</f>
        <v>1.5734989648033122E-2</v>
      </c>
      <c r="C2254">
        <f>SUMIFS(user_list!Q:Q,user_list!G:G,"&lt;="&amp;A2254,user_list!H:H,"&gt;="&amp;A2254)</f>
        <v>0.14906832298136649</v>
      </c>
      <c r="D2254">
        <f>SUMIFS(user_list!P:P,user_list!G:G,"&lt;="&amp;A2254,user_list!H:H,"&gt;="&amp;A2254,user_list!J:J,days!G2254)+SUMIFS(user_list!P:P,user_list!G:G,"&lt;="&amp;A2254,user_list!H:H,"&gt;="&amp;A2254,user_list!J:J,days!G2254-1)</f>
        <v>0</v>
      </c>
      <c r="E2254">
        <f>COUNTIF(user_list!H:H,A2254)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80">
        <v>44258</v>
      </c>
      <c r="B2255">
        <f>SUMIFS(user_list!P:P,user_list!G:G,"&lt;="&amp;A2255,user_list!H:H,"&gt;="&amp;A2255)</f>
        <v>0.23649256540560884</v>
      </c>
      <c r="C2255">
        <f>SUMIFS(user_list!Q:Q,user_list!G:G,"&lt;="&amp;A2255,user_list!H:H,"&gt;="&amp;A2255)</f>
        <v>0.69452286843591193</v>
      </c>
      <c r="D2255">
        <f>SUMIFS(user_list!P:P,user_list!G:G,"&lt;="&amp;A2255,user_list!H:H,"&gt;="&amp;A2255,user_list!J:J,days!G2255)+SUMIFS(user_list!P:P,user_list!G:G,"&lt;="&amp;A2255,user_list!H:H,"&gt;="&amp;A2255,user_list!J:J,days!G2255-1)</f>
        <v>0.22075757575757571</v>
      </c>
      <c r="E2255">
        <f>COUNTIF(user_list!H:H,A2255)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80">
        <v>44259</v>
      </c>
      <c r="B2256">
        <f>SUMIFS(user_list!P:P,user_list!G:G,"&lt;="&amp;A2256,user_list!H:H,"&gt;="&amp;A2256)</f>
        <v>0.23649256540560884</v>
      </c>
      <c r="C2256">
        <f>SUMIFS(user_list!Q:Q,user_list!G:G,"&lt;="&amp;A2256,user_list!H:H,"&gt;="&amp;A2256)</f>
        <v>0.69452286843591193</v>
      </c>
      <c r="D2256">
        <f>SUMIFS(user_list!P:P,user_list!G:G,"&lt;="&amp;A2256,user_list!H:H,"&gt;="&amp;A2256,user_list!J:J,days!G2256)+SUMIFS(user_list!P:P,user_list!G:G,"&lt;="&amp;A2256,user_list!H:H,"&gt;="&amp;A2256,user_list!J:J,days!G2256-1)</f>
        <v>0.22075757575757571</v>
      </c>
      <c r="E2256">
        <f>COUNTIF(user_list!H:H,A2256)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80">
        <v>44260</v>
      </c>
      <c r="B2257">
        <f>SUMIFS(user_list!P:P,user_list!G:G,"&lt;="&amp;A2257,user_list!H:H,"&gt;="&amp;A2257)</f>
        <v>0.23649256540560884</v>
      </c>
      <c r="C2257">
        <f>SUMIFS(user_list!Q:Q,user_list!G:G,"&lt;="&amp;A2257,user_list!H:H,"&gt;="&amp;A2257)</f>
        <v>0.69452286843591193</v>
      </c>
      <c r="D2257">
        <f>SUMIFS(user_list!P:P,user_list!G:G,"&lt;="&amp;A2257,user_list!H:H,"&gt;="&amp;A2257,user_list!J:J,days!G2257)+SUMIFS(user_list!P:P,user_list!G:G,"&lt;="&amp;A2257,user_list!H:H,"&gt;="&amp;A2257,user_list!J:J,days!G2257-1)</f>
        <v>0.22075757575757571</v>
      </c>
      <c r="E2257">
        <f>COUNTIF(user_list!H:H,A2257)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80">
        <v>44261</v>
      </c>
      <c r="B2258">
        <f>SUMIFS(user_list!P:P,user_list!G:G,"&lt;="&amp;A2258,user_list!H:H,"&gt;="&amp;A2258)</f>
        <v>0.23649256540560884</v>
      </c>
      <c r="C2258">
        <f>SUMIFS(user_list!Q:Q,user_list!G:G,"&lt;="&amp;A2258,user_list!H:H,"&gt;="&amp;A2258)</f>
        <v>0.69452286843591193</v>
      </c>
      <c r="D2258">
        <f>SUMIFS(user_list!P:P,user_list!G:G,"&lt;="&amp;A2258,user_list!H:H,"&gt;="&amp;A2258,user_list!J:J,days!G2258)+SUMIFS(user_list!P:P,user_list!G:G,"&lt;="&amp;A2258,user_list!H:H,"&gt;="&amp;A2258,user_list!J:J,days!G2258-1)</f>
        <v>0.22075757575757571</v>
      </c>
      <c r="E2258">
        <f>COUNTIF(user_list!H:H,A2258)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80">
        <v>44262</v>
      </c>
      <c r="B2259">
        <f>SUMIFS(user_list!P:P,user_list!G:G,"&lt;="&amp;A2259,user_list!H:H,"&gt;="&amp;A2259)</f>
        <v>0.23649256540560884</v>
      </c>
      <c r="C2259">
        <f>SUMIFS(user_list!Q:Q,user_list!G:G,"&lt;="&amp;A2259,user_list!H:H,"&gt;="&amp;A2259)</f>
        <v>0.69452286843591193</v>
      </c>
      <c r="D2259">
        <f>SUMIFS(user_list!P:P,user_list!G:G,"&lt;="&amp;A2259,user_list!H:H,"&gt;="&amp;A2259,user_list!J:J,days!G2259)+SUMIFS(user_list!P:P,user_list!G:G,"&lt;="&amp;A2259,user_list!H:H,"&gt;="&amp;A2259,user_list!J:J,days!G2259-1)</f>
        <v>0.22075757575757571</v>
      </c>
      <c r="E2259">
        <f>COUNTIF(user_list!H:H,A2259)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80">
        <v>44263</v>
      </c>
      <c r="B2260">
        <f>SUMIFS(user_list!P:P,user_list!G:G,"&lt;="&amp;A2260,user_list!H:H,"&gt;="&amp;A2260)</f>
        <v>0.23649256540560884</v>
      </c>
      <c r="C2260">
        <f>SUMIFS(user_list!Q:Q,user_list!G:G,"&lt;="&amp;A2260,user_list!H:H,"&gt;="&amp;A2260)</f>
        <v>0.69452286843591193</v>
      </c>
      <c r="D2260">
        <f>SUMIFS(user_list!P:P,user_list!G:G,"&lt;="&amp;A2260,user_list!H:H,"&gt;="&amp;A2260,user_list!J:J,days!G2260)+SUMIFS(user_list!P:P,user_list!G:G,"&lt;="&amp;A2260,user_list!H:H,"&gt;="&amp;A2260,user_list!J:J,days!G2260-1)</f>
        <v>0.22075757575757571</v>
      </c>
      <c r="E2260">
        <f>COUNTIF(user_list!H:H,A2260)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80">
        <v>44264</v>
      </c>
      <c r="B2261">
        <f>SUMIFS(user_list!P:P,user_list!G:G,"&lt;="&amp;A2261,user_list!H:H,"&gt;="&amp;A2261)</f>
        <v>0.23649256540560884</v>
      </c>
      <c r="C2261">
        <f>SUMIFS(user_list!Q:Q,user_list!G:G,"&lt;="&amp;A2261,user_list!H:H,"&gt;="&amp;A2261)</f>
        <v>0.69452286843591193</v>
      </c>
      <c r="D2261">
        <f>SUMIFS(user_list!P:P,user_list!G:G,"&lt;="&amp;A2261,user_list!H:H,"&gt;="&amp;A2261,user_list!J:J,days!G2261)+SUMIFS(user_list!P:P,user_list!G:G,"&lt;="&amp;A2261,user_list!H:H,"&gt;="&amp;A2261,user_list!J:J,days!G2261-1)</f>
        <v>0.22075757575757571</v>
      </c>
      <c r="E2261">
        <f>COUNTIF(user_list!H:H,A2261)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80">
        <v>44265</v>
      </c>
      <c r="B2262">
        <f>SUMIFS(user_list!P:P,user_list!G:G,"&lt;="&amp;A2262,user_list!H:H,"&gt;="&amp;A2262)</f>
        <v>0.23649256540560884</v>
      </c>
      <c r="C2262">
        <f>SUMIFS(user_list!Q:Q,user_list!G:G,"&lt;="&amp;A2262,user_list!H:H,"&gt;="&amp;A2262)</f>
        <v>0.69452286843591193</v>
      </c>
      <c r="D2262">
        <f>SUMIFS(user_list!P:P,user_list!G:G,"&lt;="&amp;A2262,user_list!H:H,"&gt;="&amp;A2262,user_list!J:J,days!G2262)+SUMIFS(user_list!P:P,user_list!G:G,"&lt;="&amp;A2262,user_list!H:H,"&gt;="&amp;A2262,user_list!J:J,days!G2262-1)</f>
        <v>0.22075757575757571</v>
      </c>
      <c r="E2262">
        <f>COUNTIF(user_list!H:H,A2262)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80">
        <v>44266</v>
      </c>
      <c r="B2263">
        <f>SUMIFS(user_list!P:P,user_list!G:G,"&lt;="&amp;A2263,user_list!H:H,"&gt;="&amp;A2263)</f>
        <v>0.23649256540560884</v>
      </c>
      <c r="C2263">
        <f>SUMIFS(user_list!Q:Q,user_list!G:G,"&lt;="&amp;A2263,user_list!H:H,"&gt;="&amp;A2263)</f>
        <v>0.69452286843591193</v>
      </c>
      <c r="D2263">
        <f>SUMIFS(user_list!P:P,user_list!G:G,"&lt;="&amp;A2263,user_list!H:H,"&gt;="&amp;A2263,user_list!J:J,days!G2263)+SUMIFS(user_list!P:P,user_list!G:G,"&lt;="&amp;A2263,user_list!H:H,"&gt;="&amp;A2263,user_list!J:J,days!G2263-1)</f>
        <v>0.22075757575757571</v>
      </c>
      <c r="E2263">
        <f>COUNTIF(user_list!H:H,A2263)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80">
        <v>44267</v>
      </c>
      <c r="B2264">
        <f>SUMIFS(user_list!P:P,user_list!G:G,"&lt;="&amp;A2264,user_list!H:H,"&gt;="&amp;A2264)</f>
        <v>0.23649256540560884</v>
      </c>
      <c r="C2264">
        <f>SUMIFS(user_list!Q:Q,user_list!G:G,"&lt;="&amp;A2264,user_list!H:H,"&gt;="&amp;A2264)</f>
        <v>0.69452286843591193</v>
      </c>
      <c r="D2264">
        <f>SUMIFS(user_list!P:P,user_list!G:G,"&lt;="&amp;A2264,user_list!H:H,"&gt;="&amp;A2264,user_list!J:J,days!G2264)+SUMIFS(user_list!P:P,user_list!G:G,"&lt;="&amp;A2264,user_list!H:H,"&gt;="&amp;A2264,user_list!J:J,days!G2264-1)</f>
        <v>0.22075757575757571</v>
      </c>
      <c r="E2264">
        <f>COUNTIF(user_list!H:H,A2264)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80">
        <v>44268</v>
      </c>
      <c r="B2265">
        <f>SUMIFS(user_list!P:P,user_list!G:G,"&lt;="&amp;A2265,user_list!H:H,"&gt;="&amp;A2265)</f>
        <v>0.23649256540560884</v>
      </c>
      <c r="C2265">
        <f>SUMIFS(user_list!Q:Q,user_list!G:G,"&lt;="&amp;A2265,user_list!H:H,"&gt;="&amp;A2265)</f>
        <v>0.69452286843591193</v>
      </c>
      <c r="D2265">
        <f>SUMIFS(user_list!P:P,user_list!G:G,"&lt;="&amp;A2265,user_list!H:H,"&gt;="&amp;A2265,user_list!J:J,days!G2265)+SUMIFS(user_list!P:P,user_list!G:G,"&lt;="&amp;A2265,user_list!H:H,"&gt;="&amp;A2265,user_list!J:J,days!G2265-1)</f>
        <v>0.22075757575757571</v>
      </c>
      <c r="E2265">
        <f>COUNTIF(user_list!H:H,A2265)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80">
        <v>44269</v>
      </c>
      <c r="B2266">
        <f>SUMIFS(user_list!P:P,user_list!G:G,"&lt;="&amp;A2266,user_list!H:H,"&gt;="&amp;A2266)</f>
        <v>0.23649256540560884</v>
      </c>
      <c r="C2266">
        <f>SUMIFS(user_list!Q:Q,user_list!G:G,"&lt;="&amp;A2266,user_list!H:H,"&gt;="&amp;A2266)</f>
        <v>0.69452286843591193</v>
      </c>
      <c r="D2266">
        <f>SUMIFS(user_list!P:P,user_list!G:G,"&lt;="&amp;A2266,user_list!H:H,"&gt;="&amp;A2266,user_list!J:J,days!G2266)+SUMIFS(user_list!P:P,user_list!G:G,"&lt;="&amp;A2266,user_list!H:H,"&gt;="&amp;A2266,user_list!J:J,days!G2266-1)</f>
        <v>0.22075757575757571</v>
      </c>
      <c r="E2266">
        <f>COUNTIF(user_list!H:H,A2266)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80">
        <v>44270</v>
      </c>
      <c r="B2267">
        <f>SUMIFS(user_list!P:P,user_list!G:G,"&lt;="&amp;A2267,user_list!H:H,"&gt;="&amp;A2267)</f>
        <v>0.23649256540560884</v>
      </c>
      <c r="C2267">
        <f>SUMIFS(user_list!Q:Q,user_list!G:G,"&lt;="&amp;A2267,user_list!H:H,"&gt;="&amp;A2267)</f>
        <v>0.69452286843591193</v>
      </c>
      <c r="D2267">
        <f>SUMIFS(user_list!P:P,user_list!G:G,"&lt;="&amp;A2267,user_list!H:H,"&gt;="&amp;A2267,user_list!J:J,days!G2267)+SUMIFS(user_list!P:P,user_list!G:G,"&lt;="&amp;A2267,user_list!H:H,"&gt;="&amp;A2267,user_list!J:J,days!G2267-1)</f>
        <v>0.22075757575757571</v>
      </c>
      <c r="E2267">
        <f>COUNTIF(user_list!H:H,A2267)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80">
        <v>44271</v>
      </c>
      <c r="B2268">
        <f>SUMIFS(user_list!P:P,user_list!G:G,"&lt;="&amp;A2268,user_list!H:H,"&gt;="&amp;A2268)</f>
        <v>0.23649256540560884</v>
      </c>
      <c r="C2268">
        <f>SUMIFS(user_list!Q:Q,user_list!G:G,"&lt;="&amp;A2268,user_list!H:H,"&gt;="&amp;A2268)</f>
        <v>0.69452286843591193</v>
      </c>
      <c r="D2268">
        <f>SUMIFS(user_list!P:P,user_list!G:G,"&lt;="&amp;A2268,user_list!H:H,"&gt;="&amp;A2268,user_list!J:J,days!G2268)+SUMIFS(user_list!P:P,user_list!G:G,"&lt;="&amp;A2268,user_list!H:H,"&gt;="&amp;A2268,user_list!J:J,days!G2268-1)</f>
        <v>0.22075757575757571</v>
      </c>
      <c r="E2268">
        <f>COUNTIF(user_list!H:H,A2268)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80">
        <v>44272</v>
      </c>
      <c r="B2269">
        <f>SUMIFS(user_list!P:P,user_list!G:G,"&lt;="&amp;A2269,user_list!H:H,"&gt;="&amp;A2269)</f>
        <v>0.23649256540560884</v>
      </c>
      <c r="C2269">
        <f>SUMIFS(user_list!Q:Q,user_list!G:G,"&lt;="&amp;A2269,user_list!H:H,"&gt;="&amp;A2269)</f>
        <v>0.69452286843591193</v>
      </c>
      <c r="D2269">
        <f>SUMIFS(user_list!P:P,user_list!G:G,"&lt;="&amp;A2269,user_list!H:H,"&gt;="&amp;A2269,user_list!J:J,days!G2269)+SUMIFS(user_list!P:P,user_list!G:G,"&lt;="&amp;A2269,user_list!H:H,"&gt;="&amp;A2269,user_list!J:J,days!G2269-1)</f>
        <v>0.22075757575757571</v>
      </c>
      <c r="E2269">
        <f>COUNTIF(user_list!H:H,A2269)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80">
        <v>44273</v>
      </c>
      <c r="B2270">
        <f>SUMIFS(user_list!P:P,user_list!G:G,"&lt;="&amp;A2270,user_list!H:H,"&gt;="&amp;A2270)</f>
        <v>0.23649256540560884</v>
      </c>
      <c r="C2270">
        <f>SUMIFS(user_list!Q:Q,user_list!G:G,"&lt;="&amp;A2270,user_list!H:H,"&gt;="&amp;A2270)</f>
        <v>0.69452286843591193</v>
      </c>
      <c r="D2270">
        <f>SUMIFS(user_list!P:P,user_list!G:G,"&lt;="&amp;A2270,user_list!H:H,"&gt;="&amp;A2270,user_list!J:J,days!G2270)+SUMIFS(user_list!P:P,user_list!G:G,"&lt;="&amp;A2270,user_list!H:H,"&gt;="&amp;A2270,user_list!J:J,days!G2270-1)</f>
        <v>0.22075757575757571</v>
      </c>
      <c r="E2270">
        <f>COUNTIF(user_list!H:H,A2270)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80">
        <v>44274</v>
      </c>
      <c r="B2271">
        <f>SUMIFS(user_list!P:P,user_list!G:G,"&lt;="&amp;A2271,user_list!H:H,"&gt;="&amp;A2271)</f>
        <v>0.23649256540560884</v>
      </c>
      <c r="C2271">
        <f>SUMIFS(user_list!Q:Q,user_list!G:G,"&lt;="&amp;A2271,user_list!H:H,"&gt;="&amp;A2271)</f>
        <v>0.69452286843591193</v>
      </c>
      <c r="D2271">
        <f>SUMIFS(user_list!P:P,user_list!G:G,"&lt;="&amp;A2271,user_list!H:H,"&gt;="&amp;A2271,user_list!J:J,days!G2271)+SUMIFS(user_list!P:P,user_list!G:G,"&lt;="&amp;A2271,user_list!H:H,"&gt;="&amp;A2271,user_list!J:J,days!G2271-1)</f>
        <v>0.22075757575757571</v>
      </c>
      <c r="E2271">
        <f>COUNTIF(user_list!H:H,A2271)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80">
        <v>44275</v>
      </c>
      <c r="B2272">
        <f>SUMIFS(user_list!P:P,user_list!G:G,"&lt;="&amp;A2272,user_list!H:H,"&gt;="&amp;A2272)</f>
        <v>0.23649256540560884</v>
      </c>
      <c r="C2272">
        <f>SUMIFS(user_list!Q:Q,user_list!G:G,"&lt;="&amp;A2272,user_list!H:H,"&gt;="&amp;A2272)</f>
        <v>0.69452286843591193</v>
      </c>
      <c r="D2272">
        <f>SUMIFS(user_list!P:P,user_list!G:G,"&lt;="&amp;A2272,user_list!H:H,"&gt;="&amp;A2272,user_list!J:J,days!G2272)+SUMIFS(user_list!P:P,user_list!G:G,"&lt;="&amp;A2272,user_list!H:H,"&gt;="&amp;A2272,user_list!J:J,days!G2272-1)</f>
        <v>0.22075757575757571</v>
      </c>
      <c r="E2272">
        <f>COUNTIF(user_list!H:H,A2272)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80">
        <v>44276</v>
      </c>
      <c r="B2273">
        <f>SUMIFS(user_list!P:P,user_list!G:G,"&lt;="&amp;A2273,user_list!H:H,"&gt;="&amp;A2273)</f>
        <v>0.23649256540560884</v>
      </c>
      <c r="C2273">
        <f>SUMIFS(user_list!Q:Q,user_list!G:G,"&lt;="&amp;A2273,user_list!H:H,"&gt;="&amp;A2273)</f>
        <v>0.69452286843591193</v>
      </c>
      <c r="D2273">
        <f>SUMIFS(user_list!P:P,user_list!G:G,"&lt;="&amp;A2273,user_list!H:H,"&gt;="&amp;A2273,user_list!J:J,days!G2273)+SUMIFS(user_list!P:P,user_list!G:G,"&lt;="&amp;A2273,user_list!H:H,"&gt;="&amp;A2273,user_list!J:J,days!G2273-1)</f>
        <v>0.22075757575757571</v>
      </c>
      <c r="E2273">
        <f>COUNTIF(user_list!H:H,A2273)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80">
        <v>44277</v>
      </c>
      <c r="B2274">
        <f>SUMIFS(user_list!P:P,user_list!G:G,"&lt;="&amp;A2274,user_list!H:H,"&gt;="&amp;A2274)</f>
        <v>0.23649256540560884</v>
      </c>
      <c r="C2274">
        <f>SUMIFS(user_list!Q:Q,user_list!G:G,"&lt;="&amp;A2274,user_list!H:H,"&gt;="&amp;A2274)</f>
        <v>0.69452286843591193</v>
      </c>
      <c r="D2274">
        <f>SUMIFS(user_list!P:P,user_list!G:G,"&lt;="&amp;A2274,user_list!H:H,"&gt;="&amp;A2274,user_list!J:J,days!G2274)+SUMIFS(user_list!P:P,user_list!G:G,"&lt;="&amp;A2274,user_list!H:H,"&gt;="&amp;A2274,user_list!J:J,days!G2274-1)</f>
        <v>0.22075757575757571</v>
      </c>
      <c r="E2274">
        <f>COUNTIF(user_list!H:H,A2274)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80">
        <v>44278</v>
      </c>
      <c r="B2275">
        <f>SUMIFS(user_list!P:P,user_list!G:G,"&lt;="&amp;A2275,user_list!H:H,"&gt;="&amp;A2275)</f>
        <v>0.23649256540560884</v>
      </c>
      <c r="C2275">
        <f>SUMIFS(user_list!Q:Q,user_list!G:G,"&lt;="&amp;A2275,user_list!H:H,"&gt;="&amp;A2275)</f>
        <v>0.69452286843591193</v>
      </c>
      <c r="D2275">
        <f>SUMIFS(user_list!P:P,user_list!G:G,"&lt;="&amp;A2275,user_list!H:H,"&gt;="&amp;A2275,user_list!J:J,days!G2275)+SUMIFS(user_list!P:P,user_list!G:G,"&lt;="&amp;A2275,user_list!H:H,"&gt;="&amp;A2275,user_list!J:J,days!G2275-1)</f>
        <v>0.22075757575757571</v>
      </c>
      <c r="E2275">
        <f>COUNTIF(user_list!H:H,A2275)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80">
        <v>44279</v>
      </c>
      <c r="B2276">
        <f>SUMIFS(user_list!P:P,user_list!G:G,"&lt;="&amp;A2276,user_list!H:H,"&gt;="&amp;A2276)</f>
        <v>0.53649256540560886</v>
      </c>
      <c r="C2276">
        <f>SUMIFS(user_list!Q:Q,user_list!G:G,"&lt;="&amp;A2276,user_list!H:H,"&gt;="&amp;A2276)</f>
        <v>1.4445228684359119</v>
      </c>
      <c r="D2276">
        <f>SUMIFS(user_list!P:P,user_list!G:G,"&lt;="&amp;A2276,user_list!H:H,"&gt;="&amp;A2276,user_list!J:J,days!G2276)+SUMIFS(user_list!P:P,user_list!G:G,"&lt;="&amp;A2276,user_list!H:H,"&gt;="&amp;A2276,user_list!J:J,days!G2276-1)</f>
        <v>0.52075757575757575</v>
      </c>
      <c r="E2276">
        <f>COUNTIF(user_list!H:H,A2276)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80">
        <v>44280</v>
      </c>
      <c r="B2277">
        <f>SUMIFS(user_list!P:P,user_list!G:G,"&lt;="&amp;A2277,user_list!H:H,"&gt;="&amp;A2277)</f>
        <v>0.31573498964803309</v>
      </c>
      <c r="C2277">
        <f>SUMIFS(user_list!Q:Q,user_list!G:G,"&lt;="&amp;A2277,user_list!H:H,"&gt;="&amp;A2277)</f>
        <v>0.89906832298136652</v>
      </c>
      <c r="D2277">
        <f>SUMIFS(user_list!P:P,user_list!G:G,"&lt;="&amp;A2277,user_list!H:H,"&gt;="&amp;A2277,user_list!J:J,days!G2277)+SUMIFS(user_list!P:P,user_list!G:G,"&lt;="&amp;A2277,user_list!H:H,"&gt;="&amp;A2277,user_list!J:J,days!G2277-1)</f>
        <v>0.3</v>
      </c>
      <c r="E2277">
        <f>COUNTIF(user_list!H:H,A2277)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80">
        <v>44281</v>
      </c>
      <c r="B2278">
        <f>SUMIFS(user_list!P:P,user_list!G:G,"&lt;="&amp;A2278,user_list!H:H,"&gt;="&amp;A2278)</f>
        <v>0.31573498964803309</v>
      </c>
      <c r="C2278">
        <f>SUMIFS(user_list!Q:Q,user_list!G:G,"&lt;="&amp;A2278,user_list!H:H,"&gt;="&amp;A2278)</f>
        <v>0.89906832298136652</v>
      </c>
      <c r="D2278">
        <f>SUMIFS(user_list!P:P,user_list!G:G,"&lt;="&amp;A2278,user_list!H:H,"&gt;="&amp;A2278,user_list!J:J,days!G2278)+SUMIFS(user_list!P:P,user_list!G:G,"&lt;="&amp;A2278,user_list!H:H,"&gt;="&amp;A2278,user_list!J:J,days!G2278-1)</f>
        <v>0.3</v>
      </c>
      <c r="E2278">
        <f>COUNTIF(user_list!H:H,A2278)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80">
        <v>44282</v>
      </c>
      <c r="B2279">
        <f>SUMIFS(user_list!P:P,user_list!G:G,"&lt;="&amp;A2279,user_list!H:H,"&gt;="&amp;A2279)</f>
        <v>0.31573498964803309</v>
      </c>
      <c r="C2279">
        <f>SUMIFS(user_list!Q:Q,user_list!G:G,"&lt;="&amp;A2279,user_list!H:H,"&gt;="&amp;A2279)</f>
        <v>0.89906832298136652</v>
      </c>
      <c r="D2279">
        <f>SUMIFS(user_list!P:P,user_list!G:G,"&lt;="&amp;A2279,user_list!H:H,"&gt;="&amp;A2279,user_list!J:J,days!G2279)+SUMIFS(user_list!P:P,user_list!G:G,"&lt;="&amp;A2279,user_list!H:H,"&gt;="&amp;A2279,user_list!J:J,days!G2279-1)</f>
        <v>0.3</v>
      </c>
      <c r="E2279">
        <f>COUNTIF(user_list!H:H,A2279)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80">
        <v>44283</v>
      </c>
      <c r="B2280">
        <f>SUMIFS(user_list!P:P,user_list!G:G,"&lt;="&amp;A2280,user_list!H:H,"&gt;="&amp;A2280)</f>
        <v>0.31573498964803309</v>
      </c>
      <c r="C2280">
        <f>SUMIFS(user_list!Q:Q,user_list!G:G,"&lt;="&amp;A2280,user_list!H:H,"&gt;="&amp;A2280)</f>
        <v>0.89906832298136652</v>
      </c>
      <c r="D2280">
        <f>SUMIFS(user_list!P:P,user_list!G:G,"&lt;="&amp;A2280,user_list!H:H,"&gt;="&amp;A2280,user_list!J:J,days!G2280)+SUMIFS(user_list!P:P,user_list!G:G,"&lt;="&amp;A2280,user_list!H:H,"&gt;="&amp;A2280,user_list!J:J,days!G2280-1)</f>
        <v>0.3</v>
      </c>
      <c r="E2280">
        <f>COUNTIF(user_list!H:H,A2280)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80">
        <v>44284</v>
      </c>
      <c r="B2281">
        <f>SUMIFS(user_list!P:P,user_list!G:G,"&lt;="&amp;A2281,user_list!H:H,"&gt;="&amp;A2281)</f>
        <v>0.31573498964803309</v>
      </c>
      <c r="C2281">
        <f>SUMIFS(user_list!Q:Q,user_list!G:G,"&lt;="&amp;A2281,user_list!H:H,"&gt;="&amp;A2281)</f>
        <v>0.89906832298136652</v>
      </c>
      <c r="D2281">
        <f>SUMIFS(user_list!P:P,user_list!G:G,"&lt;="&amp;A2281,user_list!H:H,"&gt;="&amp;A2281,user_list!J:J,days!G2281)+SUMIFS(user_list!P:P,user_list!G:G,"&lt;="&amp;A2281,user_list!H:H,"&gt;="&amp;A2281,user_list!J:J,days!G2281-1)</f>
        <v>0.3</v>
      </c>
      <c r="E2281">
        <f>COUNTIF(user_list!H:H,A2281)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80">
        <v>44285</v>
      </c>
      <c r="B2282">
        <f>SUMIFS(user_list!P:P,user_list!G:G,"&lt;="&amp;A2282,user_list!H:H,"&gt;="&amp;A2282)</f>
        <v>0.31573498964803309</v>
      </c>
      <c r="C2282">
        <f>SUMIFS(user_list!Q:Q,user_list!G:G,"&lt;="&amp;A2282,user_list!H:H,"&gt;="&amp;A2282)</f>
        <v>0.89906832298136652</v>
      </c>
      <c r="D2282">
        <f>SUMIFS(user_list!P:P,user_list!G:G,"&lt;="&amp;A2282,user_list!H:H,"&gt;="&amp;A2282,user_list!J:J,days!G2282)+SUMIFS(user_list!P:P,user_list!G:G,"&lt;="&amp;A2282,user_list!H:H,"&gt;="&amp;A2282,user_list!J:J,days!G2282-1)</f>
        <v>0.3</v>
      </c>
      <c r="E2282">
        <f>COUNTIF(user_list!H:H,A2282)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80">
        <v>44286</v>
      </c>
      <c r="B2283">
        <f>SUMIFS(user_list!P:P,user_list!G:G,"&lt;="&amp;A2283,user_list!H:H,"&gt;="&amp;A2283)</f>
        <v>0.31573498964803309</v>
      </c>
      <c r="C2283">
        <f>SUMIFS(user_list!Q:Q,user_list!G:G,"&lt;="&amp;A2283,user_list!H:H,"&gt;="&amp;A2283)</f>
        <v>0.89906832298136652</v>
      </c>
      <c r="D2283">
        <f>SUMIFS(user_list!P:P,user_list!G:G,"&lt;="&amp;A2283,user_list!H:H,"&gt;="&amp;A2283,user_list!J:J,days!G2283)+SUMIFS(user_list!P:P,user_list!G:G,"&lt;="&amp;A2283,user_list!H:H,"&gt;="&amp;A2283,user_list!J:J,days!G2283-1)</f>
        <v>0.3</v>
      </c>
      <c r="E2283">
        <f>COUNTIF(user_list!H:H,A2283)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80">
        <v>44287</v>
      </c>
      <c r="B2284">
        <f>SUMIFS(user_list!P:P,user_list!G:G,"&lt;="&amp;A2284,user_list!H:H,"&gt;="&amp;A2284)</f>
        <v>0.31573498964803309</v>
      </c>
      <c r="C2284">
        <f>SUMIFS(user_list!Q:Q,user_list!G:G,"&lt;="&amp;A2284,user_list!H:H,"&gt;="&amp;A2284)</f>
        <v>0.89906832298136652</v>
      </c>
      <c r="D2284">
        <f>SUMIFS(user_list!P:P,user_list!G:G,"&lt;="&amp;A2284,user_list!H:H,"&gt;="&amp;A2284,user_list!J:J,days!G2284)+SUMIFS(user_list!P:P,user_list!G:G,"&lt;="&amp;A2284,user_list!H:H,"&gt;="&amp;A2284,user_list!J:J,days!G2284-1)</f>
        <v>0.3</v>
      </c>
      <c r="E2284">
        <f>COUNTIF(user_list!H:H,A2284)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80">
        <v>44288</v>
      </c>
      <c r="B2285">
        <f>SUMIFS(user_list!P:P,user_list!G:G,"&lt;="&amp;A2285,user_list!H:H,"&gt;="&amp;A2285)</f>
        <v>0.31573498964803309</v>
      </c>
      <c r="C2285">
        <f>SUMIFS(user_list!Q:Q,user_list!G:G,"&lt;="&amp;A2285,user_list!H:H,"&gt;="&amp;A2285)</f>
        <v>0.89906832298136652</v>
      </c>
      <c r="D2285">
        <f>SUMIFS(user_list!P:P,user_list!G:G,"&lt;="&amp;A2285,user_list!H:H,"&gt;="&amp;A2285,user_list!J:J,days!G2285)+SUMIFS(user_list!P:P,user_list!G:G,"&lt;="&amp;A2285,user_list!H:H,"&gt;="&amp;A2285,user_list!J:J,days!G2285-1)</f>
        <v>0.3</v>
      </c>
      <c r="E2285">
        <f>COUNTIF(user_list!H:H,A2285)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80">
        <v>44289</v>
      </c>
      <c r="B2286">
        <f>SUMIFS(user_list!P:P,user_list!G:G,"&lt;="&amp;A2286,user_list!H:H,"&gt;="&amp;A2286)</f>
        <v>0.31573498964803309</v>
      </c>
      <c r="C2286">
        <f>SUMIFS(user_list!Q:Q,user_list!G:G,"&lt;="&amp;A2286,user_list!H:H,"&gt;="&amp;A2286)</f>
        <v>0.89906832298136652</v>
      </c>
      <c r="D2286">
        <f>SUMIFS(user_list!P:P,user_list!G:G,"&lt;="&amp;A2286,user_list!H:H,"&gt;="&amp;A2286,user_list!J:J,days!G2286)+SUMIFS(user_list!P:P,user_list!G:G,"&lt;="&amp;A2286,user_list!H:H,"&gt;="&amp;A2286,user_list!J:J,days!G2286-1)</f>
        <v>0.3</v>
      </c>
      <c r="E2286">
        <f>COUNTIF(user_list!H:H,A2286)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80">
        <v>44290</v>
      </c>
      <c r="B2287">
        <f>SUMIFS(user_list!P:P,user_list!G:G,"&lt;="&amp;A2287,user_list!H:H,"&gt;="&amp;A2287)</f>
        <v>0.31573498964803309</v>
      </c>
      <c r="C2287">
        <f>SUMIFS(user_list!Q:Q,user_list!G:G,"&lt;="&amp;A2287,user_list!H:H,"&gt;="&amp;A2287)</f>
        <v>0.89906832298136652</v>
      </c>
      <c r="D2287">
        <f>SUMIFS(user_list!P:P,user_list!G:G,"&lt;="&amp;A2287,user_list!H:H,"&gt;="&amp;A2287,user_list!J:J,days!G2287)+SUMIFS(user_list!P:P,user_list!G:G,"&lt;="&amp;A2287,user_list!H:H,"&gt;="&amp;A2287,user_list!J:J,days!G2287-1)</f>
        <v>0.3</v>
      </c>
      <c r="E2287">
        <f>COUNTIF(user_list!H:H,A2287)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80">
        <v>44291</v>
      </c>
      <c r="B2288">
        <f>SUMIFS(user_list!P:P,user_list!G:G,"&lt;="&amp;A2288,user_list!H:H,"&gt;="&amp;A2288)</f>
        <v>0.31573498964803309</v>
      </c>
      <c r="C2288">
        <f>SUMIFS(user_list!Q:Q,user_list!G:G,"&lt;="&amp;A2288,user_list!H:H,"&gt;="&amp;A2288)</f>
        <v>0.89906832298136652</v>
      </c>
      <c r="D2288">
        <f>SUMIFS(user_list!P:P,user_list!G:G,"&lt;="&amp;A2288,user_list!H:H,"&gt;="&amp;A2288,user_list!J:J,days!G2288)+SUMIFS(user_list!P:P,user_list!G:G,"&lt;="&amp;A2288,user_list!H:H,"&gt;="&amp;A2288,user_list!J:J,days!G2288-1)</f>
        <v>0.3</v>
      </c>
      <c r="E2288">
        <f>COUNTIF(user_list!H:H,A2288)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80">
        <v>44292</v>
      </c>
      <c r="B2289">
        <f>SUMIFS(user_list!P:P,user_list!G:G,"&lt;="&amp;A2289,user_list!H:H,"&gt;="&amp;A2289)</f>
        <v>0.31573498964803309</v>
      </c>
      <c r="C2289">
        <f>SUMIFS(user_list!Q:Q,user_list!G:G,"&lt;="&amp;A2289,user_list!H:H,"&gt;="&amp;A2289)</f>
        <v>0.89906832298136652</v>
      </c>
      <c r="D2289">
        <f>SUMIFS(user_list!P:P,user_list!G:G,"&lt;="&amp;A2289,user_list!H:H,"&gt;="&amp;A2289,user_list!J:J,days!G2289)+SUMIFS(user_list!P:P,user_list!G:G,"&lt;="&amp;A2289,user_list!H:H,"&gt;="&amp;A2289,user_list!J:J,days!G2289-1)</f>
        <v>0.3</v>
      </c>
      <c r="E2289">
        <f>COUNTIF(user_list!H:H,A2289)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80">
        <v>44293</v>
      </c>
      <c r="B2290">
        <f>SUMIFS(user_list!P:P,user_list!G:G,"&lt;="&amp;A2290,user_list!H:H,"&gt;="&amp;A2290)</f>
        <v>0.31573498964803309</v>
      </c>
      <c r="C2290">
        <f>SUMIFS(user_list!Q:Q,user_list!G:G,"&lt;="&amp;A2290,user_list!H:H,"&gt;="&amp;A2290)</f>
        <v>0.89906832298136652</v>
      </c>
      <c r="D2290">
        <f>SUMIFS(user_list!P:P,user_list!G:G,"&lt;="&amp;A2290,user_list!H:H,"&gt;="&amp;A2290,user_list!J:J,days!G2290)+SUMIFS(user_list!P:P,user_list!G:G,"&lt;="&amp;A2290,user_list!H:H,"&gt;="&amp;A2290,user_list!J:J,days!G2290-1)</f>
        <v>0.3</v>
      </c>
      <c r="E2290">
        <f>COUNTIF(user_list!H:H,A2290)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80">
        <v>44294</v>
      </c>
      <c r="B2291">
        <f>SUMIFS(user_list!P:P,user_list!G:G,"&lt;="&amp;A2291,user_list!H:H,"&gt;="&amp;A2291)</f>
        <v>0.31573498964803309</v>
      </c>
      <c r="C2291">
        <f>SUMIFS(user_list!Q:Q,user_list!G:G,"&lt;="&amp;A2291,user_list!H:H,"&gt;="&amp;A2291)</f>
        <v>0.89906832298136652</v>
      </c>
      <c r="D2291">
        <f>SUMIFS(user_list!P:P,user_list!G:G,"&lt;="&amp;A2291,user_list!H:H,"&gt;="&amp;A2291,user_list!J:J,days!G2291)+SUMIFS(user_list!P:P,user_list!G:G,"&lt;="&amp;A2291,user_list!H:H,"&gt;="&amp;A2291,user_list!J:J,days!G2291-1)</f>
        <v>0.3</v>
      </c>
      <c r="E2291">
        <f>COUNTIF(user_list!H:H,A2291)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80">
        <v>44295</v>
      </c>
      <c r="B2292">
        <f>SUMIFS(user_list!P:P,user_list!G:G,"&lt;="&amp;A2292,user_list!H:H,"&gt;="&amp;A2292)</f>
        <v>1.5734989648033122E-2</v>
      </c>
      <c r="C2292">
        <f>SUMIFS(user_list!Q:Q,user_list!G:G,"&lt;="&amp;A2292,user_list!H:H,"&gt;="&amp;A2292)</f>
        <v>0.14906832298136649</v>
      </c>
      <c r="D2292">
        <f>SUMIFS(user_list!P:P,user_list!G:G,"&lt;="&amp;A2292,user_list!H:H,"&gt;="&amp;A2292,user_list!J:J,days!G2292)+SUMIFS(user_list!P:P,user_list!G:G,"&lt;="&amp;A2292,user_list!H:H,"&gt;="&amp;A2292,user_list!J:J,days!G2292-1)</f>
        <v>0</v>
      </c>
      <c r="E2292">
        <f>COUNTIF(user_list!H:H,A2292)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80">
        <v>44296</v>
      </c>
      <c r="B2293">
        <f>SUMIFS(user_list!P:P,user_list!G:G,"&lt;="&amp;A2293,user_list!H:H,"&gt;="&amp;A2293)</f>
        <v>0.49783375508013178</v>
      </c>
      <c r="C2293">
        <f>SUMIFS(user_list!Q:Q,user_list!G:G,"&lt;="&amp;A2293,user_list!H:H,"&gt;="&amp;A2293)</f>
        <v>1.3712905452035886</v>
      </c>
      <c r="D2293">
        <f>SUMIFS(user_list!P:P,user_list!G:G,"&lt;="&amp;A2293,user_list!H:H,"&gt;="&amp;A2293,user_list!J:J,days!G2293)+SUMIFS(user_list!P:P,user_list!G:G,"&lt;="&amp;A2293,user_list!H:H,"&gt;="&amp;A2293,user_list!J:J,days!G2293-1)</f>
        <v>0.48209876543209867</v>
      </c>
      <c r="E2293">
        <f>COUNTIF(user_list!H:H,A2293)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80">
        <v>44297</v>
      </c>
      <c r="B2294">
        <f>SUMIFS(user_list!P:P,user_list!G:G,"&lt;="&amp;A2294,user_list!H:H,"&gt;="&amp;A2294)</f>
        <v>2.3678337550801314</v>
      </c>
      <c r="C2294">
        <f>SUMIFS(user_list!Q:Q,user_list!G:G,"&lt;="&amp;A2294,user_list!H:H,"&gt;="&amp;A2294)</f>
        <v>3.2943674682805115</v>
      </c>
      <c r="D2294">
        <f>SUMIFS(user_list!P:P,user_list!G:G,"&lt;="&amp;A2294,user_list!H:H,"&gt;="&amp;A2294,user_list!J:J,days!G2294)+SUMIFS(user_list!P:P,user_list!G:G,"&lt;="&amp;A2294,user_list!H:H,"&gt;="&amp;A2294,user_list!J:J,days!G2294-1)</f>
        <v>2.3520987654320984</v>
      </c>
      <c r="E2294">
        <f>COUNTIF(user_list!H:H,A2294)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80">
        <v>44298</v>
      </c>
      <c r="B2295">
        <f>SUMIFS(user_list!P:P,user_list!G:G,"&lt;="&amp;A2295,user_list!H:H,"&gt;="&amp;A2295)</f>
        <v>0.86450042174679842</v>
      </c>
      <c r="C2295">
        <f>SUMIFS(user_list!Q:Q,user_list!G:G,"&lt;="&amp;A2295,user_list!H:H,"&gt;="&amp;A2295)</f>
        <v>2.2943674682805115</v>
      </c>
      <c r="D2295">
        <f>SUMIFS(user_list!P:P,user_list!G:G,"&lt;="&amp;A2295,user_list!H:H,"&gt;="&amp;A2295,user_list!J:J,days!G2295)+SUMIFS(user_list!P:P,user_list!G:G,"&lt;="&amp;A2295,user_list!H:H,"&gt;="&amp;A2295,user_list!J:J,days!G2295-1)</f>
        <v>0.8487654320987652</v>
      </c>
      <c r="E2295">
        <f>COUNTIF(user_list!H:H,A2295)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80">
        <v>44299</v>
      </c>
      <c r="B2296">
        <f>SUMIFS(user_list!P:P,user_list!G:G,"&lt;="&amp;A2296,user_list!H:H,"&gt;="&amp;A2296)</f>
        <v>0.86450042174679842</v>
      </c>
      <c r="C2296">
        <f>SUMIFS(user_list!Q:Q,user_list!G:G,"&lt;="&amp;A2296,user_list!H:H,"&gt;="&amp;A2296)</f>
        <v>2.2943674682805115</v>
      </c>
      <c r="D2296">
        <f>SUMIFS(user_list!P:P,user_list!G:G,"&lt;="&amp;A2296,user_list!H:H,"&gt;="&amp;A2296,user_list!J:J,days!G2296)+SUMIFS(user_list!P:P,user_list!G:G,"&lt;="&amp;A2296,user_list!H:H,"&gt;="&amp;A2296,user_list!J:J,days!G2296-1)</f>
        <v>0.8487654320987652</v>
      </c>
      <c r="E2296">
        <f>COUNTIF(user_list!H:H,A2296)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80">
        <v>44300</v>
      </c>
      <c r="B2297">
        <f>SUMIFS(user_list!P:P,user_list!G:G,"&lt;="&amp;A2297,user_list!H:H,"&gt;="&amp;A2297)</f>
        <v>0.86450042174679842</v>
      </c>
      <c r="C2297">
        <f>SUMIFS(user_list!Q:Q,user_list!G:G,"&lt;="&amp;A2297,user_list!H:H,"&gt;="&amp;A2297)</f>
        <v>2.2943674682805115</v>
      </c>
      <c r="D2297">
        <f>SUMIFS(user_list!P:P,user_list!G:G,"&lt;="&amp;A2297,user_list!H:H,"&gt;="&amp;A2297,user_list!J:J,days!G2297)+SUMIFS(user_list!P:P,user_list!G:G,"&lt;="&amp;A2297,user_list!H:H,"&gt;="&amp;A2297,user_list!J:J,days!G2297-1)</f>
        <v>0.8487654320987652</v>
      </c>
      <c r="E2297">
        <f>COUNTIF(user_list!H:H,A2297)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80">
        <v>44301</v>
      </c>
      <c r="B2298">
        <f>SUMIFS(user_list!P:P,user_list!G:G,"&lt;="&amp;A2298,user_list!H:H,"&gt;="&amp;A2298)</f>
        <v>0.86450042174679842</v>
      </c>
      <c r="C2298">
        <f>SUMIFS(user_list!Q:Q,user_list!G:G,"&lt;="&amp;A2298,user_list!H:H,"&gt;="&amp;A2298)</f>
        <v>2.2943674682805115</v>
      </c>
      <c r="D2298">
        <f>SUMIFS(user_list!P:P,user_list!G:G,"&lt;="&amp;A2298,user_list!H:H,"&gt;="&amp;A2298,user_list!J:J,days!G2298)+SUMIFS(user_list!P:P,user_list!G:G,"&lt;="&amp;A2298,user_list!H:H,"&gt;="&amp;A2298,user_list!J:J,days!G2298-1)</f>
        <v>0.8487654320987652</v>
      </c>
      <c r="E2298">
        <f>COUNTIF(user_list!H:H,A2298)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80">
        <v>44302</v>
      </c>
      <c r="B2299">
        <f>SUMIFS(user_list!P:P,user_list!G:G,"&lt;="&amp;A2299,user_list!H:H,"&gt;="&amp;A2299)</f>
        <v>0.86450042174679842</v>
      </c>
      <c r="C2299">
        <f>SUMIFS(user_list!Q:Q,user_list!G:G,"&lt;="&amp;A2299,user_list!H:H,"&gt;="&amp;A2299)</f>
        <v>2.2943674682805115</v>
      </c>
      <c r="D2299">
        <f>SUMIFS(user_list!P:P,user_list!G:G,"&lt;="&amp;A2299,user_list!H:H,"&gt;="&amp;A2299,user_list!J:J,days!G2299)+SUMIFS(user_list!P:P,user_list!G:G,"&lt;="&amp;A2299,user_list!H:H,"&gt;="&amp;A2299,user_list!J:J,days!G2299-1)</f>
        <v>0.8487654320987652</v>
      </c>
      <c r="E2299">
        <f>COUNTIF(user_list!H:H,A2299)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80">
        <v>44303</v>
      </c>
      <c r="B2300">
        <f>SUMIFS(user_list!P:P,user_list!G:G,"&lt;="&amp;A2300,user_list!H:H,"&gt;="&amp;A2300)</f>
        <v>0.86450042174679842</v>
      </c>
      <c r="C2300">
        <f>SUMIFS(user_list!Q:Q,user_list!G:G,"&lt;="&amp;A2300,user_list!H:H,"&gt;="&amp;A2300)</f>
        <v>2.2943674682805115</v>
      </c>
      <c r="D2300">
        <f>SUMIFS(user_list!P:P,user_list!G:G,"&lt;="&amp;A2300,user_list!H:H,"&gt;="&amp;A2300,user_list!J:J,days!G2300)+SUMIFS(user_list!P:P,user_list!G:G,"&lt;="&amp;A2300,user_list!H:H,"&gt;="&amp;A2300,user_list!J:J,days!G2300-1)</f>
        <v>0.8487654320987652</v>
      </c>
      <c r="E2300">
        <f>COUNTIF(user_list!H:H,A2300)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80">
        <v>44304</v>
      </c>
      <c r="B2301">
        <f>SUMIFS(user_list!P:P,user_list!G:G,"&lt;="&amp;A2301,user_list!H:H,"&gt;="&amp;A2301)</f>
        <v>1.5183893106356874</v>
      </c>
      <c r="C2301">
        <f>SUMIFS(user_list!Q:Q,user_list!G:G,"&lt;="&amp;A2301,user_list!H:H,"&gt;="&amp;A2301)</f>
        <v>4.2943674682805115</v>
      </c>
      <c r="D2301">
        <f>SUMIFS(user_list!P:P,user_list!G:G,"&lt;="&amp;A2301,user_list!H:H,"&gt;="&amp;A2301,user_list!J:J,days!G2301)+SUMIFS(user_list!P:P,user_list!G:G,"&lt;="&amp;A2301,user_list!H:H,"&gt;="&amp;A2301,user_list!J:J,days!G2301-1)</f>
        <v>1.2432098765432098</v>
      </c>
      <c r="E2301">
        <f>COUNTIF(user_list!H:H,A2301)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80">
        <v>44305</v>
      </c>
      <c r="B2302">
        <f>SUMIFS(user_list!P:P,user_list!G:G,"&lt;="&amp;A2302,user_list!H:H,"&gt;="&amp;A2302)</f>
        <v>0.43999999999999989</v>
      </c>
      <c r="C2302">
        <f>SUMIFS(user_list!Q:Q,user_list!G:G,"&lt;="&amp;A2302,user_list!H:H,"&gt;="&amp;A2302)</f>
        <v>1.3230769230769233</v>
      </c>
      <c r="D2302">
        <f>SUMIFS(user_list!P:P,user_list!G:G,"&lt;="&amp;A2302,user_list!H:H,"&gt;="&amp;A2302,user_list!J:J,days!G2302)+SUMIFS(user_list!P:P,user_list!G:G,"&lt;="&amp;A2302,user_list!H:H,"&gt;="&amp;A2302,user_list!J:J,days!G2302-1)</f>
        <v>0.43999999999999989</v>
      </c>
      <c r="E2302">
        <f>COUNTIF(user_list!H:H,A2302)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80">
        <v>44306</v>
      </c>
      <c r="B2303">
        <f>SUMIFS(user_list!P:P,user_list!G:G,"&lt;="&amp;A2303,user_list!H:H,"&gt;="&amp;A2303)</f>
        <v>0.43999999999999989</v>
      </c>
      <c r="C2303">
        <f>SUMIFS(user_list!Q:Q,user_list!G:G,"&lt;="&amp;A2303,user_list!H:H,"&gt;="&amp;A2303)</f>
        <v>1.3230769230769233</v>
      </c>
      <c r="D2303">
        <f>SUMIFS(user_list!P:P,user_list!G:G,"&lt;="&amp;A2303,user_list!H:H,"&gt;="&amp;A2303,user_list!J:J,days!G2303)+SUMIFS(user_list!P:P,user_list!G:G,"&lt;="&amp;A2303,user_list!H:H,"&gt;="&amp;A2303,user_list!J:J,days!G2303-1)</f>
        <v>0.43999999999999989</v>
      </c>
      <c r="E2303">
        <f>COUNTIF(user_list!H:H,A2303)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80">
        <v>44307</v>
      </c>
      <c r="B2304">
        <f>SUMIFS(user_list!P:P,user_list!G:G,"&lt;="&amp;A2304,user_list!H:H,"&gt;="&amp;A2304)</f>
        <v>0.95481481481481478</v>
      </c>
      <c r="C2304">
        <f>SUMIFS(user_list!Q:Q,user_list!G:G,"&lt;="&amp;A2304,user_list!H:H,"&gt;="&amp;A2304)</f>
        <v>2.6564102564102563</v>
      </c>
      <c r="D2304">
        <f>SUMIFS(user_list!P:P,user_list!G:G,"&lt;="&amp;A2304,user_list!H:H,"&gt;="&amp;A2304,user_list!J:J,days!G2304)+SUMIFS(user_list!P:P,user_list!G:G,"&lt;="&amp;A2304,user_list!H:H,"&gt;="&amp;A2304,user_list!J:J,days!G2304-1)</f>
        <v>0.95481481481481478</v>
      </c>
      <c r="E2304">
        <f>COUNTIF(user_list!H:H,A2304)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80">
        <v>44308</v>
      </c>
      <c r="B2305">
        <f>SUMIFS(user_list!P:P,user_list!G:G,"&lt;="&amp;A2305,user_list!H:H,"&gt;="&amp;A2305)</f>
        <v>0.95481481481481478</v>
      </c>
      <c r="C2305">
        <f>SUMIFS(user_list!Q:Q,user_list!G:G,"&lt;="&amp;A2305,user_list!H:H,"&gt;="&amp;A2305)</f>
        <v>2.6564102564102563</v>
      </c>
      <c r="D2305">
        <f>SUMIFS(user_list!P:P,user_list!G:G,"&lt;="&amp;A2305,user_list!H:H,"&gt;="&amp;A2305,user_list!J:J,days!G2305)+SUMIFS(user_list!P:P,user_list!G:G,"&lt;="&amp;A2305,user_list!H:H,"&gt;="&amp;A2305,user_list!J:J,days!G2305-1)</f>
        <v>0.95481481481481478</v>
      </c>
      <c r="E2305">
        <f>COUNTIF(user_list!H:H,A2305)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80">
        <v>44309</v>
      </c>
      <c r="B2306">
        <f>SUMIFS(user_list!P:P,user_list!G:G,"&lt;="&amp;A2306,user_list!H:H,"&gt;="&amp;A2306)</f>
        <v>0.95481481481481478</v>
      </c>
      <c r="C2306">
        <f>SUMIFS(user_list!Q:Q,user_list!G:G,"&lt;="&amp;A2306,user_list!H:H,"&gt;="&amp;A2306)</f>
        <v>2.6564102564102563</v>
      </c>
      <c r="D2306">
        <f>SUMIFS(user_list!P:P,user_list!G:G,"&lt;="&amp;A2306,user_list!H:H,"&gt;="&amp;A2306,user_list!J:J,days!G2306)+SUMIFS(user_list!P:P,user_list!G:G,"&lt;="&amp;A2306,user_list!H:H,"&gt;="&amp;A2306,user_list!J:J,days!G2306-1)</f>
        <v>0.95481481481481478</v>
      </c>
      <c r="E2306">
        <f>COUNTIF(user_list!H:H,A2306)</f>
        <v>1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80">
        <v>44310</v>
      </c>
      <c r="B2307">
        <f>SUMIFS(user_list!P:P,user_list!G:G,"&lt;="&amp;A2307,user_list!H:H,"&gt;="&amp;A2307)</f>
        <v>0.76037037037037036</v>
      </c>
      <c r="C2307">
        <f>SUMIFS(user_list!Q:Q,user_list!G:G,"&lt;="&amp;A2307,user_list!H:H,"&gt;="&amp;A2307)</f>
        <v>2.7333333333333329</v>
      </c>
      <c r="D2307">
        <f>SUMIFS(user_list!P:P,user_list!G:G,"&lt;="&amp;A2307,user_list!H:H,"&gt;="&amp;A2307,user_list!J:J,days!G2307)+SUMIFS(user_list!P:P,user_list!G:G,"&lt;="&amp;A2307,user_list!H:H,"&gt;="&amp;A2307,user_list!J:J,days!G2307-1)</f>
        <v>0.5881481481481482</v>
      </c>
      <c r="E2307">
        <f>COUNTIF(user_list!H:H,A2307)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80">
        <v>44311</v>
      </c>
      <c r="B2308">
        <f>SUMIFS(user_list!P:P,user_list!G:G,"&lt;="&amp;A2308,user_list!H:H,"&gt;="&amp;A2308)</f>
        <v>1.0748148148148149</v>
      </c>
      <c r="C2308">
        <f>SUMIFS(user_list!Q:Q,user_list!G:G,"&lt;="&amp;A2308,user_list!H:H,"&gt;="&amp;A2308)</f>
        <v>2.9333333333333331</v>
      </c>
      <c r="D2308">
        <f>SUMIFS(user_list!P:P,user_list!G:G,"&lt;="&amp;A2308,user_list!H:H,"&gt;="&amp;A2308,user_list!J:J,days!G2308)+SUMIFS(user_list!P:P,user_list!G:G,"&lt;="&amp;A2308,user_list!H:H,"&gt;="&amp;A2308,user_list!J:J,days!G2308-1)</f>
        <v>1.0748148148148149</v>
      </c>
      <c r="E2308">
        <f>COUNTIF(user_list!H:H,A2308)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80">
        <v>44312</v>
      </c>
      <c r="B2309">
        <f>SUMIFS(user_list!P:P,user_list!G:G,"&lt;="&amp;A2309,user_list!H:H,"&gt;="&amp;A2309)</f>
        <v>1.0748148148148149</v>
      </c>
      <c r="C2309">
        <f>SUMIFS(user_list!Q:Q,user_list!G:G,"&lt;="&amp;A2309,user_list!H:H,"&gt;="&amp;A2309)</f>
        <v>2.9333333333333331</v>
      </c>
      <c r="D2309">
        <f>SUMIFS(user_list!P:P,user_list!G:G,"&lt;="&amp;A2309,user_list!H:H,"&gt;="&amp;A2309,user_list!J:J,days!G2309)+SUMIFS(user_list!P:P,user_list!G:G,"&lt;="&amp;A2309,user_list!H:H,"&gt;="&amp;A2309,user_list!J:J,days!G2309-1)</f>
        <v>1.0748148148148149</v>
      </c>
      <c r="E2309">
        <f>COUNTIF(user_list!H:H,A2309)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80">
        <v>44313</v>
      </c>
      <c r="B2310">
        <f>SUMIFS(user_list!P:P,user_list!G:G,"&lt;="&amp;A2310,user_list!H:H,"&gt;="&amp;A2310)</f>
        <v>1.0748148148148149</v>
      </c>
      <c r="C2310">
        <f>SUMIFS(user_list!Q:Q,user_list!G:G,"&lt;="&amp;A2310,user_list!H:H,"&gt;="&amp;A2310)</f>
        <v>2.9333333333333331</v>
      </c>
      <c r="D2310">
        <f>SUMIFS(user_list!P:P,user_list!G:G,"&lt;="&amp;A2310,user_list!H:H,"&gt;="&amp;A2310,user_list!J:J,days!G2310)+SUMIFS(user_list!P:P,user_list!G:G,"&lt;="&amp;A2310,user_list!H:H,"&gt;="&amp;A2310,user_list!J:J,days!G2310-1)</f>
        <v>1.0748148148148149</v>
      </c>
      <c r="E2310">
        <f>COUNTIF(user_list!H:H,A2310)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80">
        <v>44314</v>
      </c>
      <c r="B2311">
        <f>SUMIFS(user_list!P:P,user_list!G:G,"&lt;="&amp;A2311,user_list!H:H,"&gt;="&amp;A2311)</f>
        <v>1.0748148148148149</v>
      </c>
      <c r="C2311">
        <f>SUMIFS(user_list!Q:Q,user_list!G:G,"&lt;="&amp;A2311,user_list!H:H,"&gt;="&amp;A2311)</f>
        <v>2.9333333333333331</v>
      </c>
      <c r="D2311">
        <f>SUMIFS(user_list!P:P,user_list!G:G,"&lt;="&amp;A2311,user_list!H:H,"&gt;="&amp;A2311,user_list!J:J,days!G2311)+SUMIFS(user_list!P:P,user_list!G:G,"&lt;="&amp;A2311,user_list!H:H,"&gt;="&amp;A2311,user_list!J:J,days!G2311-1)</f>
        <v>1.0748148148148149</v>
      </c>
      <c r="E2311">
        <f>COUNTIF(user_list!H:H,A2311)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80">
        <v>44315</v>
      </c>
      <c r="B2312">
        <f>SUMIFS(user_list!P:P,user_list!G:G,"&lt;="&amp;A2312,user_list!H:H,"&gt;="&amp;A2312)</f>
        <v>1.0748148148148149</v>
      </c>
      <c r="C2312">
        <f>SUMIFS(user_list!Q:Q,user_list!G:G,"&lt;="&amp;A2312,user_list!H:H,"&gt;="&amp;A2312)</f>
        <v>2.9333333333333331</v>
      </c>
      <c r="D2312">
        <f>SUMIFS(user_list!P:P,user_list!G:G,"&lt;="&amp;A2312,user_list!H:H,"&gt;="&amp;A2312,user_list!J:J,days!G2312)+SUMIFS(user_list!P:P,user_list!G:G,"&lt;="&amp;A2312,user_list!H:H,"&gt;="&amp;A2312,user_list!J:J,days!G2312-1)</f>
        <v>1.0748148148148149</v>
      </c>
      <c r="E2312">
        <f>COUNTIF(user_list!H:H,A2312)</f>
        <v>1</v>
      </c>
      <c r="F2312">
        <f t="shared" si="72"/>
        <v>4</v>
      </c>
      <c r="G2312">
        <f t="shared" si="73"/>
        <v>2021</v>
      </c>
    </row>
    <row r="2313" spans="1:7" hidden="1" x14ac:dyDescent="0.3">
      <c r="A2313" s="80">
        <v>44316</v>
      </c>
      <c r="B2313">
        <f>SUMIFS(user_list!P:P,user_list!G:G,"&lt;="&amp;A2313,user_list!H:H,"&gt;="&amp;A2313)</f>
        <v>0.56000000000000005</v>
      </c>
      <c r="C2313">
        <f>SUMIFS(user_list!Q:Q,user_list!G:G,"&lt;="&amp;A2313,user_list!H:H,"&gt;="&amp;A2313)</f>
        <v>1.6</v>
      </c>
      <c r="D2313">
        <f>SUMIFS(user_list!P:P,user_list!G:G,"&lt;="&amp;A2313,user_list!H:H,"&gt;="&amp;A2313,user_list!J:J,days!G2313)+SUMIFS(user_list!P:P,user_list!G:G,"&lt;="&amp;A2313,user_list!H:H,"&gt;="&amp;A2313,user_list!J:J,days!G2313-1)</f>
        <v>0.56000000000000005</v>
      </c>
      <c r="E2313">
        <f>COUNTIF(user_list!H:H,A2313)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80">
        <v>44317</v>
      </c>
      <c r="B2314">
        <f>SUMIFS(user_list!P:P,user_list!G:G,"&lt;="&amp;A2314,user_list!H:H,"&gt;="&amp;A2314)</f>
        <v>0.56000000000000005</v>
      </c>
      <c r="C2314">
        <f>SUMIFS(user_list!Q:Q,user_list!G:G,"&lt;="&amp;A2314,user_list!H:H,"&gt;="&amp;A2314)</f>
        <v>1.6</v>
      </c>
      <c r="D2314">
        <f>SUMIFS(user_list!P:P,user_list!G:G,"&lt;="&amp;A2314,user_list!H:H,"&gt;="&amp;A2314,user_list!J:J,days!G2314)+SUMIFS(user_list!P:P,user_list!G:G,"&lt;="&amp;A2314,user_list!H:H,"&gt;="&amp;A2314,user_list!J:J,days!G2314-1)</f>
        <v>0.56000000000000005</v>
      </c>
      <c r="E2314">
        <f>COUNTIF(user_list!H:H,A2314)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80">
        <v>44318</v>
      </c>
      <c r="B2315">
        <f>SUMIFS(user_list!P:P,user_list!G:G,"&lt;="&amp;A2315,user_list!H:H,"&gt;="&amp;A2315)</f>
        <v>0.71777777777777785</v>
      </c>
      <c r="C2315">
        <f>SUMIFS(user_list!Q:Q,user_list!G:G,"&lt;="&amp;A2315,user_list!H:H,"&gt;="&amp;A2315)</f>
        <v>2</v>
      </c>
      <c r="D2315">
        <f>SUMIFS(user_list!P:P,user_list!G:G,"&lt;="&amp;A2315,user_list!H:H,"&gt;="&amp;A2315,user_list!J:J,days!G2315)+SUMIFS(user_list!P:P,user_list!G:G,"&lt;="&amp;A2315,user_list!H:H,"&gt;="&amp;A2315,user_list!J:J,days!G2315-1)</f>
        <v>0.71777777777777785</v>
      </c>
      <c r="E2315">
        <f>COUNTIF(user_list!H:H,A2315)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80">
        <v>44319</v>
      </c>
      <c r="B2316">
        <f>SUMIFS(user_list!P:P,user_list!G:G,"&lt;="&amp;A2316,user_list!H:H,"&gt;="&amp;A2316)</f>
        <v>1.6682407407407407</v>
      </c>
      <c r="C2316">
        <f>SUMIFS(user_list!Q:Q,user_list!G:G,"&lt;="&amp;A2316,user_list!H:H,"&gt;="&amp;A2316)</f>
        <v>5.166666666666667</v>
      </c>
      <c r="D2316">
        <f>SUMIFS(user_list!P:P,user_list!G:G,"&lt;="&amp;A2316,user_list!H:H,"&gt;="&amp;A2316,user_list!J:J,days!G2316)+SUMIFS(user_list!P:P,user_list!G:G,"&lt;="&amp;A2316,user_list!H:H,"&gt;="&amp;A2316,user_list!J:J,days!G2316-1)</f>
        <v>1.6682407407407407</v>
      </c>
      <c r="E2316">
        <f>COUNTIF(user_list!H:H,A2316)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80">
        <v>44320</v>
      </c>
      <c r="B2317">
        <f>SUMIFS(user_list!P:P,user_list!G:G,"&lt;="&amp;A2317,user_list!H:H,"&gt;="&amp;A2317)</f>
        <v>1.6682407407407407</v>
      </c>
      <c r="C2317">
        <f>SUMIFS(user_list!Q:Q,user_list!G:G,"&lt;="&amp;A2317,user_list!H:H,"&gt;="&amp;A2317)</f>
        <v>5.166666666666667</v>
      </c>
      <c r="D2317">
        <f>SUMIFS(user_list!P:P,user_list!G:G,"&lt;="&amp;A2317,user_list!H:H,"&gt;="&amp;A2317,user_list!J:J,days!G2317)+SUMIFS(user_list!P:P,user_list!G:G,"&lt;="&amp;A2317,user_list!H:H,"&gt;="&amp;A2317,user_list!J:J,days!G2317-1)</f>
        <v>1.6682407407407407</v>
      </c>
      <c r="E2317">
        <f>COUNTIF(user_list!H:H,A2317)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80">
        <v>44321</v>
      </c>
      <c r="B2318">
        <f>SUMIFS(user_list!P:P,user_list!G:G,"&lt;="&amp;A2318,user_list!H:H,"&gt;="&amp;A2318)</f>
        <v>1.1815740740740741</v>
      </c>
      <c r="C2318">
        <f>SUMIFS(user_list!Q:Q,user_list!G:G,"&lt;="&amp;A2318,user_list!H:H,"&gt;="&amp;A2318)</f>
        <v>3.9666666666666668</v>
      </c>
      <c r="D2318">
        <f>SUMIFS(user_list!P:P,user_list!G:G,"&lt;="&amp;A2318,user_list!H:H,"&gt;="&amp;A2318,user_list!J:J,days!G2318)+SUMIFS(user_list!P:P,user_list!G:G,"&lt;="&amp;A2318,user_list!H:H,"&gt;="&amp;A2318,user_list!J:J,days!G2318-1)</f>
        <v>1.1815740740740741</v>
      </c>
      <c r="E2318">
        <f>COUNTIF(user_list!H:H,A2318)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80">
        <v>44322</v>
      </c>
      <c r="B2319">
        <f>SUMIFS(user_list!P:P,user_list!G:G,"&lt;="&amp;A2319,user_list!H:H,"&gt;="&amp;A2319)</f>
        <v>1.1815740740740741</v>
      </c>
      <c r="C2319">
        <f>SUMIFS(user_list!Q:Q,user_list!G:G,"&lt;="&amp;A2319,user_list!H:H,"&gt;="&amp;A2319)</f>
        <v>3.9666666666666668</v>
      </c>
      <c r="D2319">
        <f>SUMIFS(user_list!P:P,user_list!G:G,"&lt;="&amp;A2319,user_list!H:H,"&gt;="&amp;A2319,user_list!J:J,days!G2319)+SUMIFS(user_list!P:P,user_list!G:G,"&lt;="&amp;A2319,user_list!H:H,"&gt;="&amp;A2319,user_list!J:J,days!G2319-1)</f>
        <v>1.1815740740740741</v>
      </c>
      <c r="E2319">
        <f>COUNTIF(user_list!H:H,A2319)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80">
        <v>44323</v>
      </c>
      <c r="B2320">
        <f>SUMIFS(user_list!P:P,user_list!G:G,"&lt;="&amp;A2320,user_list!H:H,"&gt;="&amp;A2320)</f>
        <v>1.1815740740740741</v>
      </c>
      <c r="C2320">
        <f>SUMIFS(user_list!Q:Q,user_list!G:G,"&lt;="&amp;A2320,user_list!H:H,"&gt;="&amp;A2320)</f>
        <v>3.9666666666666668</v>
      </c>
      <c r="D2320">
        <f>SUMIFS(user_list!P:P,user_list!G:G,"&lt;="&amp;A2320,user_list!H:H,"&gt;="&amp;A2320,user_list!J:J,days!G2320)+SUMIFS(user_list!P:P,user_list!G:G,"&lt;="&amp;A2320,user_list!H:H,"&gt;="&amp;A2320,user_list!J:J,days!G2320-1)</f>
        <v>1.1815740740740741</v>
      </c>
      <c r="E2320">
        <f>COUNTIF(user_list!H:H,A2320)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80">
        <v>44324</v>
      </c>
      <c r="B2321">
        <f>SUMIFS(user_list!P:P,user_list!G:G,"&lt;="&amp;A2321,user_list!H:H,"&gt;="&amp;A2321)</f>
        <v>1.1815740740740741</v>
      </c>
      <c r="C2321">
        <f>SUMIFS(user_list!Q:Q,user_list!G:G,"&lt;="&amp;A2321,user_list!H:H,"&gt;="&amp;A2321)</f>
        <v>3.9666666666666668</v>
      </c>
      <c r="D2321">
        <f>SUMIFS(user_list!P:P,user_list!G:G,"&lt;="&amp;A2321,user_list!H:H,"&gt;="&amp;A2321,user_list!J:J,days!G2321)+SUMIFS(user_list!P:P,user_list!G:G,"&lt;="&amp;A2321,user_list!H:H,"&gt;="&amp;A2321,user_list!J:J,days!G2321-1)</f>
        <v>1.1815740740740741</v>
      </c>
      <c r="E2321">
        <f>COUNTIF(user_list!H:H,A2321)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80">
        <v>44325</v>
      </c>
      <c r="B2322">
        <f>SUMIFS(user_list!P:P,user_list!G:G,"&lt;="&amp;A2322,user_list!H:H,"&gt;="&amp;A2322)</f>
        <v>1.6088888888888886</v>
      </c>
      <c r="C2322">
        <f>SUMIFS(user_list!Q:Q,user_list!G:G,"&lt;="&amp;A2322,user_list!H:H,"&gt;="&amp;A2322)</f>
        <v>5.05</v>
      </c>
      <c r="D2322">
        <f>SUMIFS(user_list!P:P,user_list!G:G,"&lt;="&amp;A2322,user_list!H:H,"&gt;="&amp;A2322,user_list!J:J,days!G2322)+SUMIFS(user_list!P:P,user_list!G:G,"&lt;="&amp;A2322,user_list!H:H,"&gt;="&amp;A2322,user_list!J:J,days!G2322-1)</f>
        <v>1.6088888888888886</v>
      </c>
      <c r="E2322">
        <f>COUNTIF(user_list!H:H,A2322)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80">
        <v>44326</v>
      </c>
      <c r="B2323">
        <f>SUMIFS(user_list!P:P,user_list!G:G,"&lt;="&amp;A2323,user_list!H:H,"&gt;="&amp;A2323)</f>
        <v>1.6088888888888886</v>
      </c>
      <c r="C2323">
        <f>SUMIFS(user_list!Q:Q,user_list!G:G,"&lt;="&amp;A2323,user_list!H:H,"&gt;="&amp;A2323)</f>
        <v>5.05</v>
      </c>
      <c r="D2323">
        <f>SUMIFS(user_list!P:P,user_list!G:G,"&lt;="&amp;A2323,user_list!H:H,"&gt;="&amp;A2323,user_list!J:J,days!G2323)+SUMIFS(user_list!P:P,user_list!G:G,"&lt;="&amp;A2323,user_list!H:H,"&gt;="&amp;A2323,user_list!J:J,days!G2323-1)</f>
        <v>1.6088888888888886</v>
      </c>
      <c r="E2323">
        <f>COUNTIF(user_list!H:H,A2323)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80">
        <v>44327</v>
      </c>
      <c r="B2324">
        <f>SUMIFS(user_list!P:P,user_list!G:G,"&lt;="&amp;A2324,user_list!H:H,"&gt;="&amp;A2324)</f>
        <v>1.6088888888888886</v>
      </c>
      <c r="C2324">
        <f>SUMIFS(user_list!Q:Q,user_list!G:G,"&lt;="&amp;A2324,user_list!H:H,"&gt;="&amp;A2324)</f>
        <v>5.05</v>
      </c>
      <c r="D2324">
        <f>SUMIFS(user_list!P:P,user_list!G:G,"&lt;="&amp;A2324,user_list!H:H,"&gt;="&amp;A2324,user_list!J:J,days!G2324)+SUMIFS(user_list!P:P,user_list!G:G,"&lt;="&amp;A2324,user_list!H:H,"&gt;="&amp;A2324,user_list!J:J,days!G2324-1)</f>
        <v>1.6088888888888886</v>
      </c>
      <c r="E2324">
        <f>COUNTIF(user_list!H:H,A2324)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80">
        <v>44328</v>
      </c>
      <c r="B2325">
        <f>SUMIFS(user_list!P:P,user_list!G:G,"&lt;="&amp;A2325,user_list!H:H,"&gt;="&amp;A2325)</f>
        <v>1.6088888888888886</v>
      </c>
      <c r="C2325">
        <f>SUMIFS(user_list!Q:Q,user_list!G:G,"&lt;="&amp;A2325,user_list!H:H,"&gt;="&amp;A2325)</f>
        <v>5.05</v>
      </c>
      <c r="D2325">
        <f>SUMIFS(user_list!P:P,user_list!G:G,"&lt;="&amp;A2325,user_list!H:H,"&gt;="&amp;A2325,user_list!J:J,days!G2325)+SUMIFS(user_list!P:P,user_list!G:G,"&lt;="&amp;A2325,user_list!H:H,"&gt;="&amp;A2325,user_list!J:J,days!G2325-1)</f>
        <v>1.6088888888888886</v>
      </c>
      <c r="E2325">
        <f>COUNTIF(user_list!H:H,A2325)</f>
        <v>2</v>
      </c>
      <c r="F2325">
        <f t="shared" si="72"/>
        <v>5</v>
      </c>
      <c r="G2325">
        <f t="shared" si="73"/>
        <v>2021</v>
      </c>
    </row>
    <row r="2326" spans="1:7" hidden="1" x14ac:dyDescent="0.3">
      <c r="A2326" s="80">
        <v>44329</v>
      </c>
      <c r="B2326">
        <f>SUMIFS(user_list!P:P,user_list!G:G,"&lt;="&amp;A2326,user_list!H:H,"&gt;="&amp;A2326)</f>
        <v>1.2560714285714285</v>
      </c>
      <c r="C2326">
        <f>SUMIFS(user_list!Q:Q,user_list!G:G,"&lt;="&amp;A2326,user_list!H:H,"&gt;="&amp;A2326)</f>
        <v>10.22857142857143</v>
      </c>
      <c r="D2326">
        <f>SUMIFS(user_list!P:P,user_list!G:G,"&lt;="&amp;A2326,user_list!H:H,"&gt;="&amp;A2326,user_list!J:J,days!G2326)+SUMIFS(user_list!P:P,user_list!G:G,"&lt;="&amp;A2326,user_list!H:H,"&gt;="&amp;A2326,user_list!J:J,days!G2326-1)</f>
        <v>1.2560714285714285</v>
      </c>
      <c r="E2326">
        <f>COUNTIF(user_list!H:H,A2326)</f>
        <v>3</v>
      </c>
      <c r="F2326">
        <f t="shared" si="72"/>
        <v>5</v>
      </c>
      <c r="G2326">
        <f t="shared" si="73"/>
        <v>2021</v>
      </c>
    </row>
    <row r="2327" spans="1:7" hidden="1" x14ac:dyDescent="0.3">
      <c r="A2327" s="80">
        <v>44330</v>
      </c>
      <c r="B2327">
        <f>SUMIFS(user_list!P:P,user_list!G:G,"&lt;="&amp;A2327,user_list!H:H,"&gt;="&amp;A2327)</f>
        <v>0.82634920634920639</v>
      </c>
      <c r="C2327">
        <f>SUMIFS(user_list!Q:Q,user_list!G:G,"&lt;="&amp;A2327,user_list!H:H,"&gt;="&amp;A2327)</f>
        <v>2.2285714285714291</v>
      </c>
      <c r="D2327">
        <f>SUMIFS(user_list!P:P,user_list!G:G,"&lt;="&amp;A2327,user_list!H:H,"&gt;="&amp;A2327,user_list!J:J,days!G2327)+SUMIFS(user_list!P:P,user_list!G:G,"&lt;="&amp;A2327,user_list!H:H,"&gt;="&amp;A2327,user_list!J:J,days!G2327-1)</f>
        <v>0.82634920634920639</v>
      </c>
      <c r="E2327">
        <f>COUNTIF(user_list!H:H,A2327)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80">
        <v>44331</v>
      </c>
      <c r="B2328">
        <f>SUMIFS(user_list!P:P,user_list!G:G,"&lt;="&amp;A2328,user_list!H:H,"&gt;="&amp;A2328)</f>
        <v>0.82634920634920639</v>
      </c>
      <c r="C2328">
        <f>SUMIFS(user_list!Q:Q,user_list!G:G,"&lt;="&amp;A2328,user_list!H:H,"&gt;="&amp;A2328)</f>
        <v>2.2285714285714291</v>
      </c>
      <c r="D2328">
        <f>SUMIFS(user_list!P:P,user_list!G:G,"&lt;="&amp;A2328,user_list!H:H,"&gt;="&amp;A2328,user_list!J:J,days!G2328)+SUMIFS(user_list!P:P,user_list!G:G,"&lt;="&amp;A2328,user_list!H:H,"&gt;="&amp;A2328,user_list!J:J,days!G2328-1)</f>
        <v>0.82634920634920639</v>
      </c>
      <c r="E2328">
        <f>COUNTIF(user_list!H:H,A2328)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80">
        <v>44332</v>
      </c>
      <c r="B2329">
        <f>SUMIFS(user_list!P:P,user_list!G:G,"&lt;="&amp;A2329,user_list!H:H,"&gt;="&amp;A2329)</f>
        <v>0.82634920634920639</v>
      </c>
      <c r="C2329">
        <f>SUMIFS(user_list!Q:Q,user_list!G:G,"&lt;="&amp;A2329,user_list!H:H,"&gt;="&amp;A2329)</f>
        <v>2.2285714285714291</v>
      </c>
      <c r="D2329">
        <f>SUMIFS(user_list!P:P,user_list!G:G,"&lt;="&amp;A2329,user_list!H:H,"&gt;="&amp;A2329,user_list!J:J,days!G2329)+SUMIFS(user_list!P:P,user_list!G:G,"&lt;="&amp;A2329,user_list!H:H,"&gt;="&amp;A2329,user_list!J:J,days!G2329-1)</f>
        <v>0.82634920634920639</v>
      </c>
      <c r="E2329">
        <f>COUNTIF(user_list!H:H,A2329)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80">
        <v>44333</v>
      </c>
      <c r="B2330">
        <f>SUMIFS(user_list!P:P,user_list!G:G,"&lt;="&amp;A2330,user_list!H:H,"&gt;="&amp;A2330)</f>
        <v>0.82634920634920639</v>
      </c>
      <c r="C2330">
        <f>SUMIFS(user_list!Q:Q,user_list!G:G,"&lt;="&amp;A2330,user_list!H:H,"&gt;="&amp;A2330)</f>
        <v>2.2285714285714291</v>
      </c>
      <c r="D2330">
        <f>SUMIFS(user_list!P:P,user_list!G:G,"&lt;="&amp;A2330,user_list!H:H,"&gt;="&amp;A2330,user_list!J:J,days!G2330)+SUMIFS(user_list!P:P,user_list!G:G,"&lt;="&amp;A2330,user_list!H:H,"&gt;="&amp;A2330,user_list!J:J,days!G2330-1)</f>
        <v>0.82634920634920639</v>
      </c>
      <c r="E2330">
        <f>COUNTIF(user_list!H:H,A2330)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80">
        <v>44334</v>
      </c>
      <c r="B2331">
        <f>SUMIFS(user_list!P:P,user_list!G:G,"&lt;="&amp;A2331,user_list!H:H,"&gt;="&amp;A2331)</f>
        <v>0.82634920634920639</v>
      </c>
      <c r="C2331">
        <f>SUMIFS(user_list!Q:Q,user_list!G:G,"&lt;="&amp;A2331,user_list!H:H,"&gt;="&amp;A2331)</f>
        <v>2.2285714285714291</v>
      </c>
      <c r="D2331">
        <f>SUMIFS(user_list!P:P,user_list!G:G,"&lt;="&amp;A2331,user_list!H:H,"&gt;="&amp;A2331,user_list!J:J,days!G2331)+SUMIFS(user_list!P:P,user_list!G:G,"&lt;="&amp;A2331,user_list!H:H,"&gt;="&amp;A2331,user_list!J:J,days!G2331-1)</f>
        <v>0.82634920634920639</v>
      </c>
      <c r="E2331">
        <f>COUNTIF(user_list!H:H,A2331)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80">
        <v>44335</v>
      </c>
      <c r="B2332">
        <f>SUMIFS(user_list!P:P,user_list!G:G,"&lt;="&amp;A2332,user_list!H:H,"&gt;="&amp;A2332)</f>
        <v>0.88634920634920633</v>
      </c>
      <c r="C2332">
        <f>SUMIFS(user_list!Q:Q,user_list!G:G,"&lt;="&amp;A2332,user_list!H:H,"&gt;="&amp;A2332)</f>
        <v>3.8285714285714292</v>
      </c>
      <c r="D2332">
        <f>SUMIFS(user_list!P:P,user_list!G:G,"&lt;="&amp;A2332,user_list!H:H,"&gt;="&amp;A2332,user_list!J:J,days!G2332)+SUMIFS(user_list!P:P,user_list!G:G,"&lt;="&amp;A2332,user_list!H:H,"&gt;="&amp;A2332,user_list!J:J,days!G2332-1)</f>
        <v>0.75301587301587303</v>
      </c>
      <c r="E2332">
        <f>COUNTIF(user_list!H:H,A2332)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80">
        <v>44336</v>
      </c>
      <c r="B2333">
        <f>SUMIFS(user_list!P:P,user_list!G:G,"&lt;="&amp;A2333,user_list!H:H,"&gt;="&amp;A2333)</f>
        <v>0.2911111111111111</v>
      </c>
      <c r="C2333">
        <f>SUMIFS(user_list!Q:Q,user_list!G:G,"&lt;="&amp;A2333,user_list!H:H,"&gt;="&amp;A2333)</f>
        <v>2.4</v>
      </c>
      <c r="D2333">
        <f>SUMIFS(user_list!P:P,user_list!G:G,"&lt;="&amp;A2333,user_list!H:H,"&gt;="&amp;A2333,user_list!J:J,days!G2333)+SUMIFS(user_list!P:P,user_list!G:G,"&lt;="&amp;A2333,user_list!H:H,"&gt;="&amp;A2333,user_list!J:J,days!G2333-1)</f>
        <v>0.15777777777777779</v>
      </c>
      <c r="E2333">
        <f>COUNTIF(user_list!H:H,A2333)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80">
        <v>44337</v>
      </c>
      <c r="B2334">
        <f>SUMIFS(user_list!P:P,user_list!G:G,"&lt;="&amp;A2334,user_list!H:H,"&gt;="&amp;A2334)</f>
        <v>1.4911111111111111</v>
      </c>
      <c r="C2334">
        <f>SUMIFS(user_list!Q:Q,user_list!G:G,"&lt;="&amp;A2334,user_list!H:H,"&gt;="&amp;A2334)</f>
        <v>5.4</v>
      </c>
      <c r="D2334">
        <f>SUMIFS(user_list!P:P,user_list!G:G,"&lt;="&amp;A2334,user_list!H:H,"&gt;="&amp;A2334,user_list!J:J,days!G2334)+SUMIFS(user_list!P:P,user_list!G:G,"&lt;="&amp;A2334,user_list!H:H,"&gt;="&amp;A2334,user_list!J:J,days!G2334-1)</f>
        <v>1.3577777777777778</v>
      </c>
      <c r="E2334">
        <f>COUNTIF(user_list!H:H,A2334)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80">
        <v>44338</v>
      </c>
      <c r="B2335">
        <f>SUMIFS(user_list!P:P,user_list!G:G,"&lt;="&amp;A2335,user_list!H:H,"&gt;="&amp;A2335)</f>
        <v>1.4911111111111111</v>
      </c>
      <c r="C2335">
        <f>SUMIFS(user_list!Q:Q,user_list!G:G,"&lt;="&amp;A2335,user_list!H:H,"&gt;="&amp;A2335)</f>
        <v>5.4</v>
      </c>
      <c r="D2335">
        <f>SUMIFS(user_list!P:P,user_list!G:G,"&lt;="&amp;A2335,user_list!H:H,"&gt;="&amp;A2335,user_list!J:J,days!G2335)+SUMIFS(user_list!P:P,user_list!G:G,"&lt;="&amp;A2335,user_list!H:H,"&gt;="&amp;A2335,user_list!J:J,days!G2335-1)</f>
        <v>1.3577777777777778</v>
      </c>
      <c r="E2335">
        <f>COUNTIF(user_list!H:H,A2335)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80">
        <v>44339</v>
      </c>
      <c r="B2336">
        <f>SUMIFS(user_list!P:P,user_list!G:G,"&lt;="&amp;A2336,user_list!H:H,"&gt;="&amp;A2336)</f>
        <v>1.4911111111111111</v>
      </c>
      <c r="C2336">
        <f>SUMIFS(user_list!Q:Q,user_list!G:G,"&lt;="&amp;A2336,user_list!H:H,"&gt;="&amp;A2336)</f>
        <v>5.4</v>
      </c>
      <c r="D2336">
        <f>SUMIFS(user_list!P:P,user_list!G:G,"&lt;="&amp;A2336,user_list!H:H,"&gt;="&amp;A2336,user_list!J:J,days!G2336)+SUMIFS(user_list!P:P,user_list!G:G,"&lt;="&amp;A2336,user_list!H:H,"&gt;="&amp;A2336,user_list!J:J,days!G2336-1)</f>
        <v>1.3577777777777778</v>
      </c>
      <c r="E2336">
        <f>COUNTIF(user_list!H:H,A2336)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80">
        <v>44340</v>
      </c>
      <c r="B2337">
        <f>SUMIFS(user_list!P:P,user_list!G:G,"&lt;="&amp;A2337,user_list!H:H,"&gt;="&amp;A2337)</f>
        <v>2.0869444444444443</v>
      </c>
      <c r="C2337">
        <f>SUMIFS(user_list!Q:Q,user_list!G:G,"&lt;="&amp;A2337,user_list!H:H,"&gt;="&amp;A2337)</f>
        <v>6.9</v>
      </c>
      <c r="D2337">
        <f>SUMIFS(user_list!P:P,user_list!G:G,"&lt;="&amp;A2337,user_list!H:H,"&gt;="&amp;A2337,user_list!J:J,days!G2337)+SUMIFS(user_list!P:P,user_list!G:G,"&lt;="&amp;A2337,user_list!H:H,"&gt;="&amp;A2337,user_list!J:J,days!G2337-1)</f>
        <v>1.953611111111111</v>
      </c>
      <c r="E2337">
        <f>COUNTIF(user_list!H:H,A2337)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80">
        <v>44341</v>
      </c>
      <c r="B2338">
        <f>SUMIFS(user_list!P:P,user_list!G:G,"&lt;="&amp;A2338,user_list!H:H,"&gt;="&amp;A2338)</f>
        <v>0.75361111111111112</v>
      </c>
      <c r="C2338">
        <f>SUMIFS(user_list!Q:Q,user_list!G:G,"&lt;="&amp;A2338,user_list!H:H,"&gt;="&amp;A2338)</f>
        <v>1.9</v>
      </c>
      <c r="D2338">
        <f>SUMIFS(user_list!P:P,user_list!G:G,"&lt;="&amp;A2338,user_list!H:H,"&gt;="&amp;A2338,user_list!J:J,days!G2338)+SUMIFS(user_list!P:P,user_list!G:G,"&lt;="&amp;A2338,user_list!H:H,"&gt;="&amp;A2338,user_list!J:J,days!G2338-1)</f>
        <v>0.75361111111111112</v>
      </c>
      <c r="E2338">
        <f>COUNTIF(user_list!H:H,A2338)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80">
        <v>44342</v>
      </c>
      <c r="B2339">
        <f>SUMIFS(user_list!P:P,user_list!G:G,"&lt;="&amp;A2339,user_list!H:H,"&gt;="&amp;A2339)</f>
        <v>0.75361111111111112</v>
      </c>
      <c r="C2339">
        <f>SUMIFS(user_list!Q:Q,user_list!G:G,"&lt;="&amp;A2339,user_list!H:H,"&gt;="&amp;A2339)</f>
        <v>1.9</v>
      </c>
      <c r="D2339">
        <f>SUMIFS(user_list!P:P,user_list!G:G,"&lt;="&amp;A2339,user_list!H:H,"&gt;="&amp;A2339,user_list!J:J,days!G2339)+SUMIFS(user_list!P:P,user_list!G:G,"&lt;="&amp;A2339,user_list!H:H,"&gt;="&amp;A2339,user_list!J:J,days!G2339-1)</f>
        <v>0.75361111111111112</v>
      </c>
      <c r="E2339">
        <f>COUNTIF(user_list!H:H,A2339)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80">
        <v>44343</v>
      </c>
      <c r="B2340">
        <f>SUMIFS(user_list!P:P,user_list!G:G,"&lt;="&amp;A2340,user_list!H:H,"&gt;="&amp;A2340)</f>
        <v>0.75361111111111112</v>
      </c>
      <c r="C2340">
        <f>SUMIFS(user_list!Q:Q,user_list!G:G,"&lt;="&amp;A2340,user_list!H:H,"&gt;="&amp;A2340)</f>
        <v>1.9</v>
      </c>
      <c r="D2340">
        <f>SUMIFS(user_list!P:P,user_list!G:G,"&lt;="&amp;A2340,user_list!H:H,"&gt;="&amp;A2340,user_list!J:J,days!G2340)+SUMIFS(user_list!P:P,user_list!G:G,"&lt;="&amp;A2340,user_list!H:H,"&gt;="&amp;A2340,user_list!J:J,days!G2340-1)</f>
        <v>0.75361111111111112</v>
      </c>
      <c r="E2340">
        <f>COUNTIF(user_list!H:H,A2340)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80">
        <v>44344</v>
      </c>
      <c r="B2341">
        <f>SUMIFS(user_list!P:P,user_list!G:G,"&lt;="&amp;A2341,user_list!H:H,"&gt;="&amp;A2341)</f>
        <v>0.75361111111111112</v>
      </c>
      <c r="C2341">
        <f>SUMIFS(user_list!Q:Q,user_list!G:G,"&lt;="&amp;A2341,user_list!H:H,"&gt;="&amp;A2341)</f>
        <v>1.9</v>
      </c>
      <c r="D2341">
        <f>SUMIFS(user_list!P:P,user_list!G:G,"&lt;="&amp;A2341,user_list!H:H,"&gt;="&amp;A2341,user_list!J:J,days!G2341)+SUMIFS(user_list!P:P,user_list!G:G,"&lt;="&amp;A2341,user_list!H:H,"&gt;="&amp;A2341,user_list!J:J,days!G2341-1)</f>
        <v>0.75361111111111112</v>
      </c>
      <c r="E2341">
        <f>COUNTIF(user_list!H:H,A2341)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80">
        <v>44345</v>
      </c>
      <c r="B2342">
        <f>SUMIFS(user_list!P:P,user_list!G:G,"&lt;="&amp;A2342,user_list!H:H,"&gt;="&amp;A2342)</f>
        <v>0.75361111111111112</v>
      </c>
      <c r="C2342">
        <f>SUMIFS(user_list!Q:Q,user_list!G:G,"&lt;="&amp;A2342,user_list!H:H,"&gt;="&amp;A2342)</f>
        <v>1.9</v>
      </c>
      <c r="D2342">
        <f>SUMIFS(user_list!P:P,user_list!G:G,"&lt;="&amp;A2342,user_list!H:H,"&gt;="&amp;A2342,user_list!J:J,days!G2342)+SUMIFS(user_list!P:P,user_list!G:G,"&lt;="&amp;A2342,user_list!H:H,"&gt;="&amp;A2342,user_list!J:J,days!G2342-1)</f>
        <v>0.75361111111111112</v>
      </c>
      <c r="E2342">
        <f>COUNTIF(user_list!H:H,A2342)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80">
        <v>44346</v>
      </c>
      <c r="B2343">
        <f>SUMIFS(user_list!P:P,user_list!G:G,"&lt;="&amp;A2343,user_list!H:H,"&gt;="&amp;A2343)</f>
        <v>0.75361111111111112</v>
      </c>
      <c r="C2343">
        <f>SUMIFS(user_list!Q:Q,user_list!G:G,"&lt;="&amp;A2343,user_list!H:H,"&gt;="&amp;A2343)</f>
        <v>1.9</v>
      </c>
      <c r="D2343">
        <f>SUMIFS(user_list!P:P,user_list!G:G,"&lt;="&amp;A2343,user_list!H:H,"&gt;="&amp;A2343,user_list!J:J,days!G2343)+SUMIFS(user_list!P:P,user_list!G:G,"&lt;="&amp;A2343,user_list!H:H,"&gt;="&amp;A2343,user_list!J:J,days!G2343-1)</f>
        <v>0.75361111111111112</v>
      </c>
      <c r="E2343">
        <f>COUNTIF(user_list!H:H,A2343)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80">
        <v>44347</v>
      </c>
      <c r="B2344">
        <f>SUMIFS(user_list!P:P,user_list!G:G,"&lt;="&amp;A2344,user_list!H:H,"&gt;="&amp;A2344)</f>
        <v>0.75361111111111112</v>
      </c>
      <c r="C2344">
        <f>SUMIFS(user_list!Q:Q,user_list!G:G,"&lt;="&amp;A2344,user_list!H:H,"&gt;="&amp;A2344)</f>
        <v>1.9</v>
      </c>
      <c r="D2344">
        <f>SUMIFS(user_list!P:P,user_list!G:G,"&lt;="&amp;A2344,user_list!H:H,"&gt;="&amp;A2344,user_list!J:J,days!G2344)+SUMIFS(user_list!P:P,user_list!G:G,"&lt;="&amp;A2344,user_list!H:H,"&gt;="&amp;A2344,user_list!J:J,days!G2344-1)</f>
        <v>0.75361111111111112</v>
      </c>
      <c r="E2344">
        <f>COUNTIF(user_list!H:H,A2344)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80">
        <v>44348</v>
      </c>
      <c r="B2345">
        <f>SUMIFS(user_list!P:P,user_list!G:G,"&lt;="&amp;A2345,user_list!H:H,"&gt;="&amp;A2345)</f>
        <v>2.2866666666666671</v>
      </c>
      <c r="C2345">
        <f>SUMIFS(user_list!Q:Q,user_list!G:G,"&lt;="&amp;A2345,user_list!H:H,"&gt;="&amp;A2345)</f>
        <v>6</v>
      </c>
      <c r="D2345">
        <f>SUMIFS(user_list!P:P,user_list!G:G,"&lt;="&amp;A2345,user_list!H:H,"&gt;="&amp;A2345,user_list!J:J,days!G2345)+SUMIFS(user_list!P:P,user_list!G:G,"&lt;="&amp;A2345,user_list!H:H,"&gt;="&amp;A2345,user_list!J:J,days!G2345-1)</f>
        <v>2.2866666666666671</v>
      </c>
      <c r="E2345">
        <f>COUNTIF(user_list!H:H,A2345)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80">
        <v>44349</v>
      </c>
      <c r="B2346">
        <f>SUMIFS(user_list!P:P,user_list!G:G,"&lt;="&amp;A2346,user_list!H:H,"&gt;="&amp;A2346)</f>
        <v>3.5291666666666668</v>
      </c>
      <c r="C2346">
        <f>SUMIFS(user_list!Q:Q,user_list!G:G,"&lt;="&amp;A2346,user_list!H:H,"&gt;="&amp;A2346)</f>
        <v>9.8000000000000007</v>
      </c>
      <c r="D2346">
        <f>SUMIFS(user_list!P:P,user_list!G:G,"&lt;="&amp;A2346,user_list!H:H,"&gt;="&amp;A2346,user_list!J:J,days!G2346)+SUMIFS(user_list!P:P,user_list!G:G,"&lt;="&amp;A2346,user_list!H:H,"&gt;="&amp;A2346,user_list!J:J,days!G2346-1)</f>
        <v>2.3333333333333339</v>
      </c>
      <c r="E2346">
        <f>COUNTIF(user_list!H:H,A2346)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80">
        <v>44350</v>
      </c>
      <c r="B2347">
        <f>SUMIFS(user_list!P:P,user_list!G:G,"&lt;="&amp;A2347,user_list!H:H,"&gt;="&amp;A2347)</f>
        <v>1.2424999999999997</v>
      </c>
      <c r="C2347">
        <f>SUMIFS(user_list!Q:Q,user_list!G:G,"&lt;="&amp;A2347,user_list!H:H,"&gt;="&amp;A2347)</f>
        <v>3.8</v>
      </c>
      <c r="D2347">
        <f>SUMIFS(user_list!P:P,user_list!G:G,"&lt;="&amp;A2347,user_list!H:H,"&gt;="&amp;A2347,user_list!J:J,days!G2347)+SUMIFS(user_list!P:P,user_list!G:G,"&lt;="&amp;A2347,user_list!H:H,"&gt;="&amp;A2347,user_list!J:J,days!G2347-1)</f>
        <v>4.6666666666666662E-2</v>
      </c>
      <c r="E2347">
        <f>COUNTIF(user_list!H:H,A2347)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80">
        <v>44351</v>
      </c>
      <c r="B2348">
        <f>SUMIFS(user_list!P:P,user_list!G:G,"&lt;="&amp;A2348,user_list!H:H,"&gt;="&amp;A2348)</f>
        <v>1.2424999999999997</v>
      </c>
      <c r="C2348">
        <f>SUMIFS(user_list!Q:Q,user_list!G:G,"&lt;="&amp;A2348,user_list!H:H,"&gt;="&amp;A2348)</f>
        <v>3.8</v>
      </c>
      <c r="D2348">
        <f>SUMIFS(user_list!P:P,user_list!G:G,"&lt;="&amp;A2348,user_list!H:H,"&gt;="&amp;A2348,user_list!J:J,days!G2348)+SUMIFS(user_list!P:P,user_list!G:G,"&lt;="&amp;A2348,user_list!H:H,"&gt;="&amp;A2348,user_list!J:J,days!G2348-1)</f>
        <v>4.6666666666666662E-2</v>
      </c>
      <c r="E2348">
        <f>COUNTIF(user_list!H:H,A2348)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80">
        <v>44352</v>
      </c>
      <c r="B2349">
        <f>SUMIFS(user_list!P:P,user_list!G:G,"&lt;="&amp;A2349,user_list!H:H,"&gt;="&amp;A2349)</f>
        <v>2.4883333333333324</v>
      </c>
      <c r="C2349">
        <f>SUMIFS(user_list!Q:Q,user_list!G:G,"&lt;="&amp;A2349,user_list!H:H,"&gt;="&amp;A2349)</f>
        <v>7.05</v>
      </c>
      <c r="D2349">
        <f>SUMIFS(user_list!P:P,user_list!G:G,"&lt;="&amp;A2349,user_list!H:H,"&gt;="&amp;A2349,user_list!J:J,days!G2349)+SUMIFS(user_list!P:P,user_list!G:G,"&lt;="&amp;A2349,user_list!H:H,"&gt;="&amp;A2349,user_list!J:J,days!G2349-1)</f>
        <v>4.6666666666666662E-2</v>
      </c>
      <c r="E2349">
        <f>COUNTIF(user_list!H:H,A2349)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80">
        <v>44353</v>
      </c>
      <c r="B2350">
        <f>SUMIFS(user_list!P:P,user_list!G:G,"&lt;="&amp;A2350,user_list!H:H,"&gt;="&amp;A2350)</f>
        <v>1.3597222222222218</v>
      </c>
      <c r="C2350">
        <f>SUMIFS(user_list!Q:Q,user_list!G:G,"&lt;="&amp;A2350,user_list!H:H,"&gt;="&amp;A2350)</f>
        <v>5.05</v>
      </c>
      <c r="D2350">
        <f>SUMIFS(user_list!P:P,user_list!G:G,"&lt;="&amp;A2350,user_list!H:H,"&gt;="&amp;A2350,user_list!J:J,days!G2350)+SUMIFS(user_list!P:P,user_list!G:G,"&lt;="&amp;A2350,user_list!H:H,"&gt;="&amp;A2350,user_list!J:J,days!G2350-1)</f>
        <v>4.6666666666666662E-2</v>
      </c>
      <c r="E2350">
        <f>COUNTIF(user_list!H:H,A2350)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80">
        <v>44354</v>
      </c>
      <c r="B2351">
        <f>SUMIFS(user_list!P:P,user_list!G:G,"&lt;="&amp;A2351,user_list!H:H,"&gt;="&amp;A2351)</f>
        <v>2.4591666666666665</v>
      </c>
      <c r="C2351">
        <f>SUMIFS(user_list!Q:Q,user_list!G:G,"&lt;="&amp;A2351,user_list!H:H,"&gt;="&amp;A2351)</f>
        <v>7.05</v>
      </c>
      <c r="D2351">
        <f>SUMIFS(user_list!P:P,user_list!G:G,"&lt;="&amp;A2351,user_list!H:H,"&gt;="&amp;A2351,user_list!J:J,days!G2351)+SUMIFS(user_list!P:P,user_list!G:G,"&lt;="&amp;A2351,user_list!H:H,"&gt;="&amp;A2351,user_list!J:J,days!G2351-1)</f>
        <v>1.2133333333333336</v>
      </c>
      <c r="E2351">
        <f>COUNTIF(user_list!H:H,A2351)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80">
        <v>44355</v>
      </c>
      <c r="B2352">
        <f>SUMIFS(user_list!P:P,user_list!G:G,"&lt;="&amp;A2352,user_list!H:H,"&gt;="&amp;A2352)</f>
        <v>2.4591666666666665</v>
      </c>
      <c r="C2352">
        <f>SUMIFS(user_list!Q:Q,user_list!G:G,"&lt;="&amp;A2352,user_list!H:H,"&gt;="&amp;A2352)</f>
        <v>7.05</v>
      </c>
      <c r="D2352">
        <f>SUMIFS(user_list!P:P,user_list!G:G,"&lt;="&amp;A2352,user_list!H:H,"&gt;="&amp;A2352,user_list!J:J,days!G2352)+SUMIFS(user_list!P:P,user_list!G:G,"&lt;="&amp;A2352,user_list!H:H,"&gt;="&amp;A2352,user_list!J:J,days!G2352-1)</f>
        <v>1.2133333333333336</v>
      </c>
      <c r="E2352">
        <f>COUNTIF(user_list!H:H,A2352)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80">
        <v>44356</v>
      </c>
      <c r="B2353">
        <f>SUMIFS(user_list!P:P,user_list!G:G,"&lt;="&amp;A2353,user_list!H:H,"&gt;="&amp;A2353)</f>
        <v>2.4591666666666665</v>
      </c>
      <c r="C2353">
        <f>SUMIFS(user_list!Q:Q,user_list!G:G,"&lt;="&amp;A2353,user_list!H:H,"&gt;="&amp;A2353)</f>
        <v>7.05</v>
      </c>
      <c r="D2353">
        <f>SUMIFS(user_list!P:P,user_list!G:G,"&lt;="&amp;A2353,user_list!H:H,"&gt;="&amp;A2353,user_list!J:J,days!G2353)+SUMIFS(user_list!P:P,user_list!G:G,"&lt;="&amp;A2353,user_list!H:H,"&gt;="&amp;A2353,user_list!J:J,days!G2353-1)</f>
        <v>1.2133333333333336</v>
      </c>
      <c r="E2353">
        <f>COUNTIF(user_list!H:H,A2353)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80">
        <v>44357</v>
      </c>
      <c r="B2354">
        <f>SUMIFS(user_list!P:P,user_list!G:G,"&lt;="&amp;A2354,user_list!H:H,"&gt;="&amp;A2354)</f>
        <v>3.4497222222222219</v>
      </c>
      <c r="C2354">
        <f>SUMIFS(user_list!Q:Q,user_list!G:G,"&lt;="&amp;A2354,user_list!H:H,"&gt;="&amp;A2354)</f>
        <v>9.5500000000000007</v>
      </c>
      <c r="D2354">
        <f>SUMIFS(user_list!P:P,user_list!G:G,"&lt;="&amp;A2354,user_list!H:H,"&gt;="&amp;A2354,user_list!J:J,days!G2354)+SUMIFS(user_list!P:P,user_list!G:G,"&lt;="&amp;A2354,user_list!H:H,"&gt;="&amp;A2354,user_list!J:J,days!G2354-1)</f>
        <v>2.2038888888888892</v>
      </c>
      <c r="E2354">
        <f>COUNTIF(user_list!H:H,A2354)</f>
        <v>2</v>
      </c>
      <c r="F2354">
        <f t="shared" si="72"/>
        <v>6</v>
      </c>
      <c r="G2354">
        <f t="shared" si="73"/>
        <v>2021</v>
      </c>
    </row>
    <row r="2355" spans="1:7" hidden="1" x14ac:dyDescent="0.3">
      <c r="A2355" s="80">
        <v>44358</v>
      </c>
      <c r="B2355">
        <f>SUMIFS(user_list!P:P,user_list!G:G,"&lt;="&amp;A2355,user_list!H:H,"&gt;="&amp;A2355)</f>
        <v>1.8883333333333328</v>
      </c>
      <c r="C2355">
        <f>SUMIFS(user_list!Q:Q,user_list!G:G,"&lt;="&amp;A2355,user_list!H:H,"&gt;="&amp;A2355)</f>
        <v>5.55</v>
      </c>
      <c r="D2355">
        <f>SUMIFS(user_list!P:P,user_list!G:G,"&lt;="&amp;A2355,user_list!H:H,"&gt;="&amp;A2355,user_list!J:J,days!G2355)+SUMIFS(user_list!P:P,user_list!G:G,"&lt;="&amp;A2355,user_list!H:H,"&gt;="&amp;A2355,user_list!J:J,days!G2355-1)</f>
        <v>0.64249999999999996</v>
      </c>
      <c r="E2355">
        <f>COUNTIF(user_list!H:H,A2355)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80">
        <v>44359</v>
      </c>
      <c r="B2356">
        <f>SUMIFS(user_list!P:P,user_list!G:G,"&lt;="&amp;A2356,user_list!H:H,"&gt;="&amp;A2356)</f>
        <v>1.8883333333333328</v>
      </c>
      <c r="C2356">
        <f>SUMIFS(user_list!Q:Q,user_list!G:G,"&lt;="&amp;A2356,user_list!H:H,"&gt;="&amp;A2356)</f>
        <v>5.55</v>
      </c>
      <c r="D2356">
        <f>SUMIFS(user_list!P:P,user_list!G:G,"&lt;="&amp;A2356,user_list!H:H,"&gt;="&amp;A2356,user_list!J:J,days!G2356)+SUMIFS(user_list!P:P,user_list!G:G,"&lt;="&amp;A2356,user_list!H:H,"&gt;="&amp;A2356,user_list!J:J,days!G2356-1)</f>
        <v>0.64249999999999996</v>
      </c>
      <c r="E2356">
        <f>COUNTIF(user_list!H:H,A2356)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80">
        <v>44360</v>
      </c>
      <c r="B2357">
        <f>SUMIFS(user_list!P:P,user_list!G:G,"&lt;="&amp;A2357,user_list!H:H,"&gt;="&amp;A2357)</f>
        <v>1.1198333333333332</v>
      </c>
      <c r="C2357">
        <f>SUMIFS(user_list!Q:Q,user_list!G:G,"&lt;="&amp;A2357,user_list!H:H,"&gt;="&amp;A2357)</f>
        <v>3.5</v>
      </c>
      <c r="D2357">
        <f>SUMIFS(user_list!P:P,user_list!G:G,"&lt;="&amp;A2357,user_list!H:H,"&gt;="&amp;A2357,user_list!J:J,days!G2357)+SUMIFS(user_list!P:P,user_list!G:G,"&lt;="&amp;A2357,user_list!H:H,"&gt;="&amp;A2357,user_list!J:J,days!G2357-1)</f>
        <v>1.1198333333333332</v>
      </c>
      <c r="E2357">
        <f>COUNTIF(user_list!H:H,A2357)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80">
        <v>44361</v>
      </c>
      <c r="B2358">
        <f>SUMIFS(user_list!P:P,user_list!G:G,"&lt;="&amp;A2358,user_list!H:H,"&gt;="&amp;A2358)</f>
        <v>1.1198333333333332</v>
      </c>
      <c r="C2358">
        <f>SUMIFS(user_list!Q:Q,user_list!G:G,"&lt;="&amp;A2358,user_list!H:H,"&gt;="&amp;A2358)</f>
        <v>3.5</v>
      </c>
      <c r="D2358">
        <f>SUMIFS(user_list!P:P,user_list!G:G,"&lt;="&amp;A2358,user_list!H:H,"&gt;="&amp;A2358,user_list!J:J,days!G2358)+SUMIFS(user_list!P:P,user_list!G:G,"&lt;="&amp;A2358,user_list!H:H,"&gt;="&amp;A2358,user_list!J:J,days!G2358-1)</f>
        <v>1.1198333333333332</v>
      </c>
      <c r="E2358">
        <f>COUNTIF(user_list!H:H,A2358)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80">
        <v>44362</v>
      </c>
      <c r="B2359">
        <f>SUMIFS(user_list!P:P,user_list!G:G,"&lt;="&amp;A2359,user_list!H:H,"&gt;="&amp;A2359)</f>
        <v>1.1198333333333332</v>
      </c>
      <c r="C2359">
        <f>SUMIFS(user_list!Q:Q,user_list!G:G,"&lt;="&amp;A2359,user_list!H:H,"&gt;="&amp;A2359)</f>
        <v>3.5</v>
      </c>
      <c r="D2359">
        <f>SUMIFS(user_list!P:P,user_list!G:G,"&lt;="&amp;A2359,user_list!H:H,"&gt;="&amp;A2359,user_list!J:J,days!G2359)+SUMIFS(user_list!P:P,user_list!G:G,"&lt;="&amp;A2359,user_list!H:H,"&gt;="&amp;A2359,user_list!J:J,days!G2359-1)</f>
        <v>1.1198333333333332</v>
      </c>
      <c r="E2359">
        <f>COUNTIF(user_list!H:H,A2359)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80">
        <v>44363</v>
      </c>
      <c r="B2360">
        <f>SUMIFS(user_list!P:P,user_list!G:G,"&lt;="&amp;A2360,user_list!H:H,"&gt;="&amp;A2360)</f>
        <v>1.1781666666666666</v>
      </c>
      <c r="C2360">
        <f>SUMIFS(user_list!Q:Q,user_list!G:G,"&lt;="&amp;A2360,user_list!H:H,"&gt;="&amp;A2360)</f>
        <v>4.5</v>
      </c>
      <c r="D2360">
        <f>SUMIFS(user_list!P:P,user_list!G:G,"&lt;="&amp;A2360,user_list!H:H,"&gt;="&amp;A2360,user_list!J:J,days!G2360)+SUMIFS(user_list!P:P,user_list!G:G,"&lt;="&amp;A2360,user_list!H:H,"&gt;="&amp;A2360,user_list!J:J,days!G2360-1)</f>
        <v>1.1781666666666666</v>
      </c>
      <c r="E2360">
        <f>COUNTIF(user_list!H:H,A2360)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80">
        <v>44364</v>
      </c>
      <c r="B2361">
        <f>SUMIFS(user_list!P:P,user_list!G:G,"&lt;="&amp;A2361,user_list!H:H,"&gt;="&amp;A2361)</f>
        <v>3.4914999999999994</v>
      </c>
      <c r="C2361">
        <f>SUMIFS(user_list!Q:Q,user_list!G:G,"&lt;="&amp;A2361,user_list!H:H,"&gt;="&amp;A2361)</f>
        <v>8.6999999999999993</v>
      </c>
      <c r="D2361">
        <f>SUMIFS(user_list!P:P,user_list!G:G,"&lt;="&amp;A2361,user_list!H:H,"&gt;="&amp;A2361,user_list!J:J,days!G2361)+SUMIFS(user_list!P:P,user_list!G:G,"&lt;="&amp;A2361,user_list!H:H,"&gt;="&amp;A2361,user_list!J:J,days!G2361-1)</f>
        <v>3.4914999999999994</v>
      </c>
      <c r="E2361">
        <f>COUNTIF(user_list!H:H,A2361)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80">
        <v>44365</v>
      </c>
      <c r="B2362">
        <f>SUMIFS(user_list!P:P,user_list!G:G,"&lt;="&amp;A2362,user_list!H:H,"&gt;="&amp;A2362)</f>
        <v>3.0849477124183</v>
      </c>
      <c r="C2362">
        <f>SUMIFS(user_list!Q:Q,user_list!G:G,"&lt;="&amp;A2362,user_list!H:H,"&gt;="&amp;A2362)</f>
        <v>9.905882352941175</v>
      </c>
      <c r="D2362">
        <f>SUMIFS(user_list!P:P,user_list!G:G,"&lt;="&amp;A2362,user_list!H:H,"&gt;="&amp;A2362,user_list!J:J,days!G2362)+SUMIFS(user_list!P:P,user_list!G:G,"&lt;="&amp;A2362,user_list!H:H,"&gt;="&amp;A2362,user_list!J:J,days!G2362-1)</f>
        <v>2.8956666666666662</v>
      </c>
      <c r="E2362">
        <f>COUNTIF(user_list!H:H,A2362)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80">
        <v>44366</v>
      </c>
      <c r="B2363">
        <f>SUMIFS(user_list!P:P,user_list!G:G,"&lt;="&amp;A2363,user_list!H:H,"&gt;="&amp;A2363)</f>
        <v>0.91837908496732024</v>
      </c>
      <c r="C2363">
        <f>SUMIFS(user_list!Q:Q,user_list!G:G,"&lt;="&amp;A2363,user_list!H:H,"&gt;="&amp;A2363)</f>
        <v>6.6117647058823534</v>
      </c>
      <c r="D2363">
        <f>SUMIFS(user_list!P:P,user_list!G:G,"&lt;="&amp;A2363,user_list!H:H,"&gt;="&amp;A2363,user_list!J:J,days!G2363)+SUMIFS(user_list!P:P,user_list!G:G,"&lt;="&amp;A2363,user_list!H:H,"&gt;="&amp;A2363,user_list!J:J,days!G2363-1)</f>
        <v>0.59955555555555551</v>
      </c>
      <c r="E2363">
        <f>COUNTIF(user_list!H:H,A2363)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80">
        <v>44367</v>
      </c>
      <c r="B2364">
        <f>SUMIFS(user_list!P:P,user_list!G:G,"&lt;="&amp;A2364,user_list!H:H,"&gt;="&amp;A2364)</f>
        <v>0.796156862745098</v>
      </c>
      <c r="C2364">
        <f>SUMIFS(user_list!Q:Q,user_list!G:G,"&lt;="&amp;A2364,user_list!H:H,"&gt;="&amp;A2364)</f>
        <v>2.611764705882353</v>
      </c>
      <c r="D2364">
        <f>SUMIFS(user_list!P:P,user_list!G:G,"&lt;="&amp;A2364,user_list!H:H,"&gt;="&amp;A2364,user_list!J:J,days!G2364)+SUMIFS(user_list!P:P,user_list!G:G,"&lt;="&amp;A2364,user_list!H:H,"&gt;="&amp;A2364,user_list!J:J,days!G2364-1)</f>
        <v>0.47733333333333328</v>
      </c>
      <c r="E2364">
        <f>COUNTIF(user_list!H:H,A2364)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80">
        <v>44368</v>
      </c>
      <c r="B2365">
        <f>SUMIFS(user_list!P:P,user_list!G:G,"&lt;="&amp;A2365,user_list!H:H,"&gt;="&amp;A2365)</f>
        <v>0.796156862745098</v>
      </c>
      <c r="C2365">
        <f>SUMIFS(user_list!Q:Q,user_list!G:G,"&lt;="&amp;A2365,user_list!H:H,"&gt;="&amp;A2365)</f>
        <v>2.611764705882353</v>
      </c>
      <c r="D2365">
        <f>SUMIFS(user_list!P:P,user_list!G:G,"&lt;="&amp;A2365,user_list!H:H,"&gt;="&amp;A2365,user_list!J:J,days!G2365)+SUMIFS(user_list!P:P,user_list!G:G,"&lt;="&amp;A2365,user_list!H:H,"&gt;="&amp;A2365,user_list!J:J,days!G2365-1)</f>
        <v>0.47733333333333328</v>
      </c>
      <c r="E2365">
        <f>COUNTIF(user_list!H:H,A2365)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80">
        <v>44369</v>
      </c>
      <c r="B2366">
        <f>SUMIFS(user_list!P:P,user_list!G:G,"&lt;="&amp;A2366,user_list!H:H,"&gt;="&amp;A2366)</f>
        <v>0.81541160529252354</v>
      </c>
      <c r="C2366">
        <f>SUMIFS(user_list!Q:Q,user_list!G:G,"&lt;="&amp;A2366,user_list!H:H,"&gt;="&amp;A2366)</f>
        <v>2.6605451936872311</v>
      </c>
      <c r="D2366">
        <f>SUMIFS(user_list!P:P,user_list!G:G,"&lt;="&amp;A2366,user_list!H:H,"&gt;="&amp;A2366,user_list!J:J,days!G2366)+SUMIFS(user_list!P:P,user_list!G:G,"&lt;="&amp;A2366,user_list!H:H,"&gt;="&amp;A2366,user_list!J:J,days!G2366-1)</f>
        <v>0.49658807588075876</v>
      </c>
      <c r="E2366">
        <f>COUNTIF(user_list!H:H,A2366)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80">
        <v>44370</v>
      </c>
      <c r="B2367">
        <f>SUMIFS(user_list!P:P,user_list!G:G,"&lt;="&amp;A2367,user_list!H:H,"&gt;="&amp;A2367)</f>
        <v>0.81374493862585695</v>
      </c>
      <c r="C2367">
        <f>SUMIFS(user_list!Q:Q,user_list!G:G,"&lt;="&amp;A2367,user_list!H:H,"&gt;="&amp;A2367)</f>
        <v>2.6605451936872311</v>
      </c>
      <c r="D2367">
        <f>SUMIFS(user_list!P:P,user_list!G:G,"&lt;="&amp;A2367,user_list!H:H,"&gt;="&amp;A2367,user_list!J:J,days!G2367)+SUMIFS(user_list!P:P,user_list!G:G,"&lt;="&amp;A2367,user_list!H:H,"&gt;="&amp;A2367,user_list!J:J,days!G2367-1)</f>
        <v>0.49492140921409217</v>
      </c>
      <c r="E2367">
        <f>COUNTIF(user_list!H:H,A2367)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80">
        <v>44371</v>
      </c>
      <c r="B2368">
        <f>SUMIFS(user_list!P:P,user_list!G:G,"&lt;="&amp;A2368,user_list!H:H,"&gt;="&amp;A2368)</f>
        <v>0.81374493862585695</v>
      </c>
      <c r="C2368">
        <f>SUMIFS(user_list!Q:Q,user_list!G:G,"&lt;="&amp;A2368,user_list!H:H,"&gt;="&amp;A2368)</f>
        <v>2.6605451936872311</v>
      </c>
      <c r="D2368">
        <f>SUMIFS(user_list!P:P,user_list!G:G,"&lt;="&amp;A2368,user_list!H:H,"&gt;="&amp;A2368,user_list!J:J,days!G2368)+SUMIFS(user_list!P:P,user_list!G:G,"&lt;="&amp;A2368,user_list!H:H,"&gt;="&amp;A2368,user_list!J:J,days!G2368-1)</f>
        <v>0.49492140921409217</v>
      </c>
      <c r="E2368">
        <f>COUNTIF(user_list!H:H,A2368)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80">
        <v>44372</v>
      </c>
      <c r="B2369">
        <f>SUMIFS(user_list!P:P,user_list!G:G,"&lt;="&amp;A2369,user_list!H:H,"&gt;="&amp;A2369)</f>
        <v>0.81374493862585695</v>
      </c>
      <c r="C2369">
        <f>SUMIFS(user_list!Q:Q,user_list!G:G,"&lt;="&amp;A2369,user_list!H:H,"&gt;="&amp;A2369)</f>
        <v>2.6605451936872311</v>
      </c>
      <c r="D2369">
        <f>SUMIFS(user_list!P:P,user_list!G:G,"&lt;="&amp;A2369,user_list!H:H,"&gt;="&amp;A2369,user_list!J:J,days!G2369)+SUMIFS(user_list!P:P,user_list!G:G,"&lt;="&amp;A2369,user_list!H:H,"&gt;="&amp;A2369,user_list!J:J,days!G2369-1)</f>
        <v>0.49492140921409217</v>
      </c>
      <c r="E2369">
        <f>COUNTIF(user_list!H:H,A2369)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80">
        <v>44373</v>
      </c>
      <c r="B2370">
        <f>SUMIFS(user_list!P:P,user_list!G:G,"&lt;="&amp;A2370,user_list!H:H,"&gt;="&amp;A2370)</f>
        <v>0.81374493862585695</v>
      </c>
      <c r="C2370">
        <f>SUMIFS(user_list!Q:Q,user_list!G:G,"&lt;="&amp;A2370,user_list!H:H,"&gt;="&amp;A2370)</f>
        <v>2.6605451936872311</v>
      </c>
      <c r="D2370">
        <f>SUMIFS(user_list!P:P,user_list!G:G,"&lt;="&amp;A2370,user_list!H:H,"&gt;="&amp;A2370,user_list!J:J,days!G2370)+SUMIFS(user_list!P:P,user_list!G:G,"&lt;="&amp;A2370,user_list!H:H,"&gt;="&amp;A2370,user_list!J:J,days!G2370-1)</f>
        <v>0.49492140921409217</v>
      </c>
      <c r="E2370">
        <f>COUNTIF(user_list!H:H,A2370)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80">
        <v>44374</v>
      </c>
      <c r="B2371">
        <f>SUMIFS(user_list!P:P,user_list!G:G,"&lt;="&amp;A2371,user_list!H:H,"&gt;="&amp;A2371)</f>
        <v>0.98326874814966636</v>
      </c>
      <c r="C2371">
        <f>SUMIFS(user_list!Q:Q,user_list!G:G,"&lt;="&amp;A2371,user_list!H:H,"&gt;="&amp;A2371)</f>
        <v>3.0891166222586599</v>
      </c>
      <c r="D2371">
        <f>SUMIFS(user_list!P:P,user_list!G:G,"&lt;="&amp;A2371,user_list!H:H,"&gt;="&amp;A2371,user_list!J:J,days!G2371)+SUMIFS(user_list!P:P,user_list!G:G,"&lt;="&amp;A2371,user_list!H:H,"&gt;="&amp;A2371,user_list!J:J,days!G2371-1)</f>
        <v>0.66444521873790163</v>
      </c>
      <c r="E2371">
        <f>COUNTIF(user_list!H:H,A2371)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80">
        <v>44375</v>
      </c>
      <c r="B2372">
        <f>SUMIFS(user_list!P:P,user_list!G:G,"&lt;="&amp;A2372,user_list!H:H,"&gt;="&amp;A2372)</f>
        <v>1.2499354148163331</v>
      </c>
      <c r="C2372">
        <f>SUMIFS(user_list!Q:Q,user_list!G:G,"&lt;="&amp;A2372,user_list!H:H,"&gt;="&amp;A2372)</f>
        <v>3.7557832889253264</v>
      </c>
      <c r="D2372">
        <f>SUMIFS(user_list!P:P,user_list!G:G,"&lt;="&amp;A2372,user_list!H:H,"&gt;="&amp;A2372,user_list!J:J,days!G2372)+SUMIFS(user_list!P:P,user_list!G:G,"&lt;="&amp;A2372,user_list!H:H,"&gt;="&amp;A2372,user_list!J:J,days!G2372-1)</f>
        <v>0.93111188540456835</v>
      </c>
      <c r="E2372">
        <f>COUNTIF(user_list!H:H,A2372)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80">
        <v>44376</v>
      </c>
      <c r="B2373">
        <f>SUMIFS(user_list!P:P,user_list!G:G,"&lt;="&amp;A2373,user_list!H:H,"&gt;="&amp;A2373)</f>
        <v>2.1249354148163331</v>
      </c>
      <c r="C2373">
        <f>SUMIFS(user_list!Q:Q,user_list!G:G,"&lt;="&amp;A2373,user_list!H:H,"&gt;="&amp;A2373)</f>
        <v>4.2557832889253264</v>
      </c>
      <c r="D2373">
        <f>SUMIFS(user_list!P:P,user_list!G:G,"&lt;="&amp;A2373,user_list!H:H,"&gt;="&amp;A2373,user_list!J:J,days!G2373)+SUMIFS(user_list!P:P,user_list!G:G,"&lt;="&amp;A2373,user_list!H:H,"&gt;="&amp;A2373,user_list!J:J,days!G2373-1)</f>
        <v>0.93111188540456835</v>
      </c>
      <c r="E2373">
        <f>COUNTIF(user_list!H:H,A2373)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80">
        <v>44377</v>
      </c>
      <c r="B2374">
        <f>SUMIFS(user_list!P:P,user_list!G:G,"&lt;="&amp;A2374,user_list!H:H,"&gt;="&amp;A2374)</f>
        <v>2.1249354148163331</v>
      </c>
      <c r="C2374">
        <f>SUMIFS(user_list!Q:Q,user_list!G:G,"&lt;="&amp;A2374,user_list!H:H,"&gt;="&amp;A2374)</f>
        <v>4.2557832889253264</v>
      </c>
      <c r="D2374">
        <f>SUMIFS(user_list!P:P,user_list!G:G,"&lt;="&amp;A2374,user_list!H:H,"&gt;="&amp;A2374,user_list!J:J,days!G2374)+SUMIFS(user_list!P:P,user_list!G:G,"&lt;="&amp;A2374,user_list!H:H,"&gt;="&amp;A2374,user_list!J:J,days!G2374-1)</f>
        <v>0.93111188540456835</v>
      </c>
      <c r="E2374">
        <f>COUNTIF(user_list!H:H,A2374)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80">
        <v>44378</v>
      </c>
      <c r="B2375">
        <f>SUMIFS(user_list!P:P,user_list!G:G,"&lt;="&amp;A2375,user_list!H:H,"&gt;="&amp;A2375)</f>
        <v>1.2499354148163331</v>
      </c>
      <c r="C2375">
        <f>SUMIFS(user_list!Q:Q,user_list!G:G,"&lt;="&amp;A2375,user_list!H:H,"&gt;="&amp;A2375)</f>
        <v>3.7557832889253264</v>
      </c>
      <c r="D2375">
        <f>SUMIFS(user_list!P:P,user_list!G:G,"&lt;="&amp;A2375,user_list!H:H,"&gt;="&amp;A2375,user_list!J:J,days!G2375)+SUMIFS(user_list!P:P,user_list!G:G,"&lt;="&amp;A2375,user_list!H:H,"&gt;="&amp;A2375,user_list!J:J,days!G2375-1)</f>
        <v>0.93111188540456835</v>
      </c>
      <c r="E2375">
        <f>COUNTIF(user_list!H:H,A2375)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80">
        <v>44379</v>
      </c>
      <c r="B2376">
        <f>SUMIFS(user_list!P:P,user_list!G:G,"&lt;="&amp;A2376,user_list!H:H,"&gt;="&amp;A2376)</f>
        <v>1.2499354148163331</v>
      </c>
      <c r="C2376">
        <f>SUMIFS(user_list!Q:Q,user_list!G:G,"&lt;="&amp;A2376,user_list!H:H,"&gt;="&amp;A2376)</f>
        <v>3.7557832889253264</v>
      </c>
      <c r="D2376">
        <f>SUMIFS(user_list!P:P,user_list!G:G,"&lt;="&amp;A2376,user_list!H:H,"&gt;="&amp;A2376,user_list!J:J,days!G2376)+SUMIFS(user_list!P:P,user_list!G:G,"&lt;="&amp;A2376,user_list!H:H,"&gt;="&amp;A2376,user_list!J:J,days!G2376-1)</f>
        <v>0.93111188540456835</v>
      </c>
      <c r="E2376">
        <f>COUNTIF(user_list!H:H,A2376)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80">
        <v>44380</v>
      </c>
      <c r="B2377">
        <f>SUMIFS(user_list!P:P,user_list!G:G,"&lt;="&amp;A2377,user_list!H:H,"&gt;="&amp;A2377)</f>
        <v>0.77426874814966651</v>
      </c>
      <c r="C2377">
        <f>SUMIFS(user_list!Q:Q,user_list!G:G,"&lt;="&amp;A2377,user_list!H:H,"&gt;="&amp;A2377)</f>
        <v>2.5557832889253262</v>
      </c>
      <c r="D2377">
        <f>SUMIFS(user_list!P:P,user_list!G:G,"&lt;="&amp;A2377,user_list!H:H,"&gt;="&amp;A2377,user_list!J:J,days!G2377)+SUMIFS(user_list!P:P,user_list!G:G,"&lt;="&amp;A2377,user_list!H:H,"&gt;="&amp;A2377,user_list!J:J,days!G2377-1)</f>
        <v>0.45544521873790167</v>
      </c>
      <c r="E2377">
        <f>COUNTIF(user_list!H:H,A2377)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80">
        <v>44381</v>
      </c>
      <c r="B2378">
        <f>SUMIFS(user_list!P:P,user_list!G:G,"&lt;="&amp;A2378,user_list!H:H,"&gt;="&amp;A2378)</f>
        <v>0.77426874814966651</v>
      </c>
      <c r="C2378">
        <f>SUMIFS(user_list!Q:Q,user_list!G:G,"&lt;="&amp;A2378,user_list!H:H,"&gt;="&amp;A2378)</f>
        <v>2.5557832889253262</v>
      </c>
      <c r="D2378">
        <f>SUMIFS(user_list!P:P,user_list!G:G,"&lt;="&amp;A2378,user_list!H:H,"&gt;="&amp;A2378,user_list!J:J,days!G2378)+SUMIFS(user_list!P:P,user_list!G:G,"&lt;="&amp;A2378,user_list!H:H,"&gt;="&amp;A2378,user_list!J:J,days!G2378-1)</f>
        <v>0.45544521873790167</v>
      </c>
      <c r="E2378">
        <f>COUNTIF(user_list!H:H,A2378)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80">
        <v>44382</v>
      </c>
      <c r="B2379">
        <f>SUMIFS(user_list!P:P,user_list!G:G,"&lt;="&amp;A2379,user_list!H:H,"&gt;="&amp;A2379)</f>
        <v>0.72720992462025469</v>
      </c>
      <c r="C2379">
        <f>SUMIFS(user_list!Q:Q,user_list!G:G,"&lt;="&amp;A2379,user_list!H:H,"&gt;="&amp;A2379)</f>
        <v>1.8499009359841496</v>
      </c>
      <c r="D2379">
        <f>SUMIFS(user_list!P:P,user_list!G:G,"&lt;="&amp;A2379,user_list!H:H,"&gt;="&amp;A2379,user_list!J:J,days!G2379)+SUMIFS(user_list!P:P,user_list!G:G,"&lt;="&amp;A2379,user_list!H:H,"&gt;="&amp;A2379,user_list!J:J,days!G2379-1)</f>
        <v>0.45544521873790167</v>
      </c>
      <c r="E2379">
        <f>COUNTIF(user_list!H:H,A2379)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80">
        <v>44383</v>
      </c>
      <c r="B2380">
        <f>SUMIFS(user_list!P:P,user_list!G:G,"&lt;="&amp;A2380,user_list!H:H,"&gt;="&amp;A2380)</f>
        <v>1.1144399277326107</v>
      </c>
      <c r="C2380">
        <f>SUMIFS(user_list!Q:Q,user_list!G:G,"&lt;="&amp;A2380,user_list!H:H,"&gt;="&amp;A2380)</f>
        <v>3.1499709639953539</v>
      </c>
      <c r="D2380">
        <f>SUMIFS(user_list!P:P,user_list!G:G,"&lt;="&amp;A2380,user_list!H:H,"&gt;="&amp;A2380,user_list!J:J,days!G2380)+SUMIFS(user_list!P:P,user_list!G:G,"&lt;="&amp;A2380,user_list!H:H,"&gt;="&amp;A2380,user_list!J:J,days!G2380-1)</f>
        <v>1.1144399277326107</v>
      </c>
      <c r="E2380">
        <f>COUNTIF(user_list!H:H,A2380)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80">
        <v>44384</v>
      </c>
      <c r="B2381">
        <f>SUMIFS(user_list!P:P,user_list!G:G,"&lt;="&amp;A2381,user_list!H:H,"&gt;="&amp;A2381)</f>
        <v>1.1144399277326107</v>
      </c>
      <c r="C2381">
        <f>SUMIFS(user_list!Q:Q,user_list!G:G,"&lt;="&amp;A2381,user_list!H:H,"&gt;="&amp;A2381)</f>
        <v>3.1499709639953539</v>
      </c>
      <c r="D2381">
        <f>SUMIFS(user_list!P:P,user_list!G:G,"&lt;="&amp;A2381,user_list!H:H,"&gt;="&amp;A2381,user_list!J:J,days!G2381)+SUMIFS(user_list!P:P,user_list!G:G,"&lt;="&amp;A2381,user_list!H:H,"&gt;="&amp;A2381,user_list!J:J,days!G2381-1)</f>
        <v>1.1144399277326107</v>
      </c>
      <c r="E2381">
        <f>COUNTIF(user_list!H:H,A2381)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80">
        <v>44385</v>
      </c>
      <c r="B2382">
        <f>SUMIFS(user_list!P:P,user_list!G:G,"&lt;="&amp;A2382,user_list!H:H,"&gt;="&amp;A2382)</f>
        <v>1.1144399277326107</v>
      </c>
      <c r="C2382">
        <f>SUMIFS(user_list!Q:Q,user_list!G:G,"&lt;="&amp;A2382,user_list!H:H,"&gt;="&amp;A2382)</f>
        <v>3.1499709639953539</v>
      </c>
      <c r="D2382">
        <f>SUMIFS(user_list!P:P,user_list!G:G,"&lt;="&amp;A2382,user_list!H:H,"&gt;="&amp;A2382,user_list!J:J,days!G2382)+SUMIFS(user_list!P:P,user_list!G:G,"&lt;="&amp;A2382,user_list!H:H,"&gt;="&amp;A2382,user_list!J:J,days!G2382-1)</f>
        <v>1.1144399277326107</v>
      </c>
      <c r="E2382">
        <f>COUNTIF(user_list!H:H,A2382)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80">
        <v>44386</v>
      </c>
      <c r="B2383">
        <f>SUMIFS(user_list!P:P,user_list!G:G,"&lt;="&amp;A2383,user_list!H:H,"&gt;="&amp;A2383)</f>
        <v>1.1144399277326107</v>
      </c>
      <c r="C2383">
        <f>SUMIFS(user_list!Q:Q,user_list!G:G,"&lt;="&amp;A2383,user_list!H:H,"&gt;="&amp;A2383)</f>
        <v>3.1499709639953539</v>
      </c>
      <c r="D2383">
        <f>SUMIFS(user_list!P:P,user_list!G:G,"&lt;="&amp;A2383,user_list!H:H,"&gt;="&amp;A2383,user_list!J:J,days!G2383)+SUMIFS(user_list!P:P,user_list!G:G,"&lt;="&amp;A2383,user_list!H:H,"&gt;="&amp;A2383,user_list!J:J,days!G2383-1)</f>
        <v>1.1144399277326107</v>
      </c>
      <c r="E2383">
        <f>COUNTIF(user_list!H:H,A2383)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80">
        <v>44387</v>
      </c>
      <c r="B2384">
        <f>SUMIFS(user_list!P:P,user_list!G:G,"&lt;="&amp;A2384,user_list!H:H,"&gt;="&amp;A2384)</f>
        <v>1.1144399277326107</v>
      </c>
      <c r="C2384">
        <f>SUMIFS(user_list!Q:Q,user_list!G:G,"&lt;="&amp;A2384,user_list!H:H,"&gt;="&amp;A2384)</f>
        <v>3.1499709639953539</v>
      </c>
      <c r="D2384">
        <f>SUMIFS(user_list!P:P,user_list!G:G,"&lt;="&amp;A2384,user_list!H:H,"&gt;="&amp;A2384,user_list!J:J,days!G2384)+SUMIFS(user_list!P:P,user_list!G:G,"&lt;="&amp;A2384,user_list!H:H,"&gt;="&amp;A2384,user_list!J:J,days!G2384-1)</f>
        <v>1.1144399277326107</v>
      </c>
      <c r="E2384">
        <f>COUNTIF(user_list!H:H,A2384)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80">
        <v>44388</v>
      </c>
      <c r="B2385">
        <f>SUMIFS(user_list!P:P,user_list!G:G,"&lt;="&amp;A2385,user_list!H:H,"&gt;="&amp;A2385)</f>
        <v>1.1144399277326107</v>
      </c>
      <c r="C2385">
        <f>SUMIFS(user_list!Q:Q,user_list!G:G,"&lt;="&amp;A2385,user_list!H:H,"&gt;="&amp;A2385)</f>
        <v>3.1499709639953539</v>
      </c>
      <c r="D2385">
        <f>SUMIFS(user_list!P:P,user_list!G:G,"&lt;="&amp;A2385,user_list!H:H,"&gt;="&amp;A2385,user_list!J:J,days!G2385)+SUMIFS(user_list!P:P,user_list!G:G,"&lt;="&amp;A2385,user_list!H:H,"&gt;="&amp;A2385,user_list!J:J,days!G2385-1)</f>
        <v>1.1144399277326107</v>
      </c>
      <c r="E2385">
        <f>COUNTIF(user_list!H:H,A2385)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80">
        <v>44389</v>
      </c>
      <c r="B2386">
        <f>SUMIFS(user_list!P:P,user_list!G:G,"&lt;="&amp;A2386,user_list!H:H,"&gt;="&amp;A2386)</f>
        <v>1.1144399277326107</v>
      </c>
      <c r="C2386">
        <f>SUMIFS(user_list!Q:Q,user_list!G:G,"&lt;="&amp;A2386,user_list!H:H,"&gt;="&amp;A2386)</f>
        <v>3.1499709639953539</v>
      </c>
      <c r="D2386">
        <f>SUMIFS(user_list!P:P,user_list!G:G,"&lt;="&amp;A2386,user_list!H:H,"&gt;="&amp;A2386,user_list!J:J,days!G2386)+SUMIFS(user_list!P:P,user_list!G:G,"&lt;="&amp;A2386,user_list!H:H,"&gt;="&amp;A2386,user_list!J:J,days!G2386-1)</f>
        <v>1.1144399277326107</v>
      </c>
      <c r="E2386">
        <f>COUNTIF(user_list!H:H,A2386)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80">
        <v>44390</v>
      </c>
      <c r="B2387">
        <f>SUMIFS(user_list!P:P,user_list!G:G,"&lt;="&amp;A2387,user_list!H:H,"&gt;="&amp;A2387)</f>
        <v>1.1144399277326107</v>
      </c>
      <c r="C2387">
        <f>SUMIFS(user_list!Q:Q,user_list!G:G,"&lt;="&amp;A2387,user_list!H:H,"&gt;="&amp;A2387)</f>
        <v>3.1499709639953539</v>
      </c>
      <c r="D2387">
        <f>SUMIFS(user_list!P:P,user_list!G:G,"&lt;="&amp;A2387,user_list!H:H,"&gt;="&amp;A2387,user_list!J:J,days!G2387)+SUMIFS(user_list!P:P,user_list!G:G,"&lt;="&amp;A2387,user_list!H:H,"&gt;="&amp;A2387,user_list!J:J,days!G2387-1)</f>
        <v>1.1144399277326107</v>
      </c>
      <c r="E2387">
        <f>COUNTIF(user_list!H:H,A2387)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80">
        <v>44391</v>
      </c>
      <c r="B2388">
        <f>SUMIFS(user_list!P:P,user_list!G:G,"&lt;="&amp;A2388,user_list!H:H,"&gt;="&amp;A2388)</f>
        <v>0.46443992773261067</v>
      </c>
      <c r="C2388">
        <f>SUMIFS(user_list!Q:Q,user_list!G:G,"&lt;="&amp;A2388,user_list!H:H,"&gt;="&amp;A2388)</f>
        <v>1.5249709639953539</v>
      </c>
      <c r="D2388">
        <f>SUMIFS(user_list!P:P,user_list!G:G,"&lt;="&amp;A2388,user_list!H:H,"&gt;="&amp;A2388,user_list!J:J,days!G2388)+SUMIFS(user_list!P:P,user_list!G:G,"&lt;="&amp;A2388,user_list!H:H,"&gt;="&amp;A2388,user_list!J:J,days!G2388-1)</f>
        <v>0.46443992773261067</v>
      </c>
      <c r="E2388">
        <f>COUNTIF(user_list!H:H,A2388)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80">
        <v>44392</v>
      </c>
      <c r="B2389">
        <f>SUMIFS(user_list!P:P,user_list!G:G,"&lt;="&amp;A2389,user_list!H:H,"&gt;="&amp;A2389)</f>
        <v>0.46443992773261067</v>
      </c>
      <c r="C2389">
        <f>SUMIFS(user_list!Q:Q,user_list!G:G,"&lt;="&amp;A2389,user_list!H:H,"&gt;="&amp;A2389)</f>
        <v>1.5249709639953539</v>
      </c>
      <c r="D2389">
        <f>SUMIFS(user_list!P:P,user_list!G:G,"&lt;="&amp;A2389,user_list!H:H,"&gt;="&amp;A2389,user_list!J:J,days!G2389)+SUMIFS(user_list!P:P,user_list!G:G,"&lt;="&amp;A2389,user_list!H:H,"&gt;="&amp;A2389,user_list!J:J,days!G2389-1)</f>
        <v>0.46443992773261067</v>
      </c>
      <c r="E2389">
        <f>COUNTIF(user_list!H:H,A2389)</f>
        <v>1</v>
      </c>
      <c r="F2389">
        <f t="shared" si="74"/>
        <v>7</v>
      </c>
      <c r="G2389">
        <f t="shared" si="75"/>
        <v>2021</v>
      </c>
    </row>
    <row r="2390" spans="1:7" hidden="1" x14ac:dyDescent="0.3">
      <c r="A2390" s="80">
        <v>44393</v>
      </c>
      <c r="B2390">
        <f>SUMIFS(user_list!P:P,user_list!G:G,"&lt;="&amp;A2390,user_list!H:H,"&gt;="&amp;A2390)</f>
        <v>1.2587256420183248</v>
      </c>
      <c r="C2390">
        <f>SUMIFS(user_list!Q:Q,user_list!G:G,"&lt;="&amp;A2390,user_list!H:H,"&gt;="&amp;A2390)</f>
        <v>4.9725900116144013</v>
      </c>
      <c r="D2390">
        <f>SUMIFS(user_list!P:P,user_list!G:G,"&lt;="&amp;A2390,user_list!H:H,"&gt;="&amp;A2390,user_list!J:J,days!G2390)+SUMIFS(user_list!P:P,user_list!G:G,"&lt;="&amp;A2390,user_list!H:H,"&gt;="&amp;A2390,user_list!J:J,days!G2390-1)</f>
        <v>1.2587256420183248</v>
      </c>
      <c r="E2390">
        <f>COUNTIF(user_list!H:H,A2390)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80">
        <v>44394</v>
      </c>
      <c r="B2391">
        <f>SUMIFS(user_list!P:P,user_list!G:G,"&lt;="&amp;A2391,user_list!H:H,"&gt;="&amp;A2391)</f>
        <v>1.2587256420183248</v>
      </c>
      <c r="C2391">
        <f>SUMIFS(user_list!Q:Q,user_list!G:G,"&lt;="&amp;A2391,user_list!H:H,"&gt;="&amp;A2391)</f>
        <v>4.9725900116144013</v>
      </c>
      <c r="D2391">
        <f>SUMIFS(user_list!P:P,user_list!G:G,"&lt;="&amp;A2391,user_list!H:H,"&gt;="&amp;A2391,user_list!J:J,days!G2391)+SUMIFS(user_list!P:P,user_list!G:G,"&lt;="&amp;A2391,user_list!H:H,"&gt;="&amp;A2391,user_list!J:J,days!G2391-1)</f>
        <v>1.2587256420183248</v>
      </c>
      <c r="E2391">
        <f>COUNTIF(user_list!H:H,A2391)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80">
        <v>44395</v>
      </c>
      <c r="B2392">
        <f>SUMIFS(user_list!P:P,user_list!G:G,"&lt;="&amp;A2392,user_list!H:H,"&gt;="&amp;A2392)</f>
        <v>1.2587256420183248</v>
      </c>
      <c r="C2392">
        <f>SUMIFS(user_list!Q:Q,user_list!G:G,"&lt;="&amp;A2392,user_list!H:H,"&gt;="&amp;A2392)</f>
        <v>4.9725900116144013</v>
      </c>
      <c r="D2392">
        <f>SUMIFS(user_list!P:P,user_list!G:G,"&lt;="&amp;A2392,user_list!H:H,"&gt;="&amp;A2392,user_list!J:J,days!G2392)+SUMIFS(user_list!P:P,user_list!G:G,"&lt;="&amp;A2392,user_list!H:H,"&gt;="&amp;A2392,user_list!J:J,days!G2392-1)</f>
        <v>1.2587256420183248</v>
      </c>
      <c r="E2392">
        <f>COUNTIF(user_list!H:H,A2392)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80">
        <v>44396</v>
      </c>
      <c r="B2393">
        <f>SUMIFS(user_list!P:P,user_list!G:G,"&lt;="&amp;A2393,user_list!H:H,"&gt;="&amp;A2393)</f>
        <v>1.2587256420183248</v>
      </c>
      <c r="C2393">
        <f>SUMIFS(user_list!Q:Q,user_list!G:G,"&lt;="&amp;A2393,user_list!H:H,"&gt;="&amp;A2393)</f>
        <v>4.9725900116144013</v>
      </c>
      <c r="D2393">
        <f>SUMIFS(user_list!P:P,user_list!G:G,"&lt;="&amp;A2393,user_list!H:H,"&gt;="&amp;A2393,user_list!J:J,days!G2393)+SUMIFS(user_list!P:P,user_list!G:G,"&lt;="&amp;A2393,user_list!H:H,"&gt;="&amp;A2393,user_list!J:J,days!G2393-1)</f>
        <v>1.2587256420183248</v>
      </c>
      <c r="E2393">
        <f>COUNTIF(user_list!H:H,A2393)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80">
        <v>44397</v>
      </c>
      <c r="B2394">
        <f>SUMIFS(user_list!P:P,user_list!G:G,"&lt;="&amp;A2394,user_list!H:H,"&gt;="&amp;A2394)</f>
        <v>1.2587256420183248</v>
      </c>
      <c r="C2394">
        <f>SUMIFS(user_list!Q:Q,user_list!G:G,"&lt;="&amp;A2394,user_list!H:H,"&gt;="&amp;A2394)</f>
        <v>4.9725900116144013</v>
      </c>
      <c r="D2394">
        <f>SUMIFS(user_list!P:P,user_list!G:G,"&lt;="&amp;A2394,user_list!H:H,"&gt;="&amp;A2394,user_list!J:J,days!G2394)+SUMIFS(user_list!P:P,user_list!G:G,"&lt;="&amp;A2394,user_list!H:H,"&gt;="&amp;A2394,user_list!J:J,days!G2394-1)</f>
        <v>1.2587256420183248</v>
      </c>
      <c r="E2394">
        <f>COUNTIF(user_list!H:H,A2394)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80">
        <v>44398</v>
      </c>
      <c r="B2395">
        <f>SUMIFS(user_list!P:P,user_list!G:G,"&lt;="&amp;A2395,user_list!H:H,"&gt;="&amp;A2395)</f>
        <v>1.4813182346109175</v>
      </c>
      <c r="C2395">
        <f>SUMIFS(user_list!Q:Q,user_list!G:G,"&lt;="&amp;A2395,user_list!H:H,"&gt;="&amp;A2395)</f>
        <v>4.2392566782810679</v>
      </c>
      <c r="D2395">
        <f>SUMIFS(user_list!P:P,user_list!G:G,"&lt;="&amp;A2395,user_list!H:H,"&gt;="&amp;A2395,user_list!J:J,days!G2395)+SUMIFS(user_list!P:P,user_list!G:G,"&lt;="&amp;A2395,user_list!H:H,"&gt;="&amp;A2395,user_list!J:J,days!G2395-1)</f>
        <v>1.4813182346109175</v>
      </c>
      <c r="E2395">
        <f>COUNTIF(user_list!H:H,A2395)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80">
        <v>44399</v>
      </c>
      <c r="B2396">
        <f>SUMIFS(user_list!P:P,user_list!G:G,"&lt;="&amp;A2396,user_list!H:H,"&gt;="&amp;A2396)</f>
        <v>0.58131823461091758</v>
      </c>
      <c r="C2396">
        <f>SUMIFS(user_list!Q:Q,user_list!G:G,"&lt;="&amp;A2396,user_list!H:H,"&gt;="&amp;A2396)</f>
        <v>3.2392566782810679</v>
      </c>
      <c r="D2396">
        <f>SUMIFS(user_list!P:P,user_list!G:G,"&lt;="&amp;A2396,user_list!H:H,"&gt;="&amp;A2396,user_list!J:J,days!G2396)+SUMIFS(user_list!P:P,user_list!G:G,"&lt;="&amp;A2396,user_list!H:H,"&gt;="&amp;A2396,user_list!J:J,days!G2396-1)</f>
        <v>0.58131823461091758</v>
      </c>
      <c r="E2396">
        <f>COUNTIF(user_list!H:H,A2396)</f>
        <v>1</v>
      </c>
      <c r="F2396">
        <f t="shared" si="74"/>
        <v>7</v>
      </c>
      <c r="G2396">
        <f t="shared" si="75"/>
        <v>2021</v>
      </c>
    </row>
    <row r="2397" spans="1:7" hidden="1" x14ac:dyDescent="0.3">
      <c r="A2397" s="80">
        <v>44400</v>
      </c>
      <c r="B2397">
        <f>SUMIFS(user_list!P:P,user_list!G:G,"&lt;="&amp;A2397,user_list!H:H,"&gt;="&amp;A2397)</f>
        <v>0.46703252032520326</v>
      </c>
      <c r="C2397">
        <f>SUMIFS(user_list!Q:Q,user_list!G:G,"&lt;="&amp;A2397,user_list!H:H,"&gt;="&amp;A2397)</f>
        <v>1.5249709639953539</v>
      </c>
      <c r="D2397">
        <f>SUMIFS(user_list!P:P,user_list!G:G,"&lt;="&amp;A2397,user_list!H:H,"&gt;="&amp;A2397,user_list!J:J,days!G2397)+SUMIFS(user_list!P:P,user_list!G:G,"&lt;="&amp;A2397,user_list!H:H,"&gt;="&amp;A2397,user_list!J:J,days!G2397-1)</f>
        <v>0.46703252032520326</v>
      </c>
      <c r="E2397">
        <f>COUNTIF(user_list!H:H,A2397)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80">
        <v>44401</v>
      </c>
      <c r="B2398">
        <f>SUMIFS(user_list!P:P,user_list!G:G,"&lt;="&amp;A2398,user_list!H:H,"&gt;="&amp;A2398)</f>
        <v>0.46703252032520326</v>
      </c>
      <c r="C2398">
        <f>SUMIFS(user_list!Q:Q,user_list!G:G,"&lt;="&amp;A2398,user_list!H:H,"&gt;="&amp;A2398)</f>
        <v>1.5249709639953539</v>
      </c>
      <c r="D2398">
        <f>SUMIFS(user_list!P:P,user_list!G:G,"&lt;="&amp;A2398,user_list!H:H,"&gt;="&amp;A2398,user_list!J:J,days!G2398)+SUMIFS(user_list!P:P,user_list!G:G,"&lt;="&amp;A2398,user_list!H:H,"&gt;="&amp;A2398,user_list!J:J,days!G2398-1)</f>
        <v>0.46703252032520326</v>
      </c>
      <c r="E2398">
        <f>COUNTIF(user_list!H:H,A2398)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80">
        <v>44402</v>
      </c>
      <c r="B2399">
        <f>SUMIFS(user_list!P:P,user_list!G:G,"&lt;="&amp;A2399,user_list!H:H,"&gt;="&amp;A2399)</f>
        <v>0.29750871080139379</v>
      </c>
      <c r="C2399">
        <f>SUMIFS(user_list!Q:Q,user_list!G:G,"&lt;="&amp;A2399,user_list!H:H,"&gt;="&amp;A2399)</f>
        <v>1.0963995354239255</v>
      </c>
      <c r="D2399">
        <f>SUMIFS(user_list!P:P,user_list!G:G,"&lt;="&amp;A2399,user_list!H:H,"&gt;="&amp;A2399,user_list!J:J,days!G2399)+SUMIFS(user_list!P:P,user_list!G:G,"&lt;="&amp;A2399,user_list!H:H,"&gt;="&amp;A2399,user_list!J:J,days!G2399-1)</f>
        <v>0.29750871080139379</v>
      </c>
      <c r="E2399">
        <f>COUNTIF(user_list!H:H,A2399)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80">
        <v>44403</v>
      </c>
      <c r="B2400">
        <f>SUMIFS(user_list!P:P,user_list!G:G,"&lt;="&amp;A2400,user_list!H:H,"&gt;="&amp;A2400)</f>
        <v>0.29750871080139379</v>
      </c>
      <c r="C2400">
        <f>SUMIFS(user_list!Q:Q,user_list!G:G,"&lt;="&amp;A2400,user_list!H:H,"&gt;="&amp;A2400)</f>
        <v>1.0963995354239255</v>
      </c>
      <c r="D2400">
        <f>SUMIFS(user_list!P:P,user_list!G:G,"&lt;="&amp;A2400,user_list!H:H,"&gt;="&amp;A2400,user_list!J:J,days!G2400)+SUMIFS(user_list!P:P,user_list!G:G,"&lt;="&amp;A2400,user_list!H:H,"&gt;="&amp;A2400,user_list!J:J,days!G2400-1)</f>
        <v>0.29750871080139379</v>
      </c>
      <c r="E2400">
        <f>COUNTIF(user_list!H:H,A2400)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80">
        <v>44404</v>
      </c>
      <c r="B2401">
        <f>SUMIFS(user_list!P:P,user_list!G:G,"&lt;="&amp;A2401,user_list!H:H,"&gt;="&amp;A2401)</f>
        <v>0.29750871080139379</v>
      </c>
      <c r="C2401">
        <f>SUMIFS(user_list!Q:Q,user_list!G:G,"&lt;="&amp;A2401,user_list!H:H,"&gt;="&amp;A2401)</f>
        <v>1.0963995354239255</v>
      </c>
      <c r="D2401">
        <f>SUMIFS(user_list!P:P,user_list!G:G,"&lt;="&amp;A2401,user_list!H:H,"&gt;="&amp;A2401,user_list!J:J,days!G2401)+SUMIFS(user_list!P:P,user_list!G:G,"&lt;="&amp;A2401,user_list!H:H,"&gt;="&amp;A2401,user_list!J:J,days!G2401-1)</f>
        <v>0.29750871080139379</v>
      </c>
      <c r="E2401">
        <f>COUNTIF(user_list!H:H,A2401)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80">
        <v>44405</v>
      </c>
      <c r="B2402">
        <f>SUMIFS(user_list!P:P,user_list!G:G,"&lt;="&amp;A2402,user_list!H:H,"&gt;="&amp;A2402)</f>
        <v>0.29750871080139379</v>
      </c>
      <c r="C2402">
        <f>SUMIFS(user_list!Q:Q,user_list!G:G,"&lt;="&amp;A2402,user_list!H:H,"&gt;="&amp;A2402)</f>
        <v>1.0963995354239255</v>
      </c>
      <c r="D2402">
        <f>SUMIFS(user_list!P:P,user_list!G:G,"&lt;="&amp;A2402,user_list!H:H,"&gt;="&amp;A2402,user_list!J:J,days!G2402)+SUMIFS(user_list!P:P,user_list!G:G,"&lt;="&amp;A2402,user_list!H:H,"&gt;="&amp;A2402,user_list!J:J,days!G2402-1)</f>
        <v>0.29750871080139379</v>
      </c>
      <c r="E2402">
        <f>COUNTIF(user_list!H:H,A2402)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80">
        <v>44406</v>
      </c>
      <c r="B2403">
        <f>SUMIFS(user_list!P:P,user_list!G:G,"&lt;="&amp;A2403,user_list!H:H,"&gt;="&amp;A2403)</f>
        <v>0.29750871080139379</v>
      </c>
      <c r="C2403">
        <f>SUMIFS(user_list!Q:Q,user_list!G:G,"&lt;="&amp;A2403,user_list!H:H,"&gt;="&amp;A2403)</f>
        <v>1.0963995354239255</v>
      </c>
      <c r="D2403">
        <f>SUMIFS(user_list!P:P,user_list!G:G,"&lt;="&amp;A2403,user_list!H:H,"&gt;="&amp;A2403,user_list!J:J,days!G2403)+SUMIFS(user_list!P:P,user_list!G:G,"&lt;="&amp;A2403,user_list!H:H,"&gt;="&amp;A2403,user_list!J:J,days!G2403-1)</f>
        <v>0.29750871080139379</v>
      </c>
      <c r="E2403">
        <f>COUNTIF(user_list!H:H,A2403)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80">
        <v>44407</v>
      </c>
      <c r="B2404">
        <f>SUMIFS(user_list!P:P,user_list!G:G,"&lt;="&amp;A2404,user_list!H:H,"&gt;="&amp;A2404)</f>
        <v>0.29750871080139379</v>
      </c>
      <c r="C2404">
        <f>SUMIFS(user_list!Q:Q,user_list!G:G,"&lt;="&amp;A2404,user_list!H:H,"&gt;="&amp;A2404)</f>
        <v>1.0963995354239255</v>
      </c>
      <c r="D2404">
        <f>SUMIFS(user_list!P:P,user_list!G:G,"&lt;="&amp;A2404,user_list!H:H,"&gt;="&amp;A2404,user_list!J:J,days!G2404)+SUMIFS(user_list!P:P,user_list!G:G,"&lt;="&amp;A2404,user_list!H:H,"&gt;="&amp;A2404,user_list!J:J,days!G2404-1)</f>
        <v>0.29750871080139379</v>
      </c>
      <c r="E2404">
        <f>COUNTIF(user_list!H:H,A2404)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80">
        <v>44408</v>
      </c>
      <c r="B2405">
        <f>SUMIFS(user_list!P:P,user_list!G:G,"&lt;="&amp;A2405,user_list!H:H,"&gt;="&amp;A2405)</f>
        <v>0.29750871080139379</v>
      </c>
      <c r="C2405">
        <f>SUMIFS(user_list!Q:Q,user_list!G:G,"&lt;="&amp;A2405,user_list!H:H,"&gt;="&amp;A2405)</f>
        <v>1.0963995354239255</v>
      </c>
      <c r="D2405">
        <f>SUMIFS(user_list!P:P,user_list!G:G,"&lt;="&amp;A2405,user_list!H:H,"&gt;="&amp;A2405,user_list!J:J,days!G2405)+SUMIFS(user_list!P:P,user_list!G:G,"&lt;="&amp;A2405,user_list!H:H,"&gt;="&amp;A2405,user_list!J:J,days!G2405-1)</f>
        <v>0.29750871080139379</v>
      </c>
      <c r="E2405">
        <f>COUNTIF(user_list!H:H,A2405)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80">
        <v>44409</v>
      </c>
      <c r="B2406">
        <f>SUMIFS(user_list!P:P,user_list!G:G,"&lt;="&amp;A2406,user_list!H:H,"&gt;="&amp;A2406)</f>
        <v>0.29750871080139379</v>
      </c>
      <c r="C2406">
        <f>SUMIFS(user_list!Q:Q,user_list!G:G,"&lt;="&amp;A2406,user_list!H:H,"&gt;="&amp;A2406)</f>
        <v>1.0963995354239255</v>
      </c>
      <c r="D2406">
        <f>SUMIFS(user_list!P:P,user_list!G:G,"&lt;="&amp;A2406,user_list!H:H,"&gt;="&amp;A2406,user_list!J:J,days!G2406)+SUMIFS(user_list!P:P,user_list!G:G,"&lt;="&amp;A2406,user_list!H:H,"&gt;="&amp;A2406,user_list!J:J,days!G2406-1)</f>
        <v>0.29750871080139379</v>
      </c>
      <c r="E2406">
        <f>COUNTIF(user_list!H:H,A2406)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80">
        <v>44410</v>
      </c>
      <c r="B2407">
        <f>SUMIFS(user_list!P:P,user_list!G:G,"&lt;="&amp;A2407,user_list!H:H,"&gt;="&amp;A2407)</f>
        <v>2.0260873015873013</v>
      </c>
      <c r="C2407">
        <f>SUMIFS(user_list!Q:Q,user_list!G:G,"&lt;="&amp;A2407,user_list!H:H,"&gt;="&amp;A2407)</f>
        <v>2.1676190476190476</v>
      </c>
      <c r="D2407">
        <f>SUMIFS(user_list!P:P,user_list!G:G,"&lt;="&amp;A2407,user_list!H:H,"&gt;="&amp;A2407,user_list!J:J,days!G2407)+SUMIFS(user_list!P:P,user_list!G:G,"&lt;="&amp;A2407,user_list!H:H,"&gt;="&amp;A2407,user_list!J:J,days!G2407-1)</f>
        <v>2.0260873015873013</v>
      </c>
      <c r="E2407">
        <f>COUNTIF(user_list!H:H,A2407)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80">
        <v>44411</v>
      </c>
      <c r="B2408">
        <f>SUMIFS(user_list!P:P,user_list!G:G,"&lt;="&amp;A2408,user_list!H:H,"&gt;="&amp;A2408)</f>
        <v>0.75803174603174606</v>
      </c>
      <c r="C2408">
        <f>SUMIFS(user_list!Q:Q,user_list!G:G,"&lt;="&amp;A2408,user_list!H:H,"&gt;="&amp;A2408)</f>
        <v>2.5961904761904764</v>
      </c>
      <c r="D2408">
        <f>SUMIFS(user_list!P:P,user_list!G:G,"&lt;="&amp;A2408,user_list!H:H,"&gt;="&amp;A2408,user_list!J:J,days!G2408)+SUMIFS(user_list!P:P,user_list!G:G,"&lt;="&amp;A2408,user_list!H:H,"&gt;="&amp;A2408,user_list!J:J,days!G2408-1)</f>
        <v>0.75803174603174606</v>
      </c>
      <c r="E2408">
        <f>COUNTIF(user_list!H:H,A2408)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80">
        <v>44412</v>
      </c>
      <c r="B2409">
        <f>SUMIFS(user_list!P:P,user_list!G:G,"&lt;="&amp;A2409,user_list!H:H,"&gt;="&amp;A2409)</f>
        <v>0.75803174603174606</v>
      </c>
      <c r="C2409">
        <f>SUMIFS(user_list!Q:Q,user_list!G:G,"&lt;="&amp;A2409,user_list!H:H,"&gt;="&amp;A2409)</f>
        <v>2.5961904761904764</v>
      </c>
      <c r="D2409">
        <f>SUMIFS(user_list!P:P,user_list!G:G,"&lt;="&amp;A2409,user_list!H:H,"&gt;="&amp;A2409,user_list!J:J,days!G2409)+SUMIFS(user_list!P:P,user_list!G:G,"&lt;="&amp;A2409,user_list!H:H,"&gt;="&amp;A2409,user_list!J:J,days!G2409-1)</f>
        <v>0.75803174603174606</v>
      </c>
      <c r="E2409">
        <f>COUNTIF(user_list!H:H,A2409)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80">
        <v>44413</v>
      </c>
      <c r="B2410">
        <f>SUMIFS(user_list!P:P,user_list!G:G,"&lt;="&amp;A2410,user_list!H:H,"&gt;="&amp;A2410)</f>
        <v>0.75803174603174606</v>
      </c>
      <c r="C2410">
        <f>SUMIFS(user_list!Q:Q,user_list!G:G,"&lt;="&amp;A2410,user_list!H:H,"&gt;="&amp;A2410)</f>
        <v>2.5961904761904764</v>
      </c>
      <c r="D2410">
        <f>SUMIFS(user_list!P:P,user_list!G:G,"&lt;="&amp;A2410,user_list!H:H,"&gt;="&amp;A2410,user_list!J:J,days!G2410)+SUMIFS(user_list!P:P,user_list!G:G,"&lt;="&amp;A2410,user_list!H:H,"&gt;="&amp;A2410,user_list!J:J,days!G2410-1)</f>
        <v>0.75803174603174606</v>
      </c>
      <c r="E2410">
        <f>COUNTIF(user_list!H:H,A2410)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80">
        <v>44414</v>
      </c>
      <c r="B2411">
        <f>SUMIFS(user_list!P:P,user_list!G:G,"&lt;="&amp;A2411,user_list!H:H,"&gt;="&amp;A2411)</f>
        <v>0.75803174603174606</v>
      </c>
      <c r="C2411">
        <f>SUMIFS(user_list!Q:Q,user_list!G:G,"&lt;="&amp;A2411,user_list!H:H,"&gt;="&amp;A2411)</f>
        <v>2.5961904761904764</v>
      </c>
      <c r="D2411">
        <f>SUMIFS(user_list!P:P,user_list!G:G,"&lt;="&amp;A2411,user_list!H:H,"&gt;="&amp;A2411,user_list!J:J,days!G2411)+SUMIFS(user_list!P:P,user_list!G:G,"&lt;="&amp;A2411,user_list!H:H,"&gt;="&amp;A2411,user_list!J:J,days!G2411-1)</f>
        <v>0.75803174603174606</v>
      </c>
      <c r="E2411">
        <f>COUNTIF(user_list!H:H,A2411)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80">
        <v>44415</v>
      </c>
      <c r="B2412">
        <f>SUMIFS(user_list!P:P,user_list!G:G,"&lt;="&amp;A2412,user_list!H:H,"&gt;="&amp;A2412)</f>
        <v>1.0806123911930363</v>
      </c>
      <c r="C2412">
        <f>SUMIFS(user_list!Q:Q,user_list!G:G,"&lt;="&amp;A2412,user_list!H:H,"&gt;="&amp;A2412)</f>
        <v>3.4026420890937024</v>
      </c>
      <c r="D2412">
        <f>SUMIFS(user_list!P:P,user_list!G:G,"&lt;="&amp;A2412,user_list!H:H,"&gt;="&amp;A2412,user_list!J:J,days!G2412)+SUMIFS(user_list!P:P,user_list!G:G,"&lt;="&amp;A2412,user_list!H:H,"&gt;="&amp;A2412,user_list!J:J,days!G2412-1)</f>
        <v>0.75803174603174606</v>
      </c>
      <c r="E2412">
        <f>COUNTIF(user_list!H:H,A2412)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80">
        <v>44416</v>
      </c>
      <c r="B2413">
        <f>SUMIFS(user_list!P:P,user_list!G:G,"&lt;="&amp;A2413,user_list!H:H,"&gt;="&amp;A2413)</f>
        <v>0.81135313193377712</v>
      </c>
      <c r="C2413">
        <f>SUMIFS(user_list!Q:Q,user_list!G:G,"&lt;="&amp;A2413,user_list!H:H,"&gt;="&amp;A2413)</f>
        <v>2.7359754224270354</v>
      </c>
      <c r="D2413">
        <f>SUMIFS(user_list!P:P,user_list!G:G,"&lt;="&amp;A2413,user_list!H:H,"&gt;="&amp;A2413,user_list!J:J,days!G2413)+SUMIFS(user_list!P:P,user_list!G:G,"&lt;="&amp;A2413,user_list!H:H,"&gt;="&amp;A2413,user_list!J:J,days!G2413-1)</f>
        <v>0.48877248677248675</v>
      </c>
      <c r="E2413">
        <f>COUNTIF(user_list!H:H,A2413)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80">
        <v>44417</v>
      </c>
      <c r="B2414">
        <f>SUMIFS(user_list!P:P,user_list!G:G,"&lt;="&amp;A2414,user_list!H:H,"&gt;="&amp;A2414)</f>
        <v>1.0095475763782216</v>
      </c>
      <c r="C2414">
        <f>SUMIFS(user_list!Q:Q,user_list!G:G,"&lt;="&amp;A2414,user_list!H:H,"&gt;="&amp;A2414)</f>
        <v>3.2359754224270354</v>
      </c>
      <c r="D2414">
        <f>SUMIFS(user_list!P:P,user_list!G:G,"&lt;="&amp;A2414,user_list!H:H,"&gt;="&amp;A2414,user_list!J:J,days!G2414)+SUMIFS(user_list!P:P,user_list!G:G,"&lt;="&amp;A2414,user_list!H:H,"&gt;="&amp;A2414,user_list!J:J,days!G2414-1)</f>
        <v>0.68696693121693131</v>
      </c>
      <c r="E2414">
        <f>COUNTIF(user_list!H:H,A2414)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80">
        <v>44418</v>
      </c>
      <c r="B2415">
        <f>SUMIFS(user_list!P:P,user_list!G:G,"&lt;="&amp;A2415,user_list!H:H,"&gt;="&amp;A2415)</f>
        <v>1.0095475763782216</v>
      </c>
      <c r="C2415">
        <f>SUMIFS(user_list!Q:Q,user_list!G:G,"&lt;="&amp;A2415,user_list!H:H,"&gt;="&amp;A2415)</f>
        <v>3.2359754224270354</v>
      </c>
      <c r="D2415">
        <f>SUMIFS(user_list!P:P,user_list!G:G,"&lt;="&amp;A2415,user_list!H:H,"&gt;="&amp;A2415,user_list!J:J,days!G2415)+SUMIFS(user_list!P:P,user_list!G:G,"&lt;="&amp;A2415,user_list!H:H,"&gt;="&amp;A2415,user_list!J:J,days!G2415-1)</f>
        <v>0.68696693121693131</v>
      </c>
      <c r="E2415">
        <f>COUNTIF(user_list!H:H,A2415)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80">
        <v>44419</v>
      </c>
      <c r="B2416">
        <f>SUMIFS(user_list!P:P,user_list!G:G,"&lt;="&amp;A2416,user_list!H:H,"&gt;="&amp;A2416)</f>
        <v>1.0095475763782216</v>
      </c>
      <c r="C2416">
        <f>SUMIFS(user_list!Q:Q,user_list!G:G,"&lt;="&amp;A2416,user_list!H:H,"&gt;="&amp;A2416)</f>
        <v>3.2359754224270354</v>
      </c>
      <c r="D2416">
        <f>SUMIFS(user_list!P:P,user_list!G:G,"&lt;="&amp;A2416,user_list!H:H,"&gt;="&amp;A2416,user_list!J:J,days!G2416)+SUMIFS(user_list!P:P,user_list!G:G,"&lt;="&amp;A2416,user_list!H:H,"&gt;="&amp;A2416,user_list!J:J,days!G2416-1)</f>
        <v>0.68696693121693131</v>
      </c>
      <c r="E2416">
        <f>COUNTIF(user_list!H:H,A2416)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80">
        <v>44420</v>
      </c>
      <c r="B2417">
        <f>SUMIFS(user_list!P:P,user_list!G:G,"&lt;="&amp;A2417,user_list!H:H,"&gt;="&amp;A2417)</f>
        <v>1.0095475763782216</v>
      </c>
      <c r="C2417">
        <f>SUMIFS(user_list!Q:Q,user_list!G:G,"&lt;="&amp;A2417,user_list!H:H,"&gt;="&amp;A2417)</f>
        <v>3.2359754224270354</v>
      </c>
      <c r="D2417">
        <f>SUMIFS(user_list!P:P,user_list!G:G,"&lt;="&amp;A2417,user_list!H:H,"&gt;="&amp;A2417,user_list!J:J,days!G2417)+SUMIFS(user_list!P:P,user_list!G:G,"&lt;="&amp;A2417,user_list!H:H,"&gt;="&amp;A2417,user_list!J:J,days!G2417-1)</f>
        <v>0.68696693121693131</v>
      </c>
      <c r="E2417">
        <f>COUNTIF(user_list!H:H,A2417)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80">
        <v>44421</v>
      </c>
      <c r="B2418">
        <f>SUMIFS(user_list!P:P,user_list!G:G,"&lt;="&amp;A2418,user_list!H:H,"&gt;="&amp;A2418)</f>
        <v>1.0095475763782216</v>
      </c>
      <c r="C2418">
        <f>SUMIFS(user_list!Q:Q,user_list!G:G,"&lt;="&amp;A2418,user_list!H:H,"&gt;="&amp;A2418)</f>
        <v>3.2359754224270354</v>
      </c>
      <c r="D2418">
        <f>SUMIFS(user_list!P:P,user_list!G:G,"&lt;="&amp;A2418,user_list!H:H,"&gt;="&amp;A2418,user_list!J:J,days!G2418)+SUMIFS(user_list!P:P,user_list!G:G,"&lt;="&amp;A2418,user_list!H:H,"&gt;="&amp;A2418,user_list!J:J,days!G2418-1)</f>
        <v>0.68696693121693131</v>
      </c>
      <c r="E2418">
        <f>COUNTIF(user_list!H:H,A2418)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80">
        <v>44422</v>
      </c>
      <c r="B2419">
        <f>SUMIFS(user_list!P:P,user_list!G:G,"&lt;="&amp;A2419,user_list!H:H,"&gt;="&amp;A2419)</f>
        <v>1.0095475763782216</v>
      </c>
      <c r="C2419">
        <f>SUMIFS(user_list!Q:Q,user_list!G:G,"&lt;="&amp;A2419,user_list!H:H,"&gt;="&amp;A2419)</f>
        <v>3.2359754224270354</v>
      </c>
      <c r="D2419">
        <f>SUMIFS(user_list!P:P,user_list!G:G,"&lt;="&amp;A2419,user_list!H:H,"&gt;="&amp;A2419,user_list!J:J,days!G2419)+SUMIFS(user_list!P:P,user_list!G:G,"&lt;="&amp;A2419,user_list!H:H,"&gt;="&amp;A2419,user_list!J:J,days!G2419-1)</f>
        <v>0.68696693121693131</v>
      </c>
      <c r="E2419">
        <f>COUNTIF(user_list!H:H,A2419)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80">
        <v>44423</v>
      </c>
      <c r="B2420">
        <f>SUMIFS(user_list!P:P,user_list!G:G,"&lt;="&amp;A2420,user_list!H:H,"&gt;="&amp;A2420)</f>
        <v>1.0095475763782216</v>
      </c>
      <c r="C2420">
        <f>SUMIFS(user_list!Q:Q,user_list!G:G,"&lt;="&amp;A2420,user_list!H:H,"&gt;="&amp;A2420)</f>
        <v>3.2359754224270354</v>
      </c>
      <c r="D2420">
        <f>SUMIFS(user_list!P:P,user_list!G:G,"&lt;="&amp;A2420,user_list!H:H,"&gt;="&amp;A2420,user_list!J:J,days!G2420)+SUMIFS(user_list!P:P,user_list!G:G,"&lt;="&amp;A2420,user_list!H:H,"&gt;="&amp;A2420,user_list!J:J,days!G2420-1)</f>
        <v>0.68696693121693131</v>
      </c>
      <c r="E2420">
        <f>COUNTIF(user_list!H:H,A2420)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80">
        <v>44424</v>
      </c>
      <c r="B2421">
        <f>SUMIFS(user_list!P:P,user_list!G:G,"&lt;="&amp;A2421,user_list!H:H,"&gt;="&amp;A2421)</f>
        <v>1.0095475763782216</v>
      </c>
      <c r="C2421">
        <f>SUMIFS(user_list!Q:Q,user_list!G:G,"&lt;="&amp;A2421,user_list!H:H,"&gt;="&amp;A2421)</f>
        <v>3.2359754224270354</v>
      </c>
      <c r="D2421">
        <f>SUMIFS(user_list!P:P,user_list!G:G,"&lt;="&amp;A2421,user_list!H:H,"&gt;="&amp;A2421,user_list!J:J,days!G2421)+SUMIFS(user_list!P:P,user_list!G:G,"&lt;="&amp;A2421,user_list!H:H,"&gt;="&amp;A2421,user_list!J:J,days!G2421-1)</f>
        <v>0.68696693121693131</v>
      </c>
      <c r="E2421">
        <f>COUNTIF(user_list!H:H,A2421)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80">
        <v>44425</v>
      </c>
      <c r="B2422">
        <f>SUMIFS(user_list!P:P,user_list!G:G,"&lt;="&amp;A2422,user_list!H:H,"&gt;="&amp;A2422)</f>
        <v>0.65978567161631674</v>
      </c>
      <c r="C2422">
        <f>SUMIFS(user_list!Q:Q,user_list!G:G,"&lt;="&amp;A2422,user_list!H:H,"&gt;="&amp;A2422)</f>
        <v>2.3788325652841782</v>
      </c>
      <c r="D2422">
        <f>SUMIFS(user_list!P:P,user_list!G:G,"&lt;="&amp;A2422,user_list!H:H,"&gt;="&amp;A2422,user_list!J:J,days!G2422)+SUMIFS(user_list!P:P,user_list!G:G,"&lt;="&amp;A2422,user_list!H:H,"&gt;="&amp;A2422,user_list!J:J,days!G2422-1)</f>
        <v>0.33720502645502648</v>
      </c>
      <c r="E2422">
        <f>COUNTIF(user_list!H:H,A2422)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80">
        <v>44426</v>
      </c>
      <c r="B2423">
        <f>SUMIFS(user_list!P:P,user_list!G:G,"&lt;="&amp;A2423,user_list!H:H,"&gt;="&amp;A2423)</f>
        <v>1.0628412271718723</v>
      </c>
      <c r="C2423">
        <f>SUMIFS(user_list!Q:Q,user_list!G:G,"&lt;="&amp;A2423,user_list!H:H,"&gt;="&amp;A2423)</f>
        <v>3.3788325652841782</v>
      </c>
      <c r="D2423">
        <f>SUMIFS(user_list!P:P,user_list!G:G,"&lt;="&amp;A2423,user_list!H:H,"&gt;="&amp;A2423,user_list!J:J,days!G2423)+SUMIFS(user_list!P:P,user_list!G:G,"&lt;="&amp;A2423,user_list!H:H,"&gt;="&amp;A2423,user_list!J:J,days!G2423-1)</f>
        <v>0.74026058201058209</v>
      </c>
      <c r="E2423">
        <f>COUNTIF(user_list!H:H,A2423)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80">
        <v>44427</v>
      </c>
      <c r="B2424">
        <f>SUMIFS(user_list!P:P,user_list!G:G,"&lt;="&amp;A2424,user_list!H:H,"&gt;="&amp;A2424)</f>
        <v>1.0628412271718723</v>
      </c>
      <c r="C2424">
        <f>SUMIFS(user_list!Q:Q,user_list!G:G,"&lt;="&amp;A2424,user_list!H:H,"&gt;="&amp;A2424)</f>
        <v>3.3788325652841782</v>
      </c>
      <c r="D2424">
        <f>SUMIFS(user_list!P:P,user_list!G:G,"&lt;="&amp;A2424,user_list!H:H,"&gt;="&amp;A2424,user_list!J:J,days!G2424)+SUMIFS(user_list!P:P,user_list!G:G,"&lt;="&amp;A2424,user_list!H:H,"&gt;="&amp;A2424,user_list!J:J,days!G2424-1)</f>
        <v>0.74026058201058209</v>
      </c>
      <c r="E2424">
        <f>COUNTIF(user_list!H:H,A2424)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80">
        <v>44428</v>
      </c>
      <c r="B2425">
        <f>SUMIFS(user_list!P:P,user_list!G:G,"&lt;="&amp;A2425,user_list!H:H,"&gt;="&amp;A2425)</f>
        <v>1.0628412271718723</v>
      </c>
      <c r="C2425">
        <f>SUMIFS(user_list!Q:Q,user_list!G:G,"&lt;="&amp;A2425,user_list!H:H,"&gt;="&amp;A2425)</f>
        <v>3.3788325652841782</v>
      </c>
      <c r="D2425">
        <f>SUMIFS(user_list!P:P,user_list!G:G,"&lt;="&amp;A2425,user_list!H:H,"&gt;="&amp;A2425,user_list!J:J,days!G2425)+SUMIFS(user_list!P:P,user_list!G:G,"&lt;="&amp;A2425,user_list!H:H,"&gt;="&amp;A2425,user_list!J:J,days!G2425-1)</f>
        <v>0.74026058201058209</v>
      </c>
      <c r="E2425">
        <f>COUNTIF(user_list!H:H,A2425)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80">
        <v>44429</v>
      </c>
      <c r="B2426">
        <f>SUMIFS(user_list!P:P,user_list!G:G,"&lt;="&amp;A2426,user_list!H:H,"&gt;="&amp;A2426)</f>
        <v>1.0628412271718723</v>
      </c>
      <c r="C2426">
        <f>SUMIFS(user_list!Q:Q,user_list!G:G,"&lt;="&amp;A2426,user_list!H:H,"&gt;="&amp;A2426)</f>
        <v>3.3788325652841782</v>
      </c>
      <c r="D2426">
        <f>SUMIFS(user_list!P:P,user_list!G:G,"&lt;="&amp;A2426,user_list!H:H,"&gt;="&amp;A2426,user_list!J:J,days!G2426)+SUMIFS(user_list!P:P,user_list!G:G,"&lt;="&amp;A2426,user_list!H:H,"&gt;="&amp;A2426,user_list!J:J,days!G2426-1)</f>
        <v>0.74026058201058209</v>
      </c>
      <c r="E2426">
        <f>COUNTIF(user_list!H:H,A2426)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80">
        <v>44430</v>
      </c>
      <c r="B2427">
        <f>SUMIFS(user_list!P:P,user_list!G:G,"&lt;="&amp;A2427,user_list!H:H,"&gt;="&amp;A2427)</f>
        <v>1.0628412271718723</v>
      </c>
      <c r="C2427">
        <f>SUMIFS(user_list!Q:Q,user_list!G:G,"&lt;="&amp;A2427,user_list!H:H,"&gt;="&amp;A2427)</f>
        <v>3.3788325652841782</v>
      </c>
      <c r="D2427">
        <f>SUMIFS(user_list!P:P,user_list!G:G,"&lt;="&amp;A2427,user_list!H:H,"&gt;="&amp;A2427,user_list!J:J,days!G2427)+SUMIFS(user_list!P:P,user_list!G:G,"&lt;="&amp;A2427,user_list!H:H,"&gt;="&amp;A2427,user_list!J:J,days!G2427-1)</f>
        <v>0.74026058201058209</v>
      </c>
      <c r="E2427">
        <f>COUNTIF(user_list!H:H,A2427)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80">
        <v>44431</v>
      </c>
      <c r="B2428">
        <f>SUMIFS(user_list!P:P,user_list!G:G,"&lt;="&amp;A2428,user_list!H:H,"&gt;="&amp;A2428)</f>
        <v>1.0628412271718723</v>
      </c>
      <c r="C2428">
        <f>SUMIFS(user_list!Q:Q,user_list!G:G,"&lt;="&amp;A2428,user_list!H:H,"&gt;="&amp;A2428)</f>
        <v>3.3788325652841782</v>
      </c>
      <c r="D2428">
        <f>SUMIFS(user_list!P:P,user_list!G:G,"&lt;="&amp;A2428,user_list!H:H,"&gt;="&amp;A2428,user_list!J:J,days!G2428)+SUMIFS(user_list!P:P,user_list!G:G,"&lt;="&amp;A2428,user_list!H:H,"&gt;="&amp;A2428,user_list!J:J,days!G2428-1)</f>
        <v>0.74026058201058209</v>
      </c>
      <c r="E2428">
        <f>COUNTIF(user_list!H:H,A2428)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80">
        <v>44432</v>
      </c>
      <c r="B2429">
        <f>SUMIFS(user_list!P:P,user_list!G:G,"&lt;="&amp;A2429,user_list!H:H,"&gt;="&amp;A2429)</f>
        <v>0.93982535415599944</v>
      </c>
      <c r="C2429">
        <f>SUMIFS(user_list!Q:Q,user_list!G:G,"&lt;="&amp;A2429,user_list!H:H,"&gt;="&amp;A2429)</f>
        <v>2.8074039938556066</v>
      </c>
      <c r="D2429">
        <f>SUMIFS(user_list!P:P,user_list!G:G,"&lt;="&amp;A2429,user_list!H:H,"&gt;="&amp;A2429,user_list!J:J,days!G2429)+SUMIFS(user_list!P:P,user_list!G:G,"&lt;="&amp;A2429,user_list!H:H,"&gt;="&amp;A2429,user_list!J:J,days!G2429-1)</f>
        <v>0.61724470899470907</v>
      </c>
      <c r="E2429">
        <f>COUNTIF(user_list!H:H,A2429)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80">
        <v>44433</v>
      </c>
      <c r="B2430">
        <f>SUMIFS(user_list!P:P,user_list!G:G,"&lt;="&amp;A2430,user_list!H:H,"&gt;="&amp;A2430)</f>
        <v>0.93982535415599944</v>
      </c>
      <c r="C2430">
        <f>SUMIFS(user_list!Q:Q,user_list!G:G,"&lt;="&amp;A2430,user_list!H:H,"&gt;="&amp;A2430)</f>
        <v>2.8074039938556066</v>
      </c>
      <c r="D2430">
        <f>SUMIFS(user_list!P:P,user_list!G:G,"&lt;="&amp;A2430,user_list!H:H,"&gt;="&amp;A2430,user_list!J:J,days!G2430)+SUMIFS(user_list!P:P,user_list!G:G,"&lt;="&amp;A2430,user_list!H:H,"&gt;="&amp;A2430,user_list!J:J,days!G2430-1)</f>
        <v>0.61724470899470907</v>
      </c>
      <c r="E2430">
        <f>COUNTIF(user_list!H:H,A2430)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80">
        <v>44434</v>
      </c>
      <c r="B2431">
        <f>SUMIFS(user_list!P:P,user_list!G:G,"&lt;="&amp;A2431,user_list!H:H,"&gt;="&amp;A2431)</f>
        <v>0.93982535415599944</v>
      </c>
      <c r="C2431">
        <f>SUMIFS(user_list!Q:Q,user_list!G:G,"&lt;="&amp;A2431,user_list!H:H,"&gt;="&amp;A2431)</f>
        <v>2.8074039938556066</v>
      </c>
      <c r="D2431">
        <f>SUMIFS(user_list!P:P,user_list!G:G,"&lt;="&amp;A2431,user_list!H:H,"&gt;="&amp;A2431,user_list!J:J,days!G2431)+SUMIFS(user_list!P:P,user_list!G:G,"&lt;="&amp;A2431,user_list!H:H,"&gt;="&amp;A2431,user_list!J:J,days!G2431-1)</f>
        <v>0.61724470899470907</v>
      </c>
      <c r="E2431">
        <f>COUNTIF(user_list!H:H,A2431)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80">
        <v>44435</v>
      </c>
      <c r="B2432">
        <f>SUMIFS(user_list!P:P,user_list!G:G,"&lt;="&amp;A2432,user_list!H:H,"&gt;="&amp;A2432)</f>
        <v>0.93982535415599944</v>
      </c>
      <c r="C2432">
        <f>SUMIFS(user_list!Q:Q,user_list!G:G,"&lt;="&amp;A2432,user_list!H:H,"&gt;="&amp;A2432)</f>
        <v>2.8074039938556066</v>
      </c>
      <c r="D2432">
        <f>SUMIFS(user_list!P:P,user_list!G:G,"&lt;="&amp;A2432,user_list!H:H,"&gt;="&amp;A2432,user_list!J:J,days!G2432)+SUMIFS(user_list!P:P,user_list!G:G,"&lt;="&amp;A2432,user_list!H:H,"&gt;="&amp;A2432,user_list!J:J,days!G2432-1)</f>
        <v>0.61724470899470907</v>
      </c>
      <c r="E2432">
        <f>COUNTIF(user_list!H:H,A2432)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80">
        <v>44436</v>
      </c>
      <c r="B2433">
        <f>SUMIFS(user_list!P:P,user_list!G:G,"&lt;="&amp;A2433,user_list!H:H,"&gt;="&amp;A2433)</f>
        <v>0.93982535415599944</v>
      </c>
      <c r="C2433">
        <f>SUMIFS(user_list!Q:Q,user_list!G:G,"&lt;="&amp;A2433,user_list!H:H,"&gt;="&amp;A2433)</f>
        <v>2.8074039938556066</v>
      </c>
      <c r="D2433">
        <f>SUMIFS(user_list!P:P,user_list!G:G,"&lt;="&amp;A2433,user_list!H:H,"&gt;="&amp;A2433,user_list!J:J,days!G2433)+SUMIFS(user_list!P:P,user_list!G:G,"&lt;="&amp;A2433,user_list!H:H,"&gt;="&amp;A2433,user_list!J:J,days!G2433-1)</f>
        <v>0.61724470899470907</v>
      </c>
      <c r="E2433">
        <f>COUNTIF(user_list!H:H,A2433)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80">
        <v>44437</v>
      </c>
      <c r="B2434">
        <f>SUMIFS(user_list!P:P,user_list!G:G,"&lt;="&amp;A2434,user_list!H:H,"&gt;="&amp;A2434)</f>
        <v>0.93982535415599944</v>
      </c>
      <c r="C2434">
        <f>SUMIFS(user_list!Q:Q,user_list!G:G,"&lt;="&amp;A2434,user_list!H:H,"&gt;="&amp;A2434)</f>
        <v>2.8074039938556066</v>
      </c>
      <c r="D2434">
        <f>SUMIFS(user_list!P:P,user_list!G:G,"&lt;="&amp;A2434,user_list!H:H,"&gt;="&amp;A2434,user_list!J:J,days!G2434)+SUMIFS(user_list!P:P,user_list!G:G,"&lt;="&amp;A2434,user_list!H:H,"&gt;="&amp;A2434,user_list!J:J,days!G2434-1)</f>
        <v>0.61724470899470907</v>
      </c>
      <c r="E2434">
        <f>COUNTIF(user_list!H:H,A2434)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80">
        <v>44438</v>
      </c>
      <c r="B2435">
        <f>SUMIFS(user_list!P:P,user_list!G:G,"&lt;="&amp;A2435,user_list!H:H,"&gt;="&amp;A2435)</f>
        <v>0.53676979860044383</v>
      </c>
      <c r="C2435">
        <f>SUMIFS(user_list!Q:Q,user_list!G:G,"&lt;="&amp;A2435,user_list!H:H,"&gt;="&amp;A2435)</f>
        <v>1.8074039938556066</v>
      </c>
      <c r="D2435">
        <f>SUMIFS(user_list!P:P,user_list!G:G,"&lt;="&amp;A2435,user_list!H:H,"&gt;="&amp;A2435,user_list!J:J,days!G2435)+SUMIFS(user_list!P:P,user_list!G:G,"&lt;="&amp;A2435,user_list!H:H,"&gt;="&amp;A2435,user_list!J:J,days!G2435-1)</f>
        <v>0.21418915343915351</v>
      </c>
      <c r="E2435">
        <f>COUNTIF(user_list!H:H,A2435)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80">
        <v>44439</v>
      </c>
      <c r="B2436">
        <f>SUMIFS(user_list!P:P,user_list!G:G,"&lt;="&amp;A2436,user_list!H:H,"&gt;="&amp;A2436)</f>
        <v>0.53676979860044383</v>
      </c>
      <c r="C2436">
        <f>SUMIFS(user_list!Q:Q,user_list!G:G,"&lt;="&amp;A2436,user_list!H:H,"&gt;="&amp;A2436)</f>
        <v>1.8074039938556066</v>
      </c>
      <c r="D2436">
        <f>SUMIFS(user_list!P:P,user_list!G:G,"&lt;="&amp;A2436,user_list!H:H,"&gt;="&amp;A2436,user_list!J:J,days!G2436)+SUMIFS(user_list!P:P,user_list!G:G,"&lt;="&amp;A2436,user_list!H:H,"&gt;="&amp;A2436,user_list!J:J,days!G2436-1)</f>
        <v>0.21418915343915351</v>
      </c>
      <c r="E2436">
        <f>COUNTIF(user_list!H:H,A2436)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80">
        <v>44440</v>
      </c>
      <c r="B2437">
        <f>SUMIFS(user_list!P:P,user_list!G:G,"&lt;="&amp;A2437,user_list!H:H,"&gt;="&amp;A2437)</f>
        <v>0.64932793813532752</v>
      </c>
      <c r="C2437">
        <f>SUMIFS(user_list!Q:Q,user_list!G:G,"&lt;="&amp;A2437,user_list!H:H,"&gt;="&amp;A2437)</f>
        <v>2.0864737612974671</v>
      </c>
      <c r="D2437">
        <f>SUMIFS(user_list!P:P,user_list!G:G,"&lt;="&amp;A2437,user_list!H:H,"&gt;="&amp;A2437,user_list!J:J,days!G2437)+SUMIFS(user_list!P:P,user_list!G:G,"&lt;="&amp;A2437,user_list!H:H,"&gt;="&amp;A2437,user_list!J:J,days!G2437-1)</f>
        <v>0.32674729297403721</v>
      </c>
      <c r="E2437">
        <f>COUNTIF(user_list!H:H,A2437)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80">
        <v>44441</v>
      </c>
      <c r="B2438">
        <f>SUMIFS(user_list!P:P,user_list!G:G,"&lt;="&amp;A2438,user_list!H:H,"&gt;="&amp;A2438)</f>
        <v>0.45113349369088301</v>
      </c>
      <c r="C2438">
        <f>SUMIFS(user_list!Q:Q,user_list!G:G,"&lt;="&amp;A2438,user_list!H:H,"&gt;="&amp;A2438)</f>
        <v>1.5864737612974671</v>
      </c>
      <c r="D2438">
        <f>SUMIFS(user_list!P:P,user_list!G:G,"&lt;="&amp;A2438,user_list!H:H,"&gt;="&amp;A2438,user_list!J:J,days!G2438)+SUMIFS(user_list!P:P,user_list!G:G,"&lt;="&amp;A2438,user_list!H:H,"&gt;="&amp;A2438,user_list!J:J,days!G2438-1)</f>
        <v>0.1285528485295927</v>
      </c>
      <c r="E2438">
        <f>COUNTIF(user_list!H:H,A2438)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80">
        <v>44442</v>
      </c>
      <c r="B2439">
        <f>SUMIFS(user_list!P:P,user_list!G:G,"&lt;="&amp;A2439,user_list!H:H,"&gt;="&amp;A2439)</f>
        <v>0.45113349369088301</v>
      </c>
      <c r="C2439">
        <f>SUMIFS(user_list!Q:Q,user_list!G:G,"&lt;="&amp;A2439,user_list!H:H,"&gt;="&amp;A2439)</f>
        <v>1.5864737612974671</v>
      </c>
      <c r="D2439">
        <f>SUMIFS(user_list!P:P,user_list!G:G,"&lt;="&amp;A2439,user_list!H:H,"&gt;="&amp;A2439,user_list!J:J,days!G2439)+SUMIFS(user_list!P:P,user_list!G:G,"&lt;="&amp;A2439,user_list!H:H,"&gt;="&amp;A2439,user_list!J:J,days!G2439-1)</f>
        <v>0.1285528485295927</v>
      </c>
      <c r="E2439">
        <f>COUNTIF(user_list!H:H,A2439)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80">
        <v>44443</v>
      </c>
      <c r="B2440">
        <f>SUMIFS(user_list!P:P,user_list!G:G,"&lt;="&amp;A2440,user_list!H:H,"&gt;="&amp;A2440)</f>
        <v>0.45113349369088301</v>
      </c>
      <c r="C2440">
        <f>SUMIFS(user_list!Q:Q,user_list!G:G,"&lt;="&amp;A2440,user_list!H:H,"&gt;="&amp;A2440)</f>
        <v>1.5864737612974671</v>
      </c>
      <c r="D2440">
        <f>SUMIFS(user_list!P:P,user_list!G:G,"&lt;="&amp;A2440,user_list!H:H,"&gt;="&amp;A2440,user_list!J:J,days!G2440)+SUMIFS(user_list!P:P,user_list!G:G,"&lt;="&amp;A2440,user_list!H:H,"&gt;="&amp;A2440,user_list!J:J,days!G2440-1)</f>
        <v>0.1285528485295927</v>
      </c>
      <c r="E2440">
        <f>COUNTIF(user_list!H:H,A2440)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80">
        <v>44444</v>
      </c>
      <c r="B2441">
        <f>SUMIFS(user_list!P:P,user_list!G:G,"&lt;="&amp;A2441,user_list!H:H,"&gt;="&amp;A2441)</f>
        <v>0.45113349369088301</v>
      </c>
      <c r="C2441">
        <f>SUMIFS(user_list!Q:Q,user_list!G:G,"&lt;="&amp;A2441,user_list!H:H,"&gt;="&amp;A2441)</f>
        <v>1.5864737612974671</v>
      </c>
      <c r="D2441">
        <f>SUMIFS(user_list!P:P,user_list!G:G,"&lt;="&amp;A2441,user_list!H:H,"&gt;="&amp;A2441,user_list!J:J,days!G2441)+SUMIFS(user_list!P:P,user_list!G:G,"&lt;="&amp;A2441,user_list!H:H,"&gt;="&amp;A2441,user_list!J:J,days!G2441-1)</f>
        <v>0.1285528485295927</v>
      </c>
      <c r="E2441">
        <f>COUNTIF(user_list!H:H,A2441)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80">
        <v>44445</v>
      </c>
      <c r="B2442">
        <f>SUMIFS(user_list!P:P,user_list!G:G,"&lt;="&amp;A2442,user_list!H:H,"&gt;="&amp;A2442)</f>
        <v>0.93474460480199417</v>
      </c>
      <c r="C2442">
        <f>SUMIFS(user_list!Q:Q,user_list!G:G,"&lt;="&amp;A2442,user_list!H:H,"&gt;="&amp;A2442)</f>
        <v>3.5864737612974675</v>
      </c>
      <c r="D2442">
        <f>SUMIFS(user_list!P:P,user_list!G:G,"&lt;="&amp;A2442,user_list!H:H,"&gt;="&amp;A2442,user_list!J:J,days!G2442)+SUMIFS(user_list!P:P,user_list!G:G,"&lt;="&amp;A2442,user_list!H:H,"&gt;="&amp;A2442,user_list!J:J,days!G2442-1)</f>
        <v>0.1285528485295927</v>
      </c>
      <c r="E2442">
        <f>COUNTIF(user_list!H:H,A2442)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80">
        <v>44446</v>
      </c>
      <c r="B2443">
        <f>SUMIFS(user_list!P:P,user_list!G:G,"&lt;="&amp;A2443,user_list!H:H,"&gt;="&amp;A2443)</f>
        <v>0.36494173741848157</v>
      </c>
      <c r="C2443">
        <f>SUMIFS(user_list!Q:Q,user_list!G:G,"&lt;="&amp;A2443,user_list!H:H,"&gt;="&amp;A2443)</f>
        <v>1.0181173864894797</v>
      </c>
      <c r="D2443">
        <f>SUMIFS(user_list!P:P,user_list!G:G,"&lt;="&amp;A2443,user_list!H:H,"&gt;="&amp;A2443,user_list!J:J,days!G2443)+SUMIFS(user_list!P:P,user_list!G:G,"&lt;="&amp;A2443,user_list!H:H,"&gt;="&amp;A2443,user_list!J:J,days!G2443-1)</f>
        <v>0.36494173741848157</v>
      </c>
      <c r="E2443">
        <f>COUNTIF(user_list!H:H,A2443)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80">
        <v>44447</v>
      </c>
      <c r="B2444">
        <f>SUMIFS(user_list!P:P,user_list!G:G,"&lt;="&amp;A2444,user_list!H:H,"&gt;="&amp;A2444)</f>
        <v>0.36494173741848157</v>
      </c>
      <c r="C2444">
        <f>SUMIFS(user_list!Q:Q,user_list!G:G,"&lt;="&amp;A2444,user_list!H:H,"&gt;="&amp;A2444)</f>
        <v>1.0181173864894797</v>
      </c>
      <c r="D2444">
        <f>SUMIFS(user_list!P:P,user_list!G:G,"&lt;="&amp;A2444,user_list!H:H,"&gt;="&amp;A2444,user_list!J:J,days!G2444)+SUMIFS(user_list!P:P,user_list!G:G,"&lt;="&amp;A2444,user_list!H:H,"&gt;="&amp;A2444,user_list!J:J,days!G2444-1)</f>
        <v>0.36494173741848157</v>
      </c>
      <c r="E2444">
        <f>COUNTIF(user_list!H:H,A2444)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80">
        <v>44448</v>
      </c>
      <c r="B2445">
        <f>SUMIFS(user_list!P:P,user_list!G:G,"&lt;="&amp;A2445,user_list!H:H,"&gt;="&amp;A2445)</f>
        <v>0.36494173741848157</v>
      </c>
      <c r="C2445">
        <f>SUMIFS(user_list!Q:Q,user_list!G:G,"&lt;="&amp;A2445,user_list!H:H,"&gt;="&amp;A2445)</f>
        <v>1.0181173864894797</v>
      </c>
      <c r="D2445">
        <f>SUMIFS(user_list!P:P,user_list!G:G,"&lt;="&amp;A2445,user_list!H:H,"&gt;="&amp;A2445,user_list!J:J,days!G2445)+SUMIFS(user_list!P:P,user_list!G:G,"&lt;="&amp;A2445,user_list!H:H,"&gt;="&amp;A2445,user_list!J:J,days!G2445-1)</f>
        <v>0.36494173741848157</v>
      </c>
      <c r="E2445">
        <f>COUNTIF(user_list!H:H,A2445)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80">
        <v>44449</v>
      </c>
      <c r="B2446">
        <f>SUMIFS(user_list!P:P,user_list!G:G,"&lt;="&amp;A2446,user_list!H:H,"&gt;="&amp;A2446)</f>
        <v>0.36494173741848157</v>
      </c>
      <c r="C2446">
        <f>SUMIFS(user_list!Q:Q,user_list!G:G,"&lt;="&amp;A2446,user_list!H:H,"&gt;="&amp;A2446)</f>
        <v>1.0181173864894797</v>
      </c>
      <c r="D2446">
        <f>SUMIFS(user_list!P:P,user_list!G:G,"&lt;="&amp;A2446,user_list!H:H,"&gt;="&amp;A2446,user_list!J:J,days!G2446)+SUMIFS(user_list!P:P,user_list!G:G,"&lt;="&amp;A2446,user_list!H:H,"&gt;="&amp;A2446,user_list!J:J,days!G2446-1)</f>
        <v>0.36494173741848157</v>
      </c>
      <c r="E2446">
        <f>COUNTIF(user_list!H:H,A2446)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80">
        <v>44450</v>
      </c>
      <c r="B2447">
        <f>SUMIFS(user_list!P:P,user_list!G:G,"&lt;="&amp;A2447,user_list!H:H,"&gt;="&amp;A2447)</f>
        <v>0.36494173741848157</v>
      </c>
      <c r="C2447">
        <f>SUMIFS(user_list!Q:Q,user_list!G:G,"&lt;="&amp;A2447,user_list!H:H,"&gt;="&amp;A2447)</f>
        <v>1.0181173864894797</v>
      </c>
      <c r="D2447">
        <f>SUMIFS(user_list!P:P,user_list!G:G,"&lt;="&amp;A2447,user_list!H:H,"&gt;="&amp;A2447,user_list!J:J,days!G2447)+SUMIFS(user_list!P:P,user_list!G:G,"&lt;="&amp;A2447,user_list!H:H,"&gt;="&amp;A2447,user_list!J:J,days!G2447-1)</f>
        <v>0.36494173741848157</v>
      </c>
      <c r="E2447">
        <f>COUNTIF(user_list!H:H,A2447)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80">
        <v>44451</v>
      </c>
      <c r="B2448">
        <f>SUMIFS(user_list!P:P,user_list!G:G,"&lt;="&amp;A2448,user_list!H:H,"&gt;="&amp;A2448)</f>
        <v>0.36494173741848157</v>
      </c>
      <c r="C2448">
        <f>SUMIFS(user_list!Q:Q,user_list!G:G,"&lt;="&amp;A2448,user_list!H:H,"&gt;="&amp;A2448)</f>
        <v>1.0181173864894797</v>
      </c>
      <c r="D2448">
        <f>SUMIFS(user_list!P:P,user_list!G:G,"&lt;="&amp;A2448,user_list!H:H,"&gt;="&amp;A2448,user_list!J:J,days!G2448)+SUMIFS(user_list!P:P,user_list!G:G,"&lt;="&amp;A2448,user_list!H:H,"&gt;="&amp;A2448,user_list!J:J,days!G2448-1)</f>
        <v>0.36494173741848157</v>
      </c>
      <c r="E2448">
        <f>COUNTIF(user_list!H:H,A2448)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80">
        <v>44452</v>
      </c>
      <c r="B2449">
        <f>SUMIFS(user_list!P:P,user_list!G:G,"&lt;="&amp;A2449,user_list!H:H,"&gt;="&amp;A2449)</f>
        <v>0.36494173741848157</v>
      </c>
      <c r="C2449">
        <f>SUMIFS(user_list!Q:Q,user_list!G:G,"&lt;="&amp;A2449,user_list!H:H,"&gt;="&amp;A2449)</f>
        <v>1.0181173864894797</v>
      </c>
      <c r="D2449">
        <f>SUMIFS(user_list!P:P,user_list!G:G,"&lt;="&amp;A2449,user_list!H:H,"&gt;="&amp;A2449,user_list!J:J,days!G2449)+SUMIFS(user_list!P:P,user_list!G:G,"&lt;="&amp;A2449,user_list!H:H,"&gt;="&amp;A2449,user_list!J:J,days!G2449-1)</f>
        <v>0.36494173741848157</v>
      </c>
      <c r="E2449">
        <f>COUNTIF(user_list!H:H,A2449)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80">
        <v>44453</v>
      </c>
      <c r="B2450">
        <f>SUMIFS(user_list!P:P,user_list!G:G,"&lt;="&amp;A2450,user_list!H:H,"&gt;="&amp;A2450)</f>
        <v>0.36494173741848157</v>
      </c>
      <c r="C2450">
        <f>SUMIFS(user_list!Q:Q,user_list!G:G,"&lt;="&amp;A2450,user_list!H:H,"&gt;="&amp;A2450)</f>
        <v>1.0181173864894797</v>
      </c>
      <c r="D2450">
        <f>SUMIFS(user_list!P:P,user_list!G:G,"&lt;="&amp;A2450,user_list!H:H,"&gt;="&amp;A2450,user_list!J:J,days!G2450)+SUMIFS(user_list!P:P,user_list!G:G,"&lt;="&amp;A2450,user_list!H:H,"&gt;="&amp;A2450,user_list!J:J,days!G2450-1)</f>
        <v>0.36494173741848157</v>
      </c>
      <c r="E2450">
        <f>COUNTIF(user_list!H:H,A2450)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80">
        <v>44454</v>
      </c>
      <c r="B2451">
        <f>SUMIFS(user_list!P:P,user_list!G:G,"&lt;="&amp;A2451,user_list!H:H,"&gt;="&amp;A2451)</f>
        <v>0.63770364218038644</v>
      </c>
      <c r="C2451">
        <f>SUMIFS(user_list!Q:Q,user_list!G:G,"&lt;="&amp;A2451,user_list!H:H,"&gt;="&amp;A2451)</f>
        <v>1.7038316722037652</v>
      </c>
      <c r="D2451">
        <f>SUMIFS(user_list!P:P,user_list!G:G,"&lt;="&amp;A2451,user_list!H:H,"&gt;="&amp;A2451,user_list!J:J,days!G2451)+SUMIFS(user_list!P:P,user_list!G:G,"&lt;="&amp;A2451,user_list!H:H,"&gt;="&amp;A2451,user_list!J:J,days!G2451-1)</f>
        <v>0.63770364218038633</v>
      </c>
      <c r="E2451">
        <f>COUNTIF(user_list!H:H,A2451)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80">
        <v>44455</v>
      </c>
      <c r="B2452">
        <f>SUMIFS(user_list!P:P,user_list!G:G,"&lt;="&amp;A2452,user_list!H:H,"&gt;="&amp;A2452)</f>
        <v>0.63770364218038644</v>
      </c>
      <c r="C2452">
        <f>SUMIFS(user_list!Q:Q,user_list!G:G,"&lt;="&amp;A2452,user_list!H:H,"&gt;="&amp;A2452)</f>
        <v>1.7038316722037652</v>
      </c>
      <c r="D2452">
        <f>SUMIFS(user_list!P:P,user_list!G:G,"&lt;="&amp;A2452,user_list!H:H,"&gt;="&amp;A2452,user_list!J:J,days!G2452)+SUMIFS(user_list!P:P,user_list!G:G,"&lt;="&amp;A2452,user_list!H:H,"&gt;="&amp;A2452,user_list!J:J,days!G2452-1)</f>
        <v>0.63770364218038633</v>
      </c>
      <c r="E2452">
        <f>COUNTIF(user_list!H:H,A2452)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80">
        <v>44456</v>
      </c>
      <c r="B2453">
        <f>SUMIFS(user_list!P:P,user_list!G:G,"&lt;="&amp;A2453,user_list!H:H,"&gt;="&amp;A2453)</f>
        <v>0.63770364218038644</v>
      </c>
      <c r="C2453">
        <f>SUMIFS(user_list!Q:Q,user_list!G:G,"&lt;="&amp;A2453,user_list!H:H,"&gt;="&amp;A2453)</f>
        <v>1.7038316722037652</v>
      </c>
      <c r="D2453">
        <f>SUMIFS(user_list!P:P,user_list!G:G,"&lt;="&amp;A2453,user_list!H:H,"&gt;="&amp;A2453,user_list!J:J,days!G2453)+SUMIFS(user_list!P:P,user_list!G:G,"&lt;="&amp;A2453,user_list!H:H,"&gt;="&amp;A2453,user_list!J:J,days!G2453-1)</f>
        <v>0.63770364218038633</v>
      </c>
      <c r="E2453">
        <f>COUNTIF(user_list!H:H,A2453)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80">
        <v>44457</v>
      </c>
      <c r="B2454">
        <f>SUMIFS(user_list!P:P,user_list!G:G,"&lt;="&amp;A2454,user_list!H:H,"&gt;="&amp;A2454)</f>
        <v>0.63770364218038644</v>
      </c>
      <c r="C2454">
        <f>SUMIFS(user_list!Q:Q,user_list!G:G,"&lt;="&amp;A2454,user_list!H:H,"&gt;="&amp;A2454)</f>
        <v>1.7038316722037652</v>
      </c>
      <c r="D2454">
        <f>SUMIFS(user_list!P:P,user_list!G:G,"&lt;="&amp;A2454,user_list!H:H,"&gt;="&amp;A2454,user_list!J:J,days!G2454)+SUMIFS(user_list!P:P,user_list!G:G,"&lt;="&amp;A2454,user_list!H:H,"&gt;="&amp;A2454,user_list!J:J,days!G2454-1)</f>
        <v>0.63770364218038633</v>
      </c>
      <c r="E2454">
        <f>COUNTIF(user_list!H:H,A2454)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80">
        <v>44458</v>
      </c>
      <c r="B2455">
        <f>SUMIFS(user_list!P:P,user_list!G:G,"&lt;="&amp;A2455,user_list!H:H,"&gt;="&amp;A2455)</f>
        <v>0.63770364218038644</v>
      </c>
      <c r="C2455">
        <f>SUMIFS(user_list!Q:Q,user_list!G:G,"&lt;="&amp;A2455,user_list!H:H,"&gt;="&amp;A2455)</f>
        <v>1.7038316722037652</v>
      </c>
      <c r="D2455">
        <f>SUMIFS(user_list!P:P,user_list!G:G,"&lt;="&amp;A2455,user_list!H:H,"&gt;="&amp;A2455,user_list!J:J,days!G2455)+SUMIFS(user_list!P:P,user_list!G:G,"&lt;="&amp;A2455,user_list!H:H,"&gt;="&amp;A2455,user_list!J:J,days!G2455-1)</f>
        <v>0.63770364218038633</v>
      </c>
      <c r="E2455">
        <f>COUNTIF(user_list!H:H,A2455)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80">
        <v>44459</v>
      </c>
      <c r="B2456">
        <f>SUMIFS(user_list!P:P,user_list!G:G,"&lt;="&amp;A2456,user_list!H:H,"&gt;="&amp;A2456)</f>
        <v>0.63770364218038644</v>
      </c>
      <c r="C2456">
        <f>SUMIFS(user_list!Q:Q,user_list!G:G,"&lt;="&amp;A2456,user_list!H:H,"&gt;="&amp;A2456)</f>
        <v>1.7038316722037652</v>
      </c>
      <c r="D2456">
        <f>SUMIFS(user_list!P:P,user_list!G:G,"&lt;="&amp;A2456,user_list!H:H,"&gt;="&amp;A2456,user_list!J:J,days!G2456)+SUMIFS(user_list!P:P,user_list!G:G,"&lt;="&amp;A2456,user_list!H:H,"&gt;="&amp;A2456,user_list!J:J,days!G2456-1)</f>
        <v>0.63770364218038633</v>
      </c>
      <c r="E2456">
        <f>COUNTIF(user_list!H:H,A2456)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80">
        <v>44460</v>
      </c>
      <c r="B2457">
        <f>SUMIFS(user_list!P:P,user_list!G:G,"&lt;="&amp;A2457,user_list!H:H,"&gt;="&amp;A2457)</f>
        <v>0.63770364218038644</v>
      </c>
      <c r="C2457">
        <f>SUMIFS(user_list!Q:Q,user_list!G:G,"&lt;="&amp;A2457,user_list!H:H,"&gt;="&amp;A2457)</f>
        <v>1.7038316722037652</v>
      </c>
      <c r="D2457">
        <f>SUMIFS(user_list!P:P,user_list!G:G,"&lt;="&amp;A2457,user_list!H:H,"&gt;="&amp;A2457,user_list!J:J,days!G2457)+SUMIFS(user_list!P:P,user_list!G:G,"&lt;="&amp;A2457,user_list!H:H,"&gt;="&amp;A2457,user_list!J:J,days!G2457-1)</f>
        <v>0.63770364218038633</v>
      </c>
      <c r="E2457">
        <f>COUNTIF(user_list!H:H,A2457)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80">
        <v>44461</v>
      </c>
      <c r="B2458">
        <f>SUMIFS(user_list!P:P,user_list!G:G,"&lt;="&amp;A2458,user_list!H:H,"&gt;="&amp;A2458)</f>
        <v>0.63770364218038644</v>
      </c>
      <c r="C2458">
        <f>SUMIFS(user_list!Q:Q,user_list!G:G,"&lt;="&amp;A2458,user_list!H:H,"&gt;="&amp;A2458)</f>
        <v>1.7038316722037652</v>
      </c>
      <c r="D2458">
        <f>SUMIFS(user_list!P:P,user_list!G:G,"&lt;="&amp;A2458,user_list!H:H,"&gt;="&amp;A2458,user_list!J:J,days!G2458)+SUMIFS(user_list!P:P,user_list!G:G,"&lt;="&amp;A2458,user_list!H:H,"&gt;="&amp;A2458,user_list!J:J,days!G2458-1)</f>
        <v>0.63770364218038633</v>
      </c>
      <c r="E2458">
        <f>COUNTIF(user_list!H:H,A2458)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80">
        <v>44462</v>
      </c>
      <c r="B2459">
        <f>SUMIFS(user_list!P:P,user_list!G:G,"&lt;="&amp;A2459,user_list!H:H,"&gt;="&amp;A2459)</f>
        <v>0.63770364218038644</v>
      </c>
      <c r="C2459">
        <f>SUMIFS(user_list!Q:Q,user_list!G:G,"&lt;="&amp;A2459,user_list!H:H,"&gt;="&amp;A2459)</f>
        <v>1.7038316722037652</v>
      </c>
      <c r="D2459">
        <f>SUMIFS(user_list!P:P,user_list!G:G,"&lt;="&amp;A2459,user_list!H:H,"&gt;="&amp;A2459,user_list!J:J,days!G2459)+SUMIFS(user_list!P:P,user_list!G:G,"&lt;="&amp;A2459,user_list!H:H,"&gt;="&amp;A2459,user_list!J:J,days!G2459-1)</f>
        <v>0.63770364218038633</v>
      </c>
      <c r="E2459">
        <f>COUNTIF(user_list!H:H,A2459)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80">
        <v>44463</v>
      </c>
      <c r="B2460">
        <f>SUMIFS(user_list!P:P,user_list!G:G,"&lt;="&amp;A2460,user_list!H:H,"&gt;="&amp;A2460)</f>
        <v>0.63770364218038644</v>
      </c>
      <c r="C2460">
        <f>SUMIFS(user_list!Q:Q,user_list!G:G,"&lt;="&amp;A2460,user_list!H:H,"&gt;="&amp;A2460)</f>
        <v>1.7038316722037652</v>
      </c>
      <c r="D2460">
        <f>SUMIFS(user_list!P:P,user_list!G:G,"&lt;="&amp;A2460,user_list!H:H,"&gt;="&amp;A2460,user_list!J:J,days!G2460)+SUMIFS(user_list!P:P,user_list!G:G,"&lt;="&amp;A2460,user_list!H:H,"&gt;="&amp;A2460,user_list!J:J,days!G2460-1)</f>
        <v>0.63770364218038633</v>
      </c>
      <c r="E2460">
        <f>COUNTIF(user_list!H:H,A2460)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80">
        <v>44464</v>
      </c>
      <c r="B2461">
        <f>SUMIFS(user_list!P:P,user_list!G:G,"&lt;="&amp;A2461,user_list!H:H,"&gt;="&amp;A2461)</f>
        <v>0.63770364218038644</v>
      </c>
      <c r="C2461">
        <f>SUMIFS(user_list!Q:Q,user_list!G:G,"&lt;="&amp;A2461,user_list!H:H,"&gt;="&amp;A2461)</f>
        <v>1.7038316722037652</v>
      </c>
      <c r="D2461">
        <f>SUMIFS(user_list!P:P,user_list!G:G,"&lt;="&amp;A2461,user_list!H:H,"&gt;="&amp;A2461,user_list!J:J,days!G2461)+SUMIFS(user_list!P:P,user_list!G:G,"&lt;="&amp;A2461,user_list!H:H,"&gt;="&amp;A2461,user_list!J:J,days!G2461-1)</f>
        <v>0.63770364218038633</v>
      </c>
      <c r="E2461">
        <f>COUNTIF(user_list!H:H,A2461)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80">
        <v>44465</v>
      </c>
      <c r="B2462">
        <f>SUMIFS(user_list!P:P,user_list!G:G,"&lt;="&amp;A2462,user_list!H:H,"&gt;="&amp;A2462)</f>
        <v>0.63770364218038644</v>
      </c>
      <c r="C2462">
        <f>SUMIFS(user_list!Q:Q,user_list!G:G,"&lt;="&amp;A2462,user_list!H:H,"&gt;="&amp;A2462)</f>
        <v>1.7038316722037652</v>
      </c>
      <c r="D2462">
        <f>SUMIFS(user_list!P:P,user_list!G:G,"&lt;="&amp;A2462,user_list!H:H,"&gt;="&amp;A2462,user_list!J:J,days!G2462)+SUMIFS(user_list!P:P,user_list!G:G,"&lt;="&amp;A2462,user_list!H:H,"&gt;="&amp;A2462,user_list!J:J,days!G2462-1)</f>
        <v>0.63770364218038633</v>
      </c>
      <c r="E2462">
        <f>COUNTIF(user_list!H:H,A2462)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80">
        <v>44466</v>
      </c>
      <c r="B2463">
        <f>SUMIFS(user_list!P:P,user_list!G:G,"&lt;="&amp;A2463,user_list!H:H,"&gt;="&amp;A2463)</f>
        <v>0.63770364218038644</v>
      </c>
      <c r="C2463">
        <f>SUMIFS(user_list!Q:Q,user_list!G:G,"&lt;="&amp;A2463,user_list!H:H,"&gt;="&amp;A2463)</f>
        <v>1.7038316722037652</v>
      </c>
      <c r="D2463">
        <f>SUMIFS(user_list!P:P,user_list!G:G,"&lt;="&amp;A2463,user_list!H:H,"&gt;="&amp;A2463,user_list!J:J,days!G2463)+SUMIFS(user_list!P:P,user_list!G:G,"&lt;="&amp;A2463,user_list!H:H,"&gt;="&amp;A2463,user_list!J:J,days!G2463-1)</f>
        <v>0.63770364218038633</v>
      </c>
      <c r="E2463">
        <f>COUNTIF(user_list!H:H,A2463)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80">
        <v>44467</v>
      </c>
      <c r="B2464">
        <f>SUMIFS(user_list!P:P,user_list!G:G,"&lt;="&amp;A2464,user_list!H:H,"&gt;="&amp;A2464)</f>
        <v>0.39232004429678852</v>
      </c>
      <c r="C2464">
        <f>SUMIFS(user_list!Q:Q,user_list!G:G,"&lt;="&amp;A2464,user_list!H:H,"&gt;="&amp;A2464)</f>
        <v>1.0847840531561461</v>
      </c>
      <c r="D2464">
        <f>SUMIFS(user_list!P:P,user_list!G:G,"&lt;="&amp;A2464,user_list!H:H,"&gt;="&amp;A2464,user_list!J:J,days!G2464)+SUMIFS(user_list!P:P,user_list!G:G,"&lt;="&amp;A2464,user_list!H:H,"&gt;="&amp;A2464,user_list!J:J,days!G2464-1)</f>
        <v>0.39232004429678852</v>
      </c>
      <c r="E2464">
        <f>COUNTIF(user_list!H:H,A2464)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80">
        <v>44468</v>
      </c>
      <c r="B2465">
        <f>SUMIFS(user_list!P:P,user_list!G:G,"&lt;="&amp;A2465,user_list!H:H,"&gt;="&amp;A2465)</f>
        <v>0.39232004429678852</v>
      </c>
      <c r="C2465">
        <f>SUMIFS(user_list!Q:Q,user_list!G:G,"&lt;="&amp;A2465,user_list!H:H,"&gt;="&amp;A2465)</f>
        <v>1.0847840531561461</v>
      </c>
      <c r="D2465">
        <f>SUMIFS(user_list!P:P,user_list!G:G,"&lt;="&amp;A2465,user_list!H:H,"&gt;="&amp;A2465,user_list!J:J,days!G2465)+SUMIFS(user_list!P:P,user_list!G:G,"&lt;="&amp;A2465,user_list!H:H,"&gt;="&amp;A2465,user_list!J:J,days!G2465-1)</f>
        <v>0.39232004429678852</v>
      </c>
      <c r="E2465">
        <f>COUNTIF(user_list!H:H,A2465)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80">
        <v>44469</v>
      </c>
      <c r="B2466">
        <f>SUMIFS(user_list!P:P,user_list!G:G,"&lt;="&amp;A2466,user_list!H:H,"&gt;="&amp;A2466)</f>
        <v>0.39232004429678852</v>
      </c>
      <c r="C2466">
        <f>SUMIFS(user_list!Q:Q,user_list!G:G,"&lt;="&amp;A2466,user_list!H:H,"&gt;="&amp;A2466)</f>
        <v>1.0847840531561461</v>
      </c>
      <c r="D2466">
        <f>SUMIFS(user_list!P:P,user_list!G:G,"&lt;="&amp;A2466,user_list!H:H,"&gt;="&amp;A2466,user_list!J:J,days!G2466)+SUMIFS(user_list!P:P,user_list!G:G,"&lt;="&amp;A2466,user_list!H:H,"&gt;="&amp;A2466,user_list!J:J,days!G2466-1)</f>
        <v>0.39232004429678852</v>
      </c>
      <c r="E2466">
        <f>COUNTIF(user_list!H:H,A2466)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80">
        <v>44470</v>
      </c>
      <c r="B2467">
        <f>SUMIFS(user_list!P:P,user_list!G:G,"&lt;="&amp;A2467,user_list!H:H,"&gt;="&amp;A2467)</f>
        <v>0.39232004429678852</v>
      </c>
      <c r="C2467">
        <f>SUMIFS(user_list!Q:Q,user_list!G:G,"&lt;="&amp;A2467,user_list!H:H,"&gt;="&amp;A2467)</f>
        <v>1.0847840531561461</v>
      </c>
      <c r="D2467">
        <f>SUMIFS(user_list!P:P,user_list!G:G,"&lt;="&amp;A2467,user_list!H:H,"&gt;="&amp;A2467,user_list!J:J,days!G2467)+SUMIFS(user_list!P:P,user_list!G:G,"&lt;="&amp;A2467,user_list!H:H,"&gt;="&amp;A2467,user_list!J:J,days!G2467-1)</f>
        <v>0.39232004429678852</v>
      </c>
      <c r="E2467">
        <f>COUNTIF(user_list!H:H,A2467)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80">
        <v>44471</v>
      </c>
      <c r="B2468">
        <f>SUMIFS(user_list!P:P,user_list!G:G,"&lt;="&amp;A2468,user_list!H:H,"&gt;="&amp;A2468)</f>
        <v>0.39232004429678852</v>
      </c>
      <c r="C2468">
        <f>SUMIFS(user_list!Q:Q,user_list!G:G,"&lt;="&amp;A2468,user_list!H:H,"&gt;="&amp;A2468)</f>
        <v>1.0847840531561461</v>
      </c>
      <c r="D2468">
        <f>SUMIFS(user_list!P:P,user_list!G:G,"&lt;="&amp;A2468,user_list!H:H,"&gt;="&amp;A2468,user_list!J:J,days!G2468)+SUMIFS(user_list!P:P,user_list!G:G,"&lt;="&amp;A2468,user_list!H:H,"&gt;="&amp;A2468,user_list!J:J,days!G2468-1)</f>
        <v>0.39232004429678852</v>
      </c>
      <c r="E2468">
        <f>COUNTIF(user_list!H:H,A2468)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80">
        <v>44472</v>
      </c>
      <c r="B2469">
        <f>SUMIFS(user_list!P:P,user_list!G:G,"&lt;="&amp;A2469,user_list!H:H,"&gt;="&amp;A2469)</f>
        <v>0.39232004429678852</v>
      </c>
      <c r="C2469">
        <f>SUMIFS(user_list!Q:Q,user_list!G:G,"&lt;="&amp;A2469,user_list!H:H,"&gt;="&amp;A2469)</f>
        <v>1.0847840531561461</v>
      </c>
      <c r="D2469">
        <f>SUMIFS(user_list!P:P,user_list!G:G,"&lt;="&amp;A2469,user_list!H:H,"&gt;="&amp;A2469,user_list!J:J,days!G2469)+SUMIFS(user_list!P:P,user_list!G:G,"&lt;="&amp;A2469,user_list!H:H,"&gt;="&amp;A2469,user_list!J:J,days!G2469-1)</f>
        <v>0.39232004429678852</v>
      </c>
      <c r="E2469">
        <f>COUNTIF(user_list!H:H,A2469)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80">
        <v>44473</v>
      </c>
      <c r="B2470">
        <f>SUMIFS(user_list!P:P,user_list!G:G,"&lt;="&amp;A2470,user_list!H:H,"&gt;="&amp;A2470)</f>
        <v>0.39232004429678852</v>
      </c>
      <c r="C2470">
        <f>SUMIFS(user_list!Q:Q,user_list!G:G,"&lt;="&amp;A2470,user_list!H:H,"&gt;="&amp;A2470)</f>
        <v>1.0847840531561461</v>
      </c>
      <c r="D2470">
        <f>SUMIFS(user_list!P:P,user_list!G:G,"&lt;="&amp;A2470,user_list!H:H,"&gt;="&amp;A2470,user_list!J:J,days!G2470)+SUMIFS(user_list!P:P,user_list!G:G,"&lt;="&amp;A2470,user_list!H:H,"&gt;="&amp;A2470,user_list!J:J,days!G2470-1)</f>
        <v>0.39232004429678852</v>
      </c>
      <c r="E2470">
        <f>COUNTIF(user_list!H:H,A2470)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80">
        <v>44474</v>
      </c>
      <c r="B2471">
        <f>SUMIFS(user_list!P:P,user_list!G:G,"&lt;="&amp;A2471,user_list!H:H,"&gt;="&amp;A2471)</f>
        <v>0.39232004429678852</v>
      </c>
      <c r="C2471">
        <f>SUMIFS(user_list!Q:Q,user_list!G:G,"&lt;="&amp;A2471,user_list!H:H,"&gt;="&amp;A2471)</f>
        <v>1.0847840531561461</v>
      </c>
      <c r="D2471">
        <f>SUMIFS(user_list!P:P,user_list!G:G,"&lt;="&amp;A2471,user_list!H:H,"&gt;="&amp;A2471,user_list!J:J,days!G2471)+SUMIFS(user_list!P:P,user_list!G:G,"&lt;="&amp;A2471,user_list!H:H,"&gt;="&amp;A2471,user_list!J:J,days!G2471-1)</f>
        <v>0.39232004429678852</v>
      </c>
      <c r="E2471">
        <f>COUNTIF(user_list!H:H,A2471)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80">
        <v>44475</v>
      </c>
      <c r="B2472">
        <f>SUMIFS(user_list!P:P,user_list!G:G,"&lt;="&amp;A2472,user_list!H:H,"&gt;="&amp;A2472)</f>
        <v>0.39232004429678852</v>
      </c>
      <c r="C2472">
        <f>SUMIFS(user_list!Q:Q,user_list!G:G,"&lt;="&amp;A2472,user_list!H:H,"&gt;="&amp;A2472)</f>
        <v>1.0847840531561461</v>
      </c>
      <c r="D2472">
        <f>SUMIFS(user_list!P:P,user_list!G:G,"&lt;="&amp;A2472,user_list!H:H,"&gt;="&amp;A2472,user_list!J:J,days!G2472)+SUMIFS(user_list!P:P,user_list!G:G,"&lt;="&amp;A2472,user_list!H:H,"&gt;="&amp;A2472,user_list!J:J,days!G2472-1)</f>
        <v>0.39232004429678852</v>
      </c>
      <c r="E2472">
        <f>COUNTIF(user_list!H:H,A2472)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80">
        <v>44476</v>
      </c>
      <c r="B2473">
        <f>SUMIFS(user_list!P:P,user_list!G:G,"&lt;="&amp;A2473,user_list!H:H,"&gt;="&amp;A2473)</f>
        <v>0.39232004429678852</v>
      </c>
      <c r="C2473">
        <f>SUMIFS(user_list!Q:Q,user_list!G:G,"&lt;="&amp;A2473,user_list!H:H,"&gt;="&amp;A2473)</f>
        <v>1.0847840531561461</v>
      </c>
      <c r="D2473">
        <f>SUMIFS(user_list!P:P,user_list!G:G,"&lt;="&amp;A2473,user_list!H:H,"&gt;="&amp;A2473,user_list!J:J,days!G2473)+SUMIFS(user_list!P:P,user_list!G:G,"&lt;="&amp;A2473,user_list!H:H,"&gt;="&amp;A2473,user_list!J:J,days!G2473-1)</f>
        <v>0.39232004429678852</v>
      </c>
      <c r="E2473">
        <f>COUNTIF(user_list!H:H,A2473)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80">
        <v>44477</v>
      </c>
      <c r="B2474">
        <f>SUMIFS(user_list!P:P,user_list!G:G,"&lt;="&amp;A2474,user_list!H:H,"&gt;="&amp;A2474)</f>
        <v>0.39232004429678852</v>
      </c>
      <c r="C2474">
        <f>SUMIFS(user_list!Q:Q,user_list!G:G,"&lt;="&amp;A2474,user_list!H:H,"&gt;="&amp;A2474)</f>
        <v>1.0847840531561461</v>
      </c>
      <c r="D2474">
        <f>SUMIFS(user_list!P:P,user_list!G:G,"&lt;="&amp;A2474,user_list!H:H,"&gt;="&amp;A2474,user_list!J:J,days!G2474)+SUMIFS(user_list!P:P,user_list!G:G,"&lt;="&amp;A2474,user_list!H:H,"&gt;="&amp;A2474,user_list!J:J,days!G2474-1)</f>
        <v>0.39232004429678852</v>
      </c>
      <c r="E2474">
        <f>COUNTIF(user_list!H:H,A2474)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80">
        <v>44478</v>
      </c>
      <c r="B2475">
        <f>SUMIFS(user_list!P:P,user_list!G:G,"&lt;="&amp;A2475,user_list!H:H,"&gt;="&amp;A2475)</f>
        <v>0.39232004429678852</v>
      </c>
      <c r="C2475">
        <f>SUMIFS(user_list!Q:Q,user_list!G:G,"&lt;="&amp;A2475,user_list!H:H,"&gt;="&amp;A2475)</f>
        <v>1.0847840531561461</v>
      </c>
      <c r="D2475">
        <f>SUMIFS(user_list!P:P,user_list!G:G,"&lt;="&amp;A2475,user_list!H:H,"&gt;="&amp;A2475,user_list!J:J,days!G2475)+SUMIFS(user_list!P:P,user_list!G:G,"&lt;="&amp;A2475,user_list!H:H,"&gt;="&amp;A2475,user_list!J:J,days!G2475-1)</f>
        <v>0.39232004429678852</v>
      </c>
      <c r="E2475">
        <f>COUNTIF(user_list!H:H,A2475)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80">
        <v>44479</v>
      </c>
      <c r="B2476">
        <f>SUMIFS(user_list!P:P,user_list!G:G,"&lt;="&amp;A2476,user_list!H:H,"&gt;="&amp;A2476)</f>
        <v>0.39232004429678852</v>
      </c>
      <c r="C2476">
        <f>SUMIFS(user_list!Q:Q,user_list!G:G,"&lt;="&amp;A2476,user_list!H:H,"&gt;="&amp;A2476)</f>
        <v>1.0847840531561461</v>
      </c>
      <c r="D2476">
        <f>SUMIFS(user_list!P:P,user_list!G:G,"&lt;="&amp;A2476,user_list!H:H,"&gt;="&amp;A2476,user_list!J:J,days!G2476)+SUMIFS(user_list!P:P,user_list!G:G,"&lt;="&amp;A2476,user_list!H:H,"&gt;="&amp;A2476,user_list!J:J,days!G2476-1)</f>
        <v>0.39232004429678852</v>
      </c>
      <c r="E2476">
        <f>COUNTIF(user_list!H:H,A2476)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80">
        <v>44480</v>
      </c>
      <c r="B2477">
        <f>SUMIFS(user_list!P:P,user_list!G:G,"&lt;="&amp;A2477,user_list!H:H,"&gt;="&amp;A2477)</f>
        <v>0.39232004429678852</v>
      </c>
      <c r="C2477">
        <f>SUMIFS(user_list!Q:Q,user_list!G:G,"&lt;="&amp;A2477,user_list!H:H,"&gt;="&amp;A2477)</f>
        <v>1.0847840531561461</v>
      </c>
      <c r="D2477">
        <f>SUMIFS(user_list!P:P,user_list!G:G,"&lt;="&amp;A2477,user_list!H:H,"&gt;="&amp;A2477,user_list!J:J,days!G2477)+SUMIFS(user_list!P:P,user_list!G:G,"&lt;="&amp;A2477,user_list!H:H,"&gt;="&amp;A2477,user_list!J:J,days!G2477-1)</f>
        <v>0.39232004429678852</v>
      </c>
      <c r="E2477">
        <f>COUNTIF(user_list!H:H,A2477)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80">
        <v>44481</v>
      </c>
      <c r="B2478">
        <f>SUMIFS(user_list!P:P,user_list!G:G,"&lt;="&amp;A2478,user_list!H:H,"&gt;="&amp;A2478)</f>
        <v>0.39232004429678852</v>
      </c>
      <c r="C2478">
        <f>SUMIFS(user_list!Q:Q,user_list!G:G,"&lt;="&amp;A2478,user_list!H:H,"&gt;="&amp;A2478)</f>
        <v>1.0847840531561461</v>
      </c>
      <c r="D2478">
        <f>SUMIFS(user_list!P:P,user_list!G:G,"&lt;="&amp;A2478,user_list!H:H,"&gt;="&amp;A2478,user_list!J:J,days!G2478)+SUMIFS(user_list!P:P,user_list!G:G,"&lt;="&amp;A2478,user_list!H:H,"&gt;="&amp;A2478,user_list!J:J,days!G2478-1)</f>
        <v>0.39232004429678852</v>
      </c>
      <c r="E2478">
        <f>COUNTIF(user_list!H:H,A2478)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80">
        <v>44482</v>
      </c>
      <c r="B2479">
        <f>SUMIFS(user_list!P:P,user_list!G:G,"&lt;="&amp;A2479,user_list!H:H,"&gt;="&amp;A2479)</f>
        <v>0.39232004429678852</v>
      </c>
      <c r="C2479">
        <f>SUMIFS(user_list!Q:Q,user_list!G:G,"&lt;="&amp;A2479,user_list!H:H,"&gt;="&amp;A2479)</f>
        <v>1.0847840531561461</v>
      </c>
      <c r="D2479">
        <f>SUMIFS(user_list!P:P,user_list!G:G,"&lt;="&amp;A2479,user_list!H:H,"&gt;="&amp;A2479,user_list!J:J,days!G2479)+SUMIFS(user_list!P:P,user_list!G:G,"&lt;="&amp;A2479,user_list!H:H,"&gt;="&amp;A2479,user_list!J:J,days!G2479-1)</f>
        <v>0.39232004429678852</v>
      </c>
      <c r="E2479">
        <f>COUNTIF(user_list!H:H,A2479)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80">
        <v>44483</v>
      </c>
      <c r="B2480">
        <f>SUMIFS(user_list!P:P,user_list!G:G,"&lt;="&amp;A2480,user_list!H:H,"&gt;="&amp;A2480)</f>
        <v>0.27976190476190482</v>
      </c>
      <c r="C2480">
        <f>SUMIFS(user_list!Q:Q,user_list!G:G,"&lt;="&amp;A2480,user_list!H:H,"&gt;="&amp;A2480)</f>
        <v>0.80571428571428572</v>
      </c>
      <c r="D2480">
        <f>SUMIFS(user_list!P:P,user_list!G:G,"&lt;="&amp;A2480,user_list!H:H,"&gt;="&amp;A2480,user_list!J:J,days!G2480)+SUMIFS(user_list!P:P,user_list!G:G,"&lt;="&amp;A2480,user_list!H:H,"&gt;="&amp;A2480,user_list!J:J,days!G2480-1)</f>
        <v>0.27976190476190482</v>
      </c>
      <c r="E2480">
        <f>COUNTIF(user_list!H:H,A2480)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80">
        <v>44484</v>
      </c>
      <c r="B2481">
        <f>SUMIFS(user_list!P:P,user_list!G:G,"&lt;="&amp;A2481,user_list!H:H,"&gt;="&amp;A2481)</f>
        <v>0.27976190476190482</v>
      </c>
      <c r="C2481">
        <f>SUMIFS(user_list!Q:Q,user_list!G:G,"&lt;="&amp;A2481,user_list!H:H,"&gt;="&amp;A2481)</f>
        <v>0.80571428571428572</v>
      </c>
      <c r="D2481">
        <f>SUMIFS(user_list!P:P,user_list!G:G,"&lt;="&amp;A2481,user_list!H:H,"&gt;="&amp;A2481,user_list!J:J,days!G2481)+SUMIFS(user_list!P:P,user_list!G:G,"&lt;="&amp;A2481,user_list!H:H,"&gt;="&amp;A2481,user_list!J:J,days!G2481-1)</f>
        <v>0.27976190476190482</v>
      </c>
      <c r="E2481">
        <f>COUNTIF(user_list!H:H,A2481)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80">
        <v>44485</v>
      </c>
      <c r="B2482">
        <f>SUMIFS(user_list!P:P,user_list!G:G,"&lt;="&amp;A2482,user_list!H:H,"&gt;="&amp;A2482)</f>
        <v>0.27976190476190482</v>
      </c>
      <c r="C2482">
        <f>SUMIFS(user_list!Q:Q,user_list!G:G,"&lt;="&amp;A2482,user_list!H:H,"&gt;="&amp;A2482)</f>
        <v>0.80571428571428572</v>
      </c>
      <c r="D2482">
        <f>SUMIFS(user_list!P:P,user_list!G:G,"&lt;="&amp;A2482,user_list!H:H,"&gt;="&amp;A2482,user_list!J:J,days!G2482)+SUMIFS(user_list!P:P,user_list!G:G,"&lt;="&amp;A2482,user_list!H:H,"&gt;="&amp;A2482,user_list!J:J,days!G2482-1)</f>
        <v>0.27976190476190482</v>
      </c>
      <c r="E2482">
        <f>COUNTIF(user_list!H:H,A2482)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80">
        <v>44486</v>
      </c>
      <c r="B2483">
        <f>SUMIFS(user_list!P:P,user_list!G:G,"&lt;="&amp;A2483,user_list!H:H,"&gt;="&amp;A2483)</f>
        <v>0.27976190476190482</v>
      </c>
      <c r="C2483">
        <f>SUMIFS(user_list!Q:Q,user_list!G:G,"&lt;="&amp;A2483,user_list!H:H,"&gt;="&amp;A2483)</f>
        <v>0.80571428571428572</v>
      </c>
      <c r="D2483">
        <f>SUMIFS(user_list!P:P,user_list!G:G,"&lt;="&amp;A2483,user_list!H:H,"&gt;="&amp;A2483,user_list!J:J,days!G2483)+SUMIFS(user_list!P:P,user_list!G:G,"&lt;="&amp;A2483,user_list!H:H,"&gt;="&amp;A2483,user_list!J:J,days!G2483-1)</f>
        <v>0.27976190476190482</v>
      </c>
      <c r="E2483">
        <f>COUNTIF(user_list!H:H,A2483)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80">
        <v>44487</v>
      </c>
      <c r="B2484">
        <f>SUMIFS(user_list!P:P,user_list!G:G,"&lt;="&amp;A2484,user_list!H:H,"&gt;="&amp;A2484)</f>
        <v>0.27976190476190482</v>
      </c>
      <c r="C2484">
        <f>SUMIFS(user_list!Q:Q,user_list!G:G,"&lt;="&amp;A2484,user_list!H:H,"&gt;="&amp;A2484)</f>
        <v>0.80571428571428572</v>
      </c>
      <c r="D2484">
        <f>SUMIFS(user_list!P:P,user_list!G:G,"&lt;="&amp;A2484,user_list!H:H,"&gt;="&amp;A2484,user_list!J:J,days!G2484)+SUMIFS(user_list!P:P,user_list!G:G,"&lt;="&amp;A2484,user_list!H:H,"&gt;="&amp;A2484,user_list!J:J,days!G2484-1)</f>
        <v>0.27976190476190482</v>
      </c>
      <c r="E2484">
        <f>COUNTIF(user_list!H:H,A2484)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80">
        <v>44488</v>
      </c>
      <c r="B2485">
        <f>SUMIFS(user_list!P:P,user_list!G:G,"&lt;="&amp;A2485,user_list!H:H,"&gt;="&amp;A2485)</f>
        <v>0.67615079365079367</v>
      </c>
      <c r="C2485">
        <f>SUMIFS(user_list!Q:Q,user_list!G:G,"&lt;="&amp;A2485,user_list!H:H,"&gt;="&amp;A2485)</f>
        <v>1.8057142857142856</v>
      </c>
      <c r="D2485">
        <f>SUMIFS(user_list!P:P,user_list!G:G,"&lt;="&amp;A2485,user_list!H:H,"&gt;="&amp;A2485,user_list!J:J,days!G2485)+SUMIFS(user_list!P:P,user_list!G:G,"&lt;="&amp;A2485,user_list!H:H,"&gt;="&amp;A2485,user_list!J:J,days!G2485-1)</f>
        <v>0.67615079365079378</v>
      </c>
      <c r="E2485">
        <f>COUNTIF(user_list!H:H,A2485)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80">
        <v>44489</v>
      </c>
      <c r="B2486">
        <f>SUMIFS(user_list!P:P,user_list!G:G,"&lt;="&amp;A2486,user_list!H:H,"&gt;="&amp;A2486)</f>
        <v>6.9999999999999993E-3</v>
      </c>
      <c r="C2486">
        <f>SUMIFS(user_list!Q:Q,user_list!G:G,"&lt;="&amp;A2486,user_list!H:H,"&gt;="&amp;A2486)</f>
        <v>0.12</v>
      </c>
      <c r="D2486">
        <f>SUMIFS(user_list!P:P,user_list!G:G,"&lt;="&amp;A2486,user_list!H:H,"&gt;="&amp;A2486,user_list!J:J,days!G2486)+SUMIFS(user_list!P:P,user_list!G:G,"&lt;="&amp;A2486,user_list!H:H,"&gt;="&amp;A2486,user_list!J:J,days!G2486-1)</f>
        <v>6.9999999999999993E-3</v>
      </c>
      <c r="E2486">
        <f>COUNTIF(user_list!H:H,A2486)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80">
        <v>44490</v>
      </c>
      <c r="B2487">
        <f>SUMIFS(user_list!P:P,user_list!G:G,"&lt;="&amp;A2487,user_list!H:H,"&gt;="&amp;A2487)</f>
        <v>0.87905555555555559</v>
      </c>
      <c r="C2487">
        <f>SUMIFS(user_list!Q:Q,user_list!G:G,"&lt;="&amp;A2487,user_list!H:H,"&gt;="&amp;A2487)</f>
        <v>2.3200000000000003</v>
      </c>
      <c r="D2487">
        <f>SUMIFS(user_list!P:P,user_list!G:G,"&lt;="&amp;A2487,user_list!H:H,"&gt;="&amp;A2487,user_list!J:J,days!G2487)+SUMIFS(user_list!P:P,user_list!G:G,"&lt;="&amp;A2487,user_list!H:H,"&gt;="&amp;A2487,user_list!J:J,days!G2487-1)</f>
        <v>0.87905555555555559</v>
      </c>
      <c r="E2487">
        <f>COUNTIF(user_list!H:H,A2487)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80">
        <v>44491</v>
      </c>
      <c r="B2488">
        <f>SUMIFS(user_list!P:P,user_list!G:G,"&lt;="&amp;A2488,user_list!H:H,"&gt;="&amp;A2488)</f>
        <v>0.87905555555555559</v>
      </c>
      <c r="C2488">
        <f>SUMIFS(user_list!Q:Q,user_list!G:G,"&lt;="&amp;A2488,user_list!H:H,"&gt;="&amp;A2488)</f>
        <v>2.3200000000000003</v>
      </c>
      <c r="D2488">
        <f>SUMIFS(user_list!P:P,user_list!G:G,"&lt;="&amp;A2488,user_list!H:H,"&gt;="&amp;A2488,user_list!J:J,days!G2488)+SUMIFS(user_list!P:P,user_list!G:G,"&lt;="&amp;A2488,user_list!H:H,"&gt;="&amp;A2488,user_list!J:J,days!G2488-1)</f>
        <v>0.87905555555555559</v>
      </c>
      <c r="E2488">
        <f>COUNTIF(user_list!H:H,A2488)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80">
        <v>44492</v>
      </c>
      <c r="B2489">
        <f>SUMIFS(user_list!P:P,user_list!G:G,"&lt;="&amp;A2489,user_list!H:H,"&gt;="&amp;A2489)</f>
        <v>0.87905555555555559</v>
      </c>
      <c r="C2489">
        <f>SUMIFS(user_list!Q:Q,user_list!G:G,"&lt;="&amp;A2489,user_list!H:H,"&gt;="&amp;A2489)</f>
        <v>2.3200000000000003</v>
      </c>
      <c r="D2489">
        <f>SUMIFS(user_list!P:P,user_list!G:G,"&lt;="&amp;A2489,user_list!H:H,"&gt;="&amp;A2489,user_list!J:J,days!G2489)+SUMIFS(user_list!P:P,user_list!G:G,"&lt;="&amp;A2489,user_list!H:H,"&gt;="&amp;A2489,user_list!J:J,days!G2489-1)</f>
        <v>0.87905555555555559</v>
      </c>
      <c r="E2489">
        <f>COUNTIF(user_list!H:H,A2489)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80">
        <v>44493</v>
      </c>
      <c r="B2490">
        <f>SUMIFS(user_list!P:P,user_list!G:G,"&lt;="&amp;A2490,user_list!H:H,"&gt;="&amp;A2490)</f>
        <v>0.87905555555555559</v>
      </c>
      <c r="C2490">
        <f>SUMIFS(user_list!Q:Q,user_list!G:G,"&lt;="&amp;A2490,user_list!H:H,"&gt;="&amp;A2490)</f>
        <v>2.3200000000000003</v>
      </c>
      <c r="D2490">
        <f>SUMIFS(user_list!P:P,user_list!G:G,"&lt;="&amp;A2490,user_list!H:H,"&gt;="&amp;A2490,user_list!J:J,days!G2490)+SUMIFS(user_list!P:P,user_list!G:G,"&lt;="&amp;A2490,user_list!H:H,"&gt;="&amp;A2490,user_list!J:J,days!G2490-1)</f>
        <v>0.87905555555555559</v>
      </c>
      <c r="E2490">
        <f>COUNTIF(user_list!H:H,A2490)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80">
        <v>44494</v>
      </c>
      <c r="B2491">
        <f>SUMIFS(user_list!P:P,user_list!G:G,"&lt;="&amp;A2491,user_list!H:H,"&gt;="&amp;A2491)</f>
        <v>0.87905555555555559</v>
      </c>
      <c r="C2491">
        <f>SUMIFS(user_list!Q:Q,user_list!G:G,"&lt;="&amp;A2491,user_list!H:H,"&gt;="&amp;A2491)</f>
        <v>2.3200000000000003</v>
      </c>
      <c r="D2491">
        <f>SUMIFS(user_list!P:P,user_list!G:G,"&lt;="&amp;A2491,user_list!H:H,"&gt;="&amp;A2491,user_list!J:J,days!G2491)+SUMIFS(user_list!P:P,user_list!G:G,"&lt;="&amp;A2491,user_list!H:H,"&gt;="&amp;A2491,user_list!J:J,days!G2491-1)</f>
        <v>0.87905555555555559</v>
      </c>
      <c r="E2491">
        <f>COUNTIF(user_list!H:H,A2491)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80">
        <v>44495</v>
      </c>
      <c r="B2492">
        <f>SUMIFS(user_list!P:P,user_list!G:G,"&lt;="&amp;A2492,user_list!H:H,"&gt;="&amp;A2492)</f>
        <v>0.24509523809523812</v>
      </c>
      <c r="C2492">
        <f>SUMIFS(user_list!Q:Q,user_list!G:G,"&lt;="&amp;A2492,user_list!H:H,"&gt;="&amp;A2492)</f>
        <v>0.69142857142857139</v>
      </c>
      <c r="D2492">
        <f>SUMIFS(user_list!P:P,user_list!G:G,"&lt;="&amp;A2492,user_list!H:H,"&gt;="&amp;A2492,user_list!J:J,days!G2492)+SUMIFS(user_list!P:P,user_list!G:G,"&lt;="&amp;A2492,user_list!H:H,"&gt;="&amp;A2492,user_list!J:J,days!G2492-1)</f>
        <v>0.24509523809523812</v>
      </c>
      <c r="E2492">
        <f>COUNTIF(user_list!H:H,A2492)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80">
        <v>44496</v>
      </c>
      <c r="B2493">
        <f>SUMIFS(user_list!P:P,user_list!G:G,"&lt;="&amp;A2493,user_list!H:H,"&gt;="&amp;A2493)</f>
        <v>0.24509523809523812</v>
      </c>
      <c r="C2493">
        <f>SUMIFS(user_list!Q:Q,user_list!G:G,"&lt;="&amp;A2493,user_list!H:H,"&gt;="&amp;A2493)</f>
        <v>0.69142857142857139</v>
      </c>
      <c r="D2493">
        <f>SUMIFS(user_list!P:P,user_list!G:G,"&lt;="&amp;A2493,user_list!H:H,"&gt;="&amp;A2493,user_list!J:J,days!G2493)+SUMIFS(user_list!P:P,user_list!G:G,"&lt;="&amp;A2493,user_list!H:H,"&gt;="&amp;A2493,user_list!J:J,days!G2493-1)</f>
        <v>0.24509523809523812</v>
      </c>
      <c r="E2493">
        <f>COUNTIF(user_list!H:H,A2493)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80">
        <v>44497</v>
      </c>
      <c r="B2494">
        <f>SUMIFS(user_list!P:P,user_list!G:G,"&lt;="&amp;A2494,user_list!H:H,"&gt;="&amp;A2494)</f>
        <v>0.24509523809523812</v>
      </c>
      <c r="C2494">
        <f>SUMIFS(user_list!Q:Q,user_list!G:G,"&lt;="&amp;A2494,user_list!H:H,"&gt;="&amp;A2494)</f>
        <v>0.69142857142857139</v>
      </c>
      <c r="D2494">
        <f>SUMIFS(user_list!P:P,user_list!G:G,"&lt;="&amp;A2494,user_list!H:H,"&gt;="&amp;A2494,user_list!J:J,days!G2494)+SUMIFS(user_list!P:P,user_list!G:G,"&lt;="&amp;A2494,user_list!H:H,"&gt;="&amp;A2494,user_list!J:J,days!G2494-1)</f>
        <v>0.24509523809523812</v>
      </c>
      <c r="E2494">
        <f>COUNTIF(user_list!H:H,A2494)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80">
        <v>44498</v>
      </c>
      <c r="B2495">
        <f>SUMIFS(user_list!P:P,user_list!G:G,"&lt;="&amp;A2495,user_list!H:H,"&gt;="&amp;A2495)</f>
        <v>1.467595238095238</v>
      </c>
      <c r="C2495">
        <f>SUMIFS(user_list!Q:Q,user_list!G:G,"&lt;="&amp;A2495,user_list!H:H,"&gt;="&amp;A2495)</f>
        <v>3.6914285714285713</v>
      </c>
      <c r="D2495">
        <f>SUMIFS(user_list!P:P,user_list!G:G,"&lt;="&amp;A2495,user_list!H:H,"&gt;="&amp;A2495,user_list!J:J,days!G2495)+SUMIFS(user_list!P:P,user_list!G:G,"&lt;="&amp;A2495,user_list!H:H,"&gt;="&amp;A2495,user_list!J:J,days!G2495-1)</f>
        <v>1.467595238095238</v>
      </c>
      <c r="E2495">
        <f>COUNTIF(user_list!H:H,A2495)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80">
        <v>44499</v>
      </c>
      <c r="B2496">
        <f>SUMIFS(user_list!P:P,user_list!G:G,"&lt;="&amp;A2496,user_list!H:H,"&gt;="&amp;A2496)</f>
        <v>3.8187063492063489</v>
      </c>
      <c r="C2496">
        <f>SUMIFS(user_list!Q:Q,user_list!G:G,"&lt;="&amp;A2496,user_list!H:H,"&gt;="&amp;A2496)</f>
        <v>6.6914285714285713</v>
      </c>
      <c r="D2496">
        <f>SUMIFS(user_list!P:P,user_list!G:G,"&lt;="&amp;A2496,user_list!H:H,"&gt;="&amp;A2496,user_list!J:J,days!G2496)+SUMIFS(user_list!P:P,user_list!G:G,"&lt;="&amp;A2496,user_list!H:H,"&gt;="&amp;A2496,user_list!J:J,days!G2496-1)</f>
        <v>3.8187063492063489</v>
      </c>
      <c r="E2496">
        <f>COUNTIF(user_list!H:H,A2496)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80">
        <v>44500</v>
      </c>
      <c r="B2497">
        <f>SUMIFS(user_list!P:P,user_list!G:G,"&lt;="&amp;A2497,user_list!H:H,"&gt;="&amp;A2497)</f>
        <v>3.1184285714285718</v>
      </c>
      <c r="C2497">
        <f>SUMIFS(user_list!Q:Q,user_list!G:G,"&lt;="&amp;A2497,user_list!H:H,"&gt;="&amp;A2497)</f>
        <v>7.1914285714285713</v>
      </c>
      <c r="D2497">
        <f>SUMIFS(user_list!P:P,user_list!G:G,"&lt;="&amp;A2497,user_list!H:H,"&gt;="&amp;A2497,user_list!J:J,days!G2497)+SUMIFS(user_list!P:P,user_list!G:G,"&lt;="&amp;A2497,user_list!H:H,"&gt;="&amp;A2497,user_list!J:J,days!G2497-1)</f>
        <v>3.1184285714285709</v>
      </c>
      <c r="E2497">
        <f>COUNTIF(user_list!H:H,A2497)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80">
        <v>44501</v>
      </c>
      <c r="B2498">
        <f>SUMIFS(user_list!P:P,user_list!G:G,"&lt;="&amp;A2498,user_list!H:H,"&gt;="&amp;A2498)</f>
        <v>3.0853730158730159</v>
      </c>
      <c r="C2498">
        <f>SUMIFS(user_list!Q:Q,user_list!G:G,"&lt;="&amp;A2498,user_list!H:H,"&gt;="&amp;A2498)</f>
        <v>6.1914285714285713</v>
      </c>
      <c r="D2498">
        <f>SUMIFS(user_list!P:P,user_list!G:G,"&lt;="&amp;A2498,user_list!H:H,"&gt;="&amp;A2498,user_list!J:J,days!G2498)+SUMIFS(user_list!P:P,user_list!G:G,"&lt;="&amp;A2498,user_list!H:H,"&gt;="&amp;A2498,user_list!J:J,days!G2498-1)</f>
        <v>3.0853730158730155</v>
      </c>
      <c r="E2498">
        <f>COUNTIF(user_list!H:H,A2498)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80">
        <v>44502</v>
      </c>
      <c r="B2499">
        <f>SUMIFS(user_list!P:P,user_list!G:G,"&lt;="&amp;A2499,user_list!H:H,"&gt;="&amp;A2499)</f>
        <v>1.0128730158730157</v>
      </c>
      <c r="C2499">
        <f>SUMIFS(user_list!Q:Q,user_list!G:G,"&lt;="&amp;A2499,user_list!H:H,"&gt;="&amp;A2499)</f>
        <v>2.6914285714285713</v>
      </c>
      <c r="D2499">
        <f>SUMIFS(user_list!P:P,user_list!G:G,"&lt;="&amp;A2499,user_list!H:H,"&gt;="&amp;A2499,user_list!J:J,days!G2499)+SUMIFS(user_list!P:P,user_list!G:G,"&lt;="&amp;A2499,user_list!H:H,"&gt;="&amp;A2499,user_list!J:J,days!G2499-1)</f>
        <v>1.0128730158730159</v>
      </c>
      <c r="E2499">
        <f>COUNTIF(user_list!H:H,A2499)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80">
        <v>44503</v>
      </c>
      <c r="B2500">
        <f>SUMIFS(user_list!P:P,user_list!G:G,"&lt;="&amp;A2500,user_list!H:H,"&gt;="&amp;A2500)</f>
        <v>1.0128730158730157</v>
      </c>
      <c r="C2500">
        <f>SUMIFS(user_list!Q:Q,user_list!G:G,"&lt;="&amp;A2500,user_list!H:H,"&gt;="&amp;A2500)</f>
        <v>2.6914285714285713</v>
      </c>
      <c r="D2500">
        <f>SUMIFS(user_list!P:P,user_list!G:G,"&lt;="&amp;A2500,user_list!H:H,"&gt;="&amp;A2500,user_list!J:J,days!G2500)+SUMIFS(user_list!P:P,user_list!G:G,"&lt;="&amp;A2500,user_list!H:H,"&gt;="&amp;A2500,user_list!J:J,days!G2500-1)</f>
        <v>1.0128730158730159</v>
      </c>
      <c r="E2500">
        <f>COUNTIF(user_list!H:H,A2500)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80">
        <v>44504</v>
      </c>
      <c r="B2501">
        <f>SUMIFS(user_list!P:P,user_list!G:G,"&lt;="&amp;A2501,user_list!H:H,"&gt;="&amp;A2501)</f>
        <v>1.2758359788359788</v>
      </c>
      <c r="C2501">
        <f>SUMIFS(user_list!Q:Q,user_list!G:G,"&lt;="&amp;A2501,user_list!H:H,"&gt;="&amp;A2501)</f>
        <v>3.3580952380952378</v>
      </c>
      <c r="D2501">
        <f>SUMIFS(user_list!P:P,user_list!G:G,"&lt;="&amp;A2501,user_list!H:H,"&gt;="&amp;A2501,user_list!J:J,days!G2501)+SUMIFS(user_list!P:P,user_list!G:G,"&lt;="&amp;A2501,user_list!H:H,"&gt;="&amp;A2501,user_list!J:J,days!G2501-1)</f>
        <v>1.2758359788359788</v>
      </c>
      <c r="E2501">
        <f>COUNTIF(user_list!H:H,A2501)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80">
        <v>44505</v>
      </c>
      <c r="B2502">
        <f>SUMIFS(user_list!P:P,user_list!G:G,"&lt;="&amp;A2502,user_list!H:H,"&gt;="&amp;A2502)</f>
        <v>0.5080582010582011</v>
      </c>
      <c r="C2502">
        <f>SUMIFS(user_list!Q:Q,user_list!G:G,"&lt;="&amp;A2502,user_list!H:H,"&gt;="&amp;A2502)</f>
        <v>1.3580952380952382</v>
      </c>
      <c r="D2502">
        <f>SUMIFS(user_list!P:P,user_list!G:G,"&lt;="&amp;A2502,user_list!H:H,"&gt;="&amp;A2502,user_list!J:J,days!G2502)+SUMIFS(user_list!P:P,user_list!G:G,"&lt;="&amp;A2502,user_list!H:H,"&gt;="&amp;A2502,user_list!J:J,days!G2502-1)</f>
        <v>0.5080582010582011</v>
      </c>
      <c r="E2502">
        <f>COUNTIF(user_list!H:H,A2502)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80">
        <v>44506</v>
      </c>
      <c r="B2503">
        <f>SUMIFS(user_list!P:P,user_list!G:G,"&lt;="&amp;A2503,user_list!H:H,"&gt;="&amp;A2503)</f>
        <v>0.5080582010582011</v>
      </c>
      <c r="C2503">
        <f>SUMIFS(user_list!Q:Q,user_list!G:G,"&lt;="&amp;A2503,user_list!H:H,"&gt;="&amp;A2503)</f>
        <v>1.3580952380952382</v>
      </c>
      <c r="D2503">
        <f>SUMIFS(user_list!P:P,user_list!G:G,"&lt;="&amp;A2503,user_list!H:H,"&gt;="&amp;A2503,user_list!J:J,days!G2503)+SUMIFS(user_list!P:P,user_list!G:G,"&lt;="&amp;A2503,user_list!H:H,"&gt;="&amp;A2503,user_list!J:J,days!G2503-1)</f>
        <v>0.5080582010582011</v>
      </c>
      <c r="E2503">
        <f>COUNTIF(user_list!H:H,A2503)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80">
        <v>44507</v>
      </c>
      <c r="B2504">
        <f>SUMIFS(user_list!P:P,user_list!G:G,"&lt;="&amp;A2504,user_list!H:H,"&gt;="&amp;A2504)</f>
        <v>0.5080582010582011</v>
      </c>
      <c r="C2504">
        <f>SUMIFS(user_list!Q:Q,user_list!G:G,"&lt;="&amp;A2504,user_list!H:H,"&gt;="&amp;A2504)</f>
        <v>1.3580952380952382</v>
      </c>
      <c r="D2504">
        <f>SUMIFS(user_list!P:P,user_list!G:G,"&lt;="&amp;A2504,user_list!H:H,"&gt;="&amp;A2504,user_list!J:J,days!G2504)+SUMIFS(user_list!P:P,user_list!G:G,"&lt;="&amp;A2504,user_list!H:H,"&gt;="&amp;A2504,user_list!J:J,days!G2504-1)</f>
        <v>0.5080582010582011</v>
      </c>
      <c r="E2504">
        <f>COUNTIF(user_list!H:H,A2504)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80">
        <v>44508</v>
      </c>
      <c r="B2505">
        <f>SUMIFS(user_list!P:P,user_list!G:G,"&lt;="&amp;A2505,user_list!H:H,"&gt;="&amp;A2505)</f>
        <v>0.5080582010582011</v>
      </c>
      <c r="C2505">
        <f>SUMIFS(user_list!Q:Q,user_list!G:G,"&lt;="&amp;A2505,user_list!H:H,"&gt;="&amp;A2505)</f>
        <v>1.3580952380952382</v>
      </c>
      <c r="D2505">
        <f>SUMIFS(user_list!P:P,user_list!G:G,"&lt;="&amp;A2505,user_list!H:H,"&gt;="&amp;A2505,user_list!J:J,days!G2505)+SUMIFS(user_list!P:P,user_list!G:G,"&lt;="&amp;A2505,user_list!H:H,"&gt;="&amp;A2505,user_list!J:J,days!G2505-1)</f>
        <v>0.5080582010582011</v>
      </c>
      <c r="E2505">
        <f>COUNTIF(user_list!H:H,A2505)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80">
        <v>44509</v>
      </c>
      <c r="B2506">
        <f>SUMIFS(user_list!P:P,user_list!G:G,"&lt;="&amp;A2506,user_list!H:H,"&gt;="&amp;A2506)</f>
        <v>0.5080582010582011</v>
      </c>
      <c r="C2506">
        <f>SUMIFS(user_list!Q:Q,user_list!G:G,"&lt;="&amp;A2506,user_list!H:H,"&gt;="&amp;A2506)</f>
        <v>1.3580952380952382</v>
      </c>
      <c r="D2506">
        <f>SUMIFS(user_list!P:P,user_list!G:G,"&lt;="&amp;A2506,user_list!H:H,"&gt;="&amp;A2506,user_list!J:J,days!G2506)+SUMIFS(user_list!P:P,user_list!G:G,"&lt;="&amp;A2506,user_list!H:H,"&gt;="&amp;A2506,user_list!J:J,days!G2506-1)</f>
        <v>0.5080582010582011</v>
      </c>
      <c r="E2506">
        <f>COUNTIF(user_list!H:H,A2506)</f>
        <v>1</v>
      </c>
      <c r="F2506">
        <f t="shared" si="78"/>
        <v>11</v>
      </c>
      <c r="G2506">
        <f t="shared" si="79"/>
        <v>2021</v>
      </c>
    </row>
    <row r="2507" spans="1:7" hidden="1" x14ac:dyDescent="0.3">
      <c r="A2507" s="80">
        <v>44510</v>
      </c>
      <c r="B2507">
        <f>SUMIFS(user_list!P:P,user_list!G:G,"&lt;="&amp;A2507,user_list!H:H,"&gt;="&amp;A2507)</f>
        <v>0.50105820105820109</v>
      </c>
      <c r="C2507">
        <f>SUMIFS(user_list!Q:Q,user_list!G:G,"&lt;="&amp;A2507,user_list!H:H,"&gt;="&amp;A2507)</f>
        <v>1.2380952380952381</v>
      </c>
      <c r="D2507">
        <f>SUMIFS(user_list!P:P,user_list!G:G,"&lt;="&amp;A2507,user_list!H:H,"&gt;="&amp;A2507,user_list!J:J,days!G2507)+SUMIFS(user_list!P:P,user_list!G:G,"&lt;="&amp;A2507,user_list!H:H,"&gt;="&amp;A2507,user_list!J:J,days!G2507-1)</f>
        <v>0.50105820105820109</v>
      </c>
      <c r="E2507">
        <f>COUNTIF(user_list!H:H,A2507)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80">
        <v>44511</v>
      </c>
      <c r="B2508">
        <f>SUMIFS(user_list!P:P,user_list!G:G,"&lt;="&amp;A2508,user_list!H:H,"&gt;="&amp;A2508)</f>
        <v>0.50105820105820109</v>
      </c>
      <c r="C2508">
        <f>SUMIFS(user_list!Q:Q,user_list!G:G,"&lt;="&amp;A2508,user_list!H:H,"&gt;="&amp;A2508)</f>
        <v>1.2380952380952381</v>
      </c>
      <c r="D2508">
        <f>SUMIFS(user_list!P:P,user_list!G:G,"&lt;="&amp;A2508,user_list!H:H,"&gt;="&amp;A2508,user_list!J:J,days!G2508)+SUMIFS(user_list!P:P,user_list!G:G,"&lt;="&amp;A2508,user_list!H:H,"&gt;="&amp;A2508,user_list!J:J,days!G2508-1)</f>
        <v>0.50105820105820109</v>
      </c>
      <c r="E2508">
        <f>COUNTIF(user_list!H:H,A2508)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80">
        <v>44512</v>
      </c>
      <c r="B2509">
        <f>SUMIFS(user_list!P:P,user_list!G:G,"&lt;="&amp;A2509,user_list!H:H,"&gt;="&amp;A2509)</f>
        <v>0.50105820105820109</v>
      </c>
      <c r="C2509">
        <f>SUMIFS(user_list!Q:Q,user_list!G:G,"&lt;="&amp;A2509,user_list!H:H,"&gt;="&amp;A2509)</f>
        <v>1.2380952380952381</v>
      </c>
      <c r="D2509">
        <f>SUMIFS(user_list!P:P,user_list!G:G,"&lt;="&amp;A2509,user_list!H:H,"&gt;="&amp;A2509,user_list!J:J,days!G2509)+SUMIFS(user_list!P:P,user_list!G:G,"&lt;="&amp;A2509,user_list!H:H,"&gt;="&amp;A2509,user_list!J:J,days!G2509-1)</f>
        <v>0.50105820105820109</v>
      </c>
      <c r="E2509">
        <f>COUNTIF(user_list!H:H,A2509)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80">
        <v>44513</v>
      </c>
      <c r="B2510">
        <f>SUMIFS(user_list!P:P,user_list!G:G,"&lt;="&amp;A2510,user_list!H:H,"&gt;="&amp;A2510)</f>
        <v>0.50105820105820109</v>
      </c>
      <c r="C2510">
        <f>SUMIFS(user_list!Q:Q,user_list!G:G,"&lt;="&amp;A2510,user_list!H:H,"&gt;="&amp;A2510)</f>
        <v>1.2380952380952381</v>
      </c>
      <c r="D2510">
        <f>SUMIFS(user_list!P:P,user_list!G:G,"&lt;="&amp;A2510,user_list!H:H,"&gt;="&amp;A2510,user_list!J:J,days!G2510)+SUMIFS(user_list!P:P,user_list!G:G,"&lt;="&amp;A2510,user_list!H:H,"&gt;="&amp;A2510,user_list!J:J,days!G2510-1)</f>
        <v>0.50105820105820109</v>
      </c>
      <c r="E2510">
        <f>COUNTIF(user_list!H:H,A2510)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80">
        <v>44514</v>
      </c>
      <c r="B2511">
        <f>SUMIFS(user_list!P:P,user_list!G:G,"&lt;="&amp;A2511,user_list!H:H,"&gt;="&amp;A2511)</f>
        <v>0.50105820105820109</v>
      </c>
      <c r="C2511">
        <f>SUMIFS(user_list!Q:Q,user_list!G:G,"&lt;="&amp;A2511,user_list!H:H,"&gt;="&amp;A2511)</f>
        <v>1.2380952380952381</v>
      </c>
      <c r="D2511">
        <f>SUMIFS(user_list!P:P,user_list!G:G,"&lt;="&amp;A2511,user_list!H:H,"&gt;="&amp;A2511,user_list!J:J,days!G2511)+SUMIFS(user_list!P:P,user_list!G:G,"&lt;="&amp;A2511,user_list!H:H,"&gt;="&amp;A2511,user_list!J:J,days!G2511-1)</f>
        <v>0.50105820105820109</v>
      </c>
      <c r="E2511">
        <f>COUNTIF(user_list!H:H,A2511)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80">
        <v>44515</v>
      </c>
      <c r="B2512">
        <f>SUMIFS(user_list!P:P,user_list!G:G,"&lt;="&amp;A2512,user_list!H:H,"&gt;="&amp;A2512)</f>
        <v>0.97439153439153436</v>
      </c>
      <c r="C2512">
        <f>SUMIFS(user_list!Q:Q,user_list!G:G,"&lt;="&amp;A2512,user_list!H:H,"&gt;="&amp;A2512)</f>
        <v>2.4380952380952379</v>
      </c>
      <c r="D2512">
        <f>SUMIFS(user_list!P:P,user_list!G:G,"&lt;="&amp;A2512,user_list!H:H,"&gt;="&amp;A2512,user_list!J:J,days!G2512)+SUMIFS(user_list!P:P,user_list!G:G,"&lt;="&amp;A2512,user_list!H:H,"&gt;="&amp;A2512,user_list!J:J,days!G2512-1)</f>
        <v>0.97439153439153436</v>
      </c>
      <c r="E2512">
        <f>COUNTIF(user_list!H:H,A2512)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80">
        <v>44516</v>
      </c>
      <c r="B2513">
        <f>SUMIFS(user_list!P:P,user_list!G:G,"&lt;="&amp;A2513,user_list!H:H,"&gt;="&amp;A2513)</f>
        <v>0.73629629629629623</v>
      </c>
      <c r="C2513">
        <f>SUMIFS(user_list!Q:Q,user_list!G:G,"&lt;="&amp;A2513,user_list!H:H,"&gt;="&amp;A2513)</f>
        <v>1.8666666666666667</v>
      </c>
      <c r="D2513">
        <f>SUMIFS(user_list!P:P,user_list!G:G,"&lt;="&amp;A2513,user_list!H:H,"&gt;="&amp;A2513,user_list!J:J,days!G2513)+SUMIFS(user_list!P:P,user_list!G:G,"&lt;="&amp;A2513,user_list!H:H,"&gt;="&amp;A2513,user_list!J:J,days!G2513-1)</f>
        <v>0.73629629629629623</v>
      </c>
      <c r="E2513">
        <f>COUNTIF(user_list!H:H,A2513)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80">
        <v>44517</v>
      </c>
      <c r="B2514">
        <f>SUMIFS(user_list!P:P,user_list!G:G,"&lt;="&amp;A2514,user_list!H:H,"&gt;="&amp;A2514)</f>
        <v>0.73629629629629623</v>
      </c>
      <c r="C2514">
        <f>SUMIFS(user_list!Q:Q,user_list!G:G,"&lt;="&amp;A2514,user_list!H:H,"&gt;="&amp;A2514)</f>
        <v>1.8666666666666667</v>
      </c>
      <c r="D2514">
        <f>SUMIFS(user_list!P:P,user_list!G:G,"&lt;="&amp;A2514,user_list!H:H,"&gt;="&amp;A2514,user_list!J:J,days!G2514)+SUMIFS(user_list!P:P,user_list!G:G,"&lt;="&amp;A2514,user_list!H:H,"&gt;="&amp;A2514,user_list!J:J,days!G2514-1)</f>
        <v>0.73629629629629623</v>
      </c>
      <c r="E2514">
        <f>COUNTIF(user_list!H:H,A2514)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80">
        <v>44518</v>
      </c>
      <c r="B2515">
        <f>SUMIFS(user_list!P:P,user_list!G:G,"&lt;="&amp;A2515,user_list!H:H,"&gt;="&amp;A2515)</f>
        <v>0.73629629629629623</v>
      </c>
      <c r="C2515">
        <f>SUMIFS(user_list!Q:Q,user_list!G:G,"&lt;="&amp;A2515,user_list!H:H,"&gt;="&amp;A2515)</f>
        <v>1.8666666666666667</v>
      </c>
      <c r="D2515">
        <f>SUMIFS(user_list!P:P,user_list!G:G,"&lt;="&amp;A2515,user_list!H:H,"&gt;="&amp;A2515,user_list!J:J,days!G2515)+SUMIFS(user_list!P:P,user_list!G:G,"&lt;="&amp;A2515,user_list!H:H,"&gt;="&amp;A2515,user_list!J:J,days!G2515-1)</f>
        <v>0.73629629629629623</v>
      </c>
      <c r="E2515">
        <f>COUNTIF(user_list!H:H,A2515)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80">
        <v>44519</v>
      </c>
      <c r="B2516">
        <f>SUMIFS(user_list!P:P,user_list!G:G,"&lt;="&amp;A2516,user_list!H:H,"&gt;="&amp;A2516)</f>
        <v>0.73629629629629623</v>
      </c>
      <c r="C2516">
        <f>SUMIFS(user_list!Q:Q,user_list!G:G,"&lt;="&amp;A2516,user_list!H:H,"&gt;="&amp;A2516)</f>
        <v>1.8666666666666667</v>
      </c>
      <c r="D2516">
        <f>SUMIFS(user_list!P:P,user_list!G:G,"&lt;="&amp;A2516,user_list!H:H,"&gt;="&amp;A2516,user_list!J:J,days!G2516)+SUMIFS(user_list!P:P,user_list!G:G,"&lt;="&amp;A2516,user_list!H:H,"&gt;="&amp;A2516,user_list!J:J,days!G2516-1)</f>
        <v>0.73629629629629623</v>
      </c>
      <c r="E2516">
        <f>COUNTIF(user_list!H:H,A2516)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80">
        <v>44520</v>
      </c>
      <c r="B2517">
        <f>SUMIFS(user_list!P:P,user_list!G:G,"&lt;="&amp;A2517,user_list!H:H,"&gt;="&amp;A2517)</f>
        <v>0.73629629629629623</v>
      </c>
      <c r="C2517">
        <f>SUMIFS(user_list!Q:Q,user_list!G:G,"&lt;="&amp;A2517,user_list!H:H,"&gt;="&amp;A2517)</f>
        <v>1.8666666666666667</v>
      </c>
      <c r="D2517">
        <f>SUMIFS(user_list!P:P,user_list!G:G,"&lt;="&amp;A2517,user_list!H:H,"&gt;="&amp;A2517,user_list!J:J,days!G2517)+SUMIFS(user_list!P:P,user_list!G:G,"&lt;="&amp;A2517,user_list!H:H,"&gt;="&amp;A2517,user_list!J:J,days!G2517-1)</f>
        <v>0.73629629629629623</v>
      </c>
      <c r="E2517">
        <f>COUNTIF(user_list!H:H,A2517)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80">
        <v>44521</v>
      </c>
      <c r="B2518">
        <f>SUMIFS(user_list!P:P,user_list!G:G,"&lt;="&amp;A2518,user_list!H:H,"&gt;="&amp;A2518)</f>
        <v>1.6362962962962964</v>
      </c>
      <c r="C2518">
        <f>SUMIFS(user_list!Q:Q,user_list!G:G,"&lt;="&amp;A2518,user_list!H:H,"&gt;="&amp;A2518)</f>
        <v>2.8666666666666667</v>
      </c>
      <c r="D2518">
        <f>SUMIFS(user_list!P:P,user_list!G:G,"&lt;="&amp;A2518,user_list!H:H,"&gt;="&amp;A2518,user_list!J:J,days!G2518)+SUMIFS(user_list!P:P,user_list!G:G,"&lt;="&amp;A2518,user_list!H:H,"&gt;="&amp;A2518,user_list!J:J,days!G2518-1)</f>
        <v>0.73629629629629623</v>
      </c>
      <c r="E2518">
        <f>COUNTIF(user_list!H:H,A2518)</f>
        <v>2</v>
      </c>
      <c r="F2518">
        <f t="shared" si="78"/>
        <v>11</v>
      </c>
      <c r="G2518">
        <f t="shared" si="79"/>
        <v>2021</v>
      </c>
    </row>
    <row r="2519" spans="1:7" hidden="1" x14ac:dyDescent="0.3">
      <c r="A2519" s="80">
        <v>44522</v>
      </c>
      <c r="B2519">
        <f>SUMIFS(user_list!P:P,user_list!G:G,"&lt;="&amp;A2519,user_list!H:H,"&gt;="&amp;A2519)</f>
        <v>0.77124999999999999</v>
      </c>
      <c r="C2519">
        <f>SUMIFS(user_list!Q:Q,user_list!G:G,"&lt;="&amp;A2519,user_list!H:H,"&gt;="&amp;A2519)</f>
        <v>1.95</v>
      </c>
      <c r="D2519">
        <f>SUMIFS(user_list!P:P,user_list!G:G,"&lt;="&amp;A2519,user_list!H:H,"&gt;="&amp;A2519,user_list!J:J,days!G2519)+SUMIFS(user_list!P:P,user_list!G:G,"&lt;="&amp;A2519,user_list!H:H,"&gt;="&amp;A2519,user_list!J:J,days!G2519-1)</f>
        <v>0.77124999999999999</v>
      </c>
      <c r="E2519">
        <f>COUNTIF(user_list!H:H,A2519)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80">
        <v>44523</v>
      </c>
      <c r="B2520">
        <f>SUMIFS(user_list!P:P,user_list!G:G,"&lt;="&amp;A2520,user_list!H:H,"&gt;="&amp;A2520)</f>
        <v>0.77124999999999999</v>
      </c>
      <c r="C2520">
        <f>SUMIFS(user_list!Q:Q,user_list!G:G,"&lt;="&amp;A2520,user_list!H:H,"&gt;="&amp;A2520)</f>
        <v>1.95</v>
      </c>
      <c r="D2520">
        <f>SUMIFS(user_list!P:P,user_list!G:G,"&lt;="&amp;A2520,user_list!H:H,"&gt;="&amp;A2520,user_list!J:J,days!G2520)+SUMIFS(user_list!P:P,user_list!G:G,"&lt;="&amp;A2520,user_list!H:H,"&gt;="&amp;A2520,user_list!J:J,days!G2520-1)</f>
        <v>0.77124999999999999</v>
      </c>
      <c r="E2520">
        <f>COUNTIF(user_list!H:H,A2520)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80">
        <v>44524</v>
      </c>
      <c r="B2521">
        <f>SUMIFS(user_list!P:P,user_list!G:G,"&lt;="&amp;A2521,user_list!H:H,"&gt;="&amp;A2521)</f>
        <v>0.77124999999999999</v>
      </c>
      <c r="C2521">
        <f>SUMIFS(user_list!Q:Q,user_list!G:G,"&lt;="&amp;A2521,user_list!H:H,"&gt;="&amp;A2521)</f>
        <v>1.95</v>
      </c>
      <c r="D2521">
        <f>SUMIFS(user_list!P:P,user_list!G:G,"&lt;="&amp;A2521,user_list!H:H,"&gt;="&amp;A2521,user_list!J:J,days!G2521)+SUMIFS(user_list!P:P,user_list!G:G,"&lt;="&amp;A2521,user_list!H:H,"&gt;="&amp;A2521,user_list!J:J,days!G2521-1)</f>
        <v>0.77124999999999999</v>
      </c>
      <c r="E2521">
        <f>COUNTIF(user_list!H:H,A2521)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80">
        <v>44525</v>
      </c>
      <c r="B2522">
        <f>SUMIFS(user_list!P:P,user_list!G:G,"&lt;="&amp;A2522,user_list!H:H,"&gt;="&amp;A2522)</f>
        <v>0.66381410256410267</v>
      </c>
      <c r="C2522">
        <f>SUMIFS(user_list!Q:Q,user_list!G:G,"&lt;="&amp;A2522,user_list!H:H,"&gt;="&amp;A2522)</f>
        <v>1.6730769230769231</v>
      </c>
      <c r="D2522">
        <f>SUMIFS(user_list!P:P,user_list!G:G,"&lt;="&amp;A2522,user_list!H:H,"&gt;="&amp;A2522,user_list!J:J,days!G2522)+SUMIFS(user_list!P:P,user_list!G:G,"&lt;="&amp;A2522,user_list!H:H,"&gt;="&amp;A2522,user_list!J:J,days!G2522-1)</f>
        <v>0.66381410256410267</v>
      </c>
      <c r="E2522">
        <f>COUNTIF(user_list!H:H,A2522)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80">
        <v>44526</v>
      </c>
      <c r="B2523">
        <f>SUMIFS(user_list!P:P,user_list!G:G,"&lt;="&amp;A2523,user_list!H:H,"&gt;="&amp;A2523)</f>
        <v>0.66381410256410267</v>
      </c>
      <c r="C2523">
        <f>SUMIFS(user_list!Q:Q,user_list!G:G,"&lt;="&amp;A2523,user_list!H:H,"&gt;="&amp;A2523)</f>
        <v>1.6730769230769231</v>
      </c>
      <c r="D2523">
        <f>SUMIFS(user_list!P:P,user_list!G:G,"&lt;="&amp;A2523,user_list!H:H,"&gt;="&amp;A2523,user_list!J:J,days!G2523)+SUMIFS(user_list!P:P,user_list!G:G,"&lt;="&amp;A2523,user_list!H:H,"&gt;="&amp;A2523,user_list!J:J,days!G2523-1)</f>
        <v>0.66381410256410267</v>
      </c>
      <c r="E2523">
        <f>COUNTIF(user_list!H:H,A2523)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80">
        <v>44527</v>
      </c>
      <c r="B2524">
        <f>SUMIFS(user_list!P:P,user_list!G:G,"&lt;="&amp;A2524,user_list!H:H,"&gt;="&amp;A2524)</f>
        <v>0.66381410256410267</v>
      </c>
      <c r="C2524">
        <f>SUMIFS(user_list!Q:Q,user_list!G:G,"&lt;="&amp;A2524,user_list!H:H,"&gt;="&amp;A2524)</f>
        <v>1.6730769230769231</v>
      </c>
      <c r="D2524">
        <f>SUMIFS(user_list!P:P,user_list!G:G,"&lt;="&amp;A2524,user_list!H:H,"&gt;="&amp;A2524,user_list!J:J,days!G2524)+SUMIFS(user_list!P:P,user_list!G:G,"&lt;="&amp;A2524,user_list!H:H,"&gt;="&amp;A2524,user_list!J:J,days!G2524-1)</f>
        <v>0.66381410256410267</v>
      </c>
      <c r="E2524">
        <f>COUNTIF(user_list!H:H,A2524)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80">
        <v>44528</v>
      </c>
      <c r="B2525">
        <f>SUMIFS(user_list!P:P,user_list!G:G,"&lt;="&amp;A2525,user_list!H:H,"&gt;="&amp;A2525)</f>
        <v>0.66381410256410267</v>
      </c>
      <c r="C2525">
        <f>SUMIFS(user_list!Q:Q,user_list!G:G,"&lt;="&amp;A2525,user_list!H:H,"&gt;="&amp;A2525)</f>
        <v>1.6730769230769231</v>
      </c>
      <c r="D2525">
        <f>SUMIFS(user_list!P:P,user_list!G:G,"&lt;="&amp;A2525,user_list!H:H,"&gt;="&amp;A2525,user_list!J:J,days!G2525)+SUMIFS(user_list!P:P,user_list!G:G,"&lt;="&amp;A2525,user_list!H:H,"&gt;="&amp;A2525,user_list!J:J,days!G2525-1)</f>
        <v>0.66381410256410267</v>
      </c>
      <c r="E2525">
        <f>COUNTIF(user_list!H:H,A2525)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80">
        <v>44529</v>
      </c>
      <c r="B2526">
        <f>SUMIFS(user_list!P:P,user_list!G:G,"&lt;="&amp;A2526,user_list!H:H,"&gt;="&amp;A2526)</f>
        <v>0.66381410256410267</v>
      </c>
      <c r="C2526">
        <f>SUMIFS(user_list!Q:Q,user_list!G:G,"&lt;="&amp;A2526,user_list!H:H,"&gt;="&amp;A2526)</f>
        <v>1.6730769230769231</v>
      </c>
      <c r="D2526">
        <f>SUMIFS(user_list!P:P,user_list!G:G,"&lt;="&amp;A2526,user_list!H:H,"&gt;="&amp;A2526,user_list!J:J,days!G2526)+SUMIFS(user_list!P:P,user_list!G:G,"&lt;="&amp;A2526,user_list!H:H,"&gt;="&amp;A2526,user_list!J:J,days!G2526-1)</f>
        <v>0.66381410256410267</v>
      </c>
      <c r="E2526">
        <f>COUNTIF(user_list!H:H,A2526)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80">
        <v>44530</v>
      </c>
      <c r="B2527">
        <f>SUMIFS(user_list!P:P,user_list!G:G,"&lt;="&amp;A2527,user_list!H:H,"&gt;="&amp;A2527)</f>
        <v>0.66381410256410267</v>
      </c>
      <c r="C2527">
        <f>SUMIFS(user_list!Q:Q,user_list!G:G,"&lt;="&amp;A2527,user_list!H:H,"&gt;="&amp;A2527)</f>
        <v>1.6730769230769231</v>
      </c>
      <c r="D2527">
        <f>SUMIFS(user_list!P:P,user_list!G:G,"&lt;="&amp;A2527,user_list!H:H,"&gt;="&amp;A2527,user_list!J:J,days!G2527)+SUMIFS(user_list!P:P,user_list!G:G,"&lt;="&amp;A2527,user_list!H:H,"&gt;="&amp;A2527,user_list!J:J,days!G2527-1)</f>
        <v>0.66381410256410267</v>
      </c>
      <c r="E2527">
        <f>COUNTIF(user_list!H:H,A2527)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80">
        <v>44531</v>
      </c>
      <c r="B2528">
        <f>SUMIFS(user_list!P:P,user_list!G:G,"&lt;="&amp;A2528,user_list!H:H,"&gt;="&amp;A2528)</f>
        <v>1.1528141025641028</v>
      </c>
      <c r="C2528">
        <f>SUMIFS(user_list!Q:Q,user_list!G:G,"&lt;="&amp;A2528,user_list!H:H,"&gt;="&amp;A2528)</f>
        <v>2.8730769230769231</v>
      </c>
      <c r="D2528">
        <f>SUMIFS(user_list!P:P,user_list!G:G,"&lt;="&amp;A2528,user_list!H:H,"&gt;="&amp;A2528,user_list!J:J,days!G2528)+SUMIFS(user_list!P:P,user_list!G:G,"&lt;="&amp;A2528,user_list!H:H,"&gt;="&amp;A2528,user_list!J:J,days!G2528-1)</f>
        <v>1.1528141025641028</v>
      </c>
      <c r="E2528">
        <f>COUNTIF(user_list!H:H,A2528)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80">
        <v>44532</v>
      </c>
      <c r="B2529">
        <f>SUMIFS(user_list!P:P,user_list!G:G,"&lt;="&amp;A2529,user_list!H:H,"&gt;="&amp;A2529)</f>
        <v>1.1528141025641028</v>
      </c>
      <c r="C2529">
        <f>SUMIFS(user_list!Q:Q,user_list!G:G,"&lt;="&amp;A2529,user_list!H:H,"&gt;="&amp;A2529)</f>
        <v>2.8730769230769231</v>
      </c>
      <c r="D2529">
        <f>SUMIFS(user_list!P:P,user_list!G:G,"&lt;="&amp;A2529,user_list!H:H,"&gt;="&amp;A2529,user_list!J:J,days!G2529)+SUMIFS(user_list!P:P,user_list!G:G,"&lt;="&amp;A2529,user_list!H:H,"&gt;="&amp;A2529,user_list!J:J,days!G2529-1)</f>
        <v>1.1528141025641028</v>
      </c>
      <c r="E2529">
        <f>COUNTIF(user_list!H:H,A2529)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80">
        <v>44533</v>
      </c>
      <c r="B2530">
        <f>SUMIFS(user_list!P:P,user_list!G:G,"&lt;="&amp;A2530,user_list!H:H,"&gt;="&amp;A2530)</f>
        <v>1.1528141025641028</v>
      </c>
      <c r="C2530">
        <f>SUMIFS(user_list!Q:Q,user_list!G:G,"&lt;="&amp;A2530,user_list!H:H,"&gt;="&amp;A2530)</f>
        <v>2.8730769230769231</v>
      </c>
      <c r="D2530">
        <f>SUMIFS(user_list!P:P,user_list!G:G,"&lt;="&amp;A2530,user_list!H:H,"&gt;="&amp;A2530,user_list!J:J,days!G2530)+SUMIFS(user_list!P:P,user_list!G:G,"&lt;="&amp;A2530,user_list!H:H,"&gt;="&amp;A2530,user_list!J:J,days!G2530-1)</f>
        <v>1.1528141025641028</v>
      </c>
      <c r="E2530">
        <f>COUNTIF(user_list!H:H,A2530)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80">
        <v>44534</v>
      </c>
      <c r="B2531">
        <f>SUMIFS(user_list!P:P,user_list!G:G,"&lt;="&amp;A2531,user_list!H:H,"&gt;="&amp;A2531)</f>
        <v>1.1528141025641028</v>
      </c>
      <c r="C2531">
        <f>SUMIFS(user_list!Q:Q,user_list!G:G,"&lt;="&amp;A2531,user_list!H:H,"&gt;="&amp;A2531)</f>
        <v>2.8730769230769231</v>
      </c>
      <c r="D2531">
        <f>SUMIFS(user_list!P:P,user_list!G:G,"&lt;="&amp;A2531,user_list!H:H,"&gt;="&amp;A2531,user_list!J:J,days!G2531)+SUMIFS(user_list!P:P,user_list!G:G,"&lt;="&amp;A2531,user_list!H:H,"&gt;="&amp;A2531,user_list!J:J,days!G2531-1)</f>
        <v>1.1528141025641028</v>
      </c>
      <c r="E2531">
        <f>COUNTIF(user_list!H:H,A2531)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80">
        <v>44535</v>
      </c>
      <c r="B2532">
        <f>SUMIFS(user_list!P:P,user_list!G:G,"&lt;="&amp;A2532,user_list!H:H,"&gt;="&amp;A2532)</f>
        <v>1.1528141025641028</v>
      </c>
      <c r="C2532">
        <f>SUMIFS(user_list!Q:Q,user_list!G:G,"&lt;="&amp;A2532,user_list!H:H,"&gt;="&amp;A2532)</f>
        <v>2.8730769230769231</v>
      </c>
      <c r="D2532">
        <f>SUMIFS(user_list!P:P,user_list!G:G,"&lt;="&amp;A2532,user_list!H:H,"&gt;="&amp;A2532,user_list!J:J,days!G2532)+SUMIFS(user_list!P:P,user_list!G:G,"&lt;="&amp;A2532,user_list!H:H,"&gt;="&amp;A2532,user_list!J:J,days!G2532-1)</f>
        <v>1.1528141025641028</v>
      </c>
      <c r="E2532">
        <f>COUNTIF(user_list!H:H,A2532)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80">
        <v>44536</v>
      </c>
      <c r="B2533">
        <f>SUMIFS(user_list!P:P,user_list!G:G,"&lt;="&amp;A2533,user_list!H:H,"&gt;="&amp;A2533)</f>
        <v>1.1528141025641028</v>
      </c>
      <c r="C2533">
        <f>SUMIFS(user_list!Q:Q,user_list!G:G,"&lt;="&amp;A2533,user_list!H:H,"&gt;="&amp;A2533)</f>
        <v>2.8730769230769231</v>
      </c>
      <c r="D2533">
        <f>SUMIFS(user_list!P:P,user_list!G:G,"&lt;="&amp;A2533,user_list!H:H,"&gt;="&amp;A2533,user_list!J:J,days!G2533)+SUMIFS(user_list!P:P,user_list!G:G,"&lt;="&amp;A2533,user_list!H:H,"&gt;="&amp;A2533,user_list!J:J,days!G2533-1)</f>
        <v>1.1528141025641028</v>
      </c>
      <c r="E2533">
        <f>COUNTIF(user_list!H:H,A2533)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80">
        <v>44537</v>
      </c>
      <c r="B2534">
        <f>SUMIFS(user_list!P:P,user_list!G:G,"&lt;="&amp;A2534,user_list!H:H,"&gt;="&amp;A2534)</f>
        <v>1.5500363247863249</v>
      </c>
      <c r="C2534">
        <f>SUMIFS(user_list!Q:Q,user_list!G:G,"&lt;="&amp;A2534,user_list!H:H,"&gt;="&amp;A2534)</f>
        <v>3.8730769230769231</v>
      </c>
      <c r="D2534">
        <f>SUMIFS(user_list!P:P,user_list!G:G,"&lt;="&amp;A2534,user_list!H:H,"&gt;="&amp;A2534,user_list!J:J,days!G2534)+SUMIFS(user_list!P:P,user_list!G:G,"&lt;="&amp;A2534,user_list!H:H,"&gt;="&amp;A2534,user_list!J:J,days!G2534-1)</f>
        <v>1.5500363247863249</v>
      </c>
      <c r="E2534">
        <f>COUNTIF(user_list!H:H,A2534)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80">
        <v>44538</v>
      </c>
      <c r="B2535">
        <f>SUMIFS(user_list!P:P,user_list!G:G,"&lt;="&amp;A2535,user_list!H:H,"&gt;="&amp;A2535)</f>
        <v>1.3508181818181817</v>
      </c>
      <c r="C2535">
        <f>SUMIFS(user_list!Q:Q,user_list!G:G,"&lt;="&amp;A2535,user_list!H:H,"&gt;="&amp;A2535)</f>
        <v>3.3818181818181818</v>
      </c>
      <c r="D2535">
        <f>SUMIFS(user_list!P:P,user_list!G:G,"&lt;="&amp;A2535,user_list!H:H,"&gt;="&amp;A2535,user_list!J:J,days!G2535)+SUMIFS(user_list!P:P,user_list!G:G,"&lt;="&amp;A2535,user_list!H:H,"&gt;="&amp;A2535,user_list!J:J,days!G2535-1)</f>
        <v>1.3508181818181817</v>
      </c>
      <c r="E2535">
        <f>COUNTIF(user_list!H:H,A2535)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80">
        <v>44539</v>
      </c>
      <c r="B2536">
        <f>SUMIFS(user_list!P:P,user_list!G:G,"&lt;="&amp;A2536,user_list!H:H,"&gt;="&amp;A2536)</f>
        <v>1.8605404040404041</v>
      </c>
      <c r="C2536">
        <f>SUMIFS(user_list!Q:Q,user_list!G:G,"&lt;="&amp;A2536,user_list!H:H,"&gt;="&amp;A2536)</f>
        <v>6.3818181818181818</v>
      </c>
      <c r="D2536">
        <f>SUMIFS(user_list!P:P,user_list!G:G,"&lt;="&amp;A2536,user_list!H:H,"&gt;="&amp;A2536,user_list!J:J,days!G2536)+SUMIFS(user_list!P:P,user_list!G:G,"&lt;="&amp;A2536,user_list!H:H,"&gt;="&amp;A2536,user_list!J:J,days!G2536-1)</f>
        <v>1.3508181818181817</v>
      </c>
      <c r="E2536">
        <f>COUNTIF(user_list!H:H,A2536)</f>
        <v>3</v>
      </c>
      <c r="F2536">
        <f t="shared" si="78"/>
        <v>12</v>
      </c>
      <c r="G2536">
        <f t="shared" si="79"/>
        <v>2021</v>
      </c>
    </row>
    <row r="2537" spans="1:7" hidden="1" x14ac:dyDescent="0.3">
      <c r="A2537" s="80">
        <v>44540</v>
      </c>
      <c r="B2537">
        <f>SUMIFS(user_list!P:P,user_list!G:G,"&lt;="&amp;A2537,user_list!H:H,"&gt;="&amp;A2537)</f>
        <v>2.3803737373737373</v>
      </c>
      <c r="C2537">
        <f>SUMIFS(user_list!Q:Q,user_list!G:G,"&lt;="&amp;A2537,user_list!H:H,"&gt;="&amp;A2537)</f>
        <v>6.7818181818181813</v>
      </c>
      <c r="D2537">
        <f>SUMIFS(user_list!P:P,user_list!G:G,"&lt;="&amp;A2537,user_list!H:H,"&gt;="&amp;A2537,user_list!J:J,days!G2537)+SUMIFS(user_list!P:P,user_list!G:G,"&lt;="&amp;A2537,user_list!H:H,"&gt;="&amp;A2537,user_list!J:J,days!G2537-1)</f>
        <v>2.3803737373737373</v>
      </c>
      <c r="E2537">
        <f>COUNTIF(user_list!H:H,A2537)</f>
        <v>2</v>
      </c>
      <c r="F2537">
        <f t="shared" si="78"/>
        <v>12</v>
      </c>
      <c r="G2537">
        <f t="shared" si="79"/>
        <v>2021</v>
      </c>
    </row>
    <row r="2538" spans="1:7" hidden="1" x14ac:dyDescent="0.3">
      <c r="A2538" s="80">
        <v>44541</v>
      </c>
      <c r="B2538">
        <f>SUMIFS(user_list!P:P,user_list!G:G,"&lt;="&amp;A2538,user_list!H:H,"&gt;="&amp;A2538)</f>
        <v>1.0058181818181817</v>
      </c>
      <c r="C2538">
        <f>SUMIFS(user_list!Q:Q,user_list!G:G,"&lt;="&amp;A2538,user_list!H:H,"&gt;="&amp;A2538)</f>
        <v>4.581818181818182</v>
      </c>
      <c r="D2538">
        <f>SUMIFS(user_list!P:P,user_list!G:G,"&lt;="&amp;A2538,user_list!H:H,"&gt;="&amp;A2538,user_list!J:J,days!G2538)+SUMIFS(user_list!P:P,user_list!G:G,"&lt;="&amp;A2538,user_list!H:H,"&gt;="&amp;A2538,user_list!J:J,days!G2538-1)</f>
        <v>1.0058181818181817</v>
      </c>
      <c r="E2538">
        <f>COUNTIF(user_list!H:H,A2538)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80">
        <v>44542</v>
      </c>
      <c r="B2539">
        <f>SUMIFS(user_list!P:P,user_list!G:G,"&lt;="&amp;A2539,user_list!H:H,"&gt;="&amp;A2539)</f>
        <v>1.889151515151515</v>
      </c>
      <c r="C2539">
        <f>SUMIFS(user_list!Q:Q,user_list!G:G,"&lt;="&amp;A2539,user_list!H:H,"&gt;="&amp;A2539)</f>
        <v>6.7818181818181831</v>
      </c>
      <c r="D2539">
        <f>SUMIFS(user_list!P:P,user_list!G:G,"&lt;="&amp;A2539,user_list!H:H,"&gt;="&amp;A2539,user_list!J:J,days!G2539)+SUMIFS(user_list!P:P,user_list!G:G,"&lt;="&amp;A2539,user_list!H:H,"&gt;="&amp;A2539,user_list!J:J,days!G2539-1)</f>
        <v>1.8891515151515152</v>
      </c>
      <c r="E2539">
        <f>COUNTIF(user_list!H:H,A2539)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80">
        <v>44543</v>
      </c>
      <c r="B2540">
        <f>SUMIFS(user_list!P:P,user_list!G:G,"&lt;="&amp;A2540,user_list!H:H,"&gt;="&amp;A2540)</f>
        <v>1.4858181818181817</v>
      </c>
      <c r="C2540">
        <f>SUMIFS(user_list!Q:Q,user_list!G:G,"&lt;="&amp;A2540,user_list!H:H,"&gt;="&amp;A2540)</f>
        <v>5.7818181818181813</v>
      </c>
      <c r="D2540">
        <f>SUMIFS(user_list!P:P,user_list!G:G,"&lt;="&amp;A2540,user_list!H:H,"&gt;="&amp;A2540,user_list!J:J,days!G2540)+SUMIFS(user_list!P:P,user_list!G:G,"&lt;="&amp;A2540,user_list!H:H,"&gt;="&amp;A2540,user_list!J:J,days!G2540-1)</f>
        <v>1.4858181818181819</v>
      </c>
      <c r="E2540">
        <f>COUNTIF(user_list!H:H,A2540)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80">
        <v>44544</v>
      </c>
      <c r="B2541">
        <f>SUMIFS(user_list!P:P,user_list!G:G,"&lt;="&amp;A2541,user_list!H:H,"&gt;="&amp;A2541)</f>
        <v>1.4858181818181817</v>
      </c>
      <c r="C2541">
        <f>SUMIFS(user_list!Q:Q,user_list!G:G,"&lt;="&amp;A2541,user_list!H:H,"&gt;="&amp;A2541)</f>
        <v>5.7818181818181813</v>
      </c>
      <c r="D2541">
        <f>SUMIFS(user_list!P:P,user_list!G:G,"&lt;="&amp;A2541,user_list!H:H,"&gt;="&amp;A2541,user_list!J:J,days!G2541)+SUMIFS(user_list!P:P,user_list!G:G,"&lt;="&amp;A2541,user_list!H:H,"&gt;="&amp;A2541,user_list!J:J,days!G2541-1)</f>
        <v>1.4858181818181819</v>
      </c>
      <c r="E2541">
        <f>COUNTIF(user_list!H:H,A2541)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80">
        <v>44545</v>
      </c>
      <c r="B2542">
        <f>SUMIFS(user_list!P:P,user_list!G:G,"&lt;="&amp;A2542,user_list!H:H,"&gt;="&amp;A2542)</f>
        <v>1.3418181818181818</v>
      </c>
      <c r="C2542">
        <f>SUMIFS(user_list!Q:Q,user_list!G:G,"&lt;="&amp;A2542,user_list!H:H,"&gt;="&amp;A2542)</f>
        <v>3.3818181818181818</v>
      </c>
      <c r="D2542">
        <f>SUMIFS(user_list!P:P,user_list!G:G,"&lt;="&amp;A2542,user_list!H:H,"&gt;="&amp;A2542,user_list!J:J,days!G2542)+SUMIFS(user_list!P:P,user_list!G:G,"&lt;="&amp;A2542,user_list!H:H,"&gt;="&amp;A2542,user_list!J:J,days!G2542-1)</f>
        <v>1.3418181818181818</v>
      </c>
      <c r="E2542">
        <f>COUNTIF(user_list!H:H,A2542)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80">
        <v>44546</v>
      </c>
      <c r="B2543">
        <f>SUMIFS(user_list!P:P,user_list!G:G,"&lt;="&amp;A2543,user_list!H:H,"&gt;="&amp;A2543)</f>
        <v>1.3418181818181818</v>
      </c>
      <c r="C2543">
        <f>SUMIFS(user_list!Q:Q,user_list!G:G,"&lt;="&amp;A2543,user_list!H:H,"&gt;="&amp;A2543)</f>
        <v>3.3818181818181818</v>
      </c>
      <c r="D2543">
        <f>SUMIFS(user_list!P:P,user_list!G:G,"&lt;="&amp;A2543,user_list!H:H,"&gt;="&amp;A2543,user_list!J:J,days!G2543)+SUMIFS(user_list!P:P,user_list!G:G,"&lt;="&amp;A2543,user_list!H:H,"&gt;="&amp;A2543,user_list!J:J,days!G2543-1)</f>
        <v>1.3418181818181818</v>
      </c>
      <c r="E2543">
        <f>COUNTIF(user_list!H:H,A2543)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80">
        <v>44547</v>
      </c>
      <c r="B2544">
        <f>SUMIFS(user_list!P:P,user_list!G:G,"&lt;="&amp;A2544,user_list!H:H,"&gt;="&amp;A2544)</f>
        <v>1.3418181818181818</v>
      </c>
      <c r="C2544">
        <f>SUMIFS(user_list!Q:Q,user_list!G:G,"&lt;="&amp;A2544,user_list!H:H,"&gt;="&amp;A2544)</f>
        <v>3.3818181818181818</v>
      </c>
      <c r="D2544">
        <f>SUMIFS(user_list!P:P,user_list!G:G,"&lt;="&amp;A2544,user_list!H:H,"&gt;="&amp;A2544,user_list!J:J,days!G2544)+SUMIFS(user_list!P:P,user_list!G:G,"&lt;="&amp;A2544,user_list!H:H,"&gt;="&amp;A2544,user_list!J:J,days!G2544-1)</f>
        <v>1.3418181818181818</v>
      </c>
      <c r="E2544">
        <f>COUNTIF(user_list!H:H,A2544)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80">
        <v>44548</v>
      </c>
      <c r="B2545">
        <f>SUMIFS(user_list!P:P,user_list!G:G,"&lt;="&amp;A2545,user_list!H:H,"&gt;="&amp;A2545)</f>
        <v>3.2897348484848483</v>
      </c>
      <c r="C2545">
        <f>SUMIFS(user_list!Q:Q,user_list!G:G,"&lt;="&amp;A2545,user_list!H:H,"&gt;="&amp;A2545)</f>
        <v>8.4818181818181824</v>
      </c>
      <c r="D2545">
        <f>SUMIFS(user_list!P:P,user_list!G:G,"&lt;="&amp;A2545,user_list!H:H,"&gt;="&amp;A2545,user_list!J:J,days!G2545)+SUMIFS(user_list!P:P,user_list!G:G,"&lt;="&amp;A2545,user_list!H:H,"&gt;="&amp;A2545,user_list!J:J,days!G2545-1)</f>
        <v>1.7619570707070706</v>
      </c>
      <c r="E2545">
        <f>COUNTIF(user_list!H:H,A2545)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80">
        <v>44549</v>
      </c>
      <c r="B2546">
        <f>SUMIFS(user_list!P:P,user_list!G:G,"&lt;="&amp;A2546,user_list!H:H,"&gt;="&amp;A2546)</f>
        <v>3.1668055555555559</v>
      </c>
      <c r="C2546">
        <f>SUMIFS(user_list!Q:Q,user_list!G:G,"&lt;="&amp;A2546,user_list!H:H,"&gt;="&amp;A2546)</f>
        <v>3.3</v>
      </c>
      <c r="D2546">
        <f>SUMIFS(user_list!P:P,user_list!G:G,"&lt;="&amp;A2546,user_list!H:H,"&gt;="&amp;A2546,user_list!J:J,days!G2546)+SUMIFS(user_list!P:P,user_list!G:G,"&lt;="&amp;A2546,user_list!H:H,"&gt;="&amp;A2546,user_list!J:J,days!G2546-1)</f>
        <v>0.90013888888888882</v>
      </c>
      <c r="E2546">
        <f>COUNTIF(user_list!H:H,A2546)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80">
        <v>44550</v>
      </c>
      <c r="B2547">
        <f>SUMIFS(user_list!P:P,user_list!G:G,"&lt;="&amp;A2547,user_list!H:H,"&gt;="&amp;A2547)</f>
        <v>0.90013888888888882</v>
      </c>
      <c r="C2547">
        <f>SUMIFS(user_list!Q:Q,user_list!G:G,"&lt;="&amp;A2547,user_list!H:H,"&gt;="&amp;A2547)</f>
        <v>2.2999999999999998</v>
      </c>
      <c r="D2547">
        <f>SUMIFS(user_list!P:P,user_list!G:G,"&lt;="&amp;A2547,user_list!H:H,"&gt;="&amp;A2547,user_list!J:J,days!G2547)+SUMIFS(user_list!P:P,user_list!G:G,"&lt;="&amp;A2547,user_list!H:H,"&gt;="&amp;A2547,user_list!J:J,days!G2547-1)</f>
        <v>0.90013888888888882</v>
      </c>
      <c r="E2547">
        <f>COUNTIF(user_list!H:H,A2547)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80">
        <v>44551</v>
      </c>
      <c r="B2548">
        <f>SUMIFS(user_list!P:P,user_list!G:G,"&lt;="&amp;A2548,user_list!H:H,"&gt;="&amp;A2548)</f>
        <v>0.90013888888888882</v>
      </c>
      <c r="C2548">
        <f>SUMIFS(user_list!Q:Q,user_list!G:G,"&lt;="&amp;A2548,user_list!H:H,"&gt;="&amp;A2548)</f>
        <v>2.2999999999999998</v>
      </c>
      <c r="D2548">
        <f>SUMIFS(user_list!P:P,user_list!G:G,"&lt;="&amp;A2548,user_list!H:H,"&gt;="&amp;A2548,user_list!J:J,days!G2548)+SUMIFS(user_list!P:P,user_list!G:G,"&lt;="&amp;A2548,user_list!H:H,"&gt;="&amp;A2548,user_list!J:J,days!G2548-1)</f>
        <v>0.90013888888888882</v>
      </c>
      <c r="E2548">
        <f>COUNTIF(user_list!H:H,A2548)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80">
        <v>44552</v>
      </c>
      <c r="B2549">
        <f>SUMIFS(user_list!P:P,user_list!G:G,"&lt;="&amp;A2549,user_list!H:H,"&gt;="&amp;A2549)</f>
        <v>0.42013888888888878</v>
      </c>
      <c r="C2549">
        <f>SUMIFS(user_list!Q:Q,user_list!G:G,"&lt;="&amp;A2549,user_list!H:H,"&gt;="&amp;A2549)</f>
        <v>1.1000000000000001</v>
      </c>
      <c r="D2549">
        <f>SUMIFS(user_list!P:P,user_list!G:G,"&lt;="&amp;A2549,user_list!H:H,"&gt;="&amp;A2549,user_list!J:J,days!G2549)+SUMIFS(user_list!P:P,user_list!G:G,"&lt;="&amp;A2549,user_list!H:H,"&gt;="&amp;A2549,user_list!J:J,days!G2549-1)</f>
        <v>0.42013888888888878</v>
      </c>
      <c r="E2549">
        <f>COUNTIF(user_list!H:H,A2549)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80">
        <v>44553</v>
      </c>
      <c r="B2550">
        <f>SUMIFS(user_list!P:P,user_list!G:G,"&lt;="&amp;A2550,user_list!H:H,"&gt;="&amp;A2550)</f>
        <v>0.42013888888888878</v>
      </c>
      <c r="C2550">
        <f>SUMIFS(user_list!Q:Q,user_list!G:G,"&lt;="&amp;A2550,user_list!H:H,"&gt;="&amp;A2550)</f>
        <v>1.1000000000000001</v>
      </c>
      <c r="D2550">
        <f>SUMIFS(user_list!P:P,user_list!G:G,"&lt;="&amp;A2550,user_list!H:H,"&gt;="&amp;A2550,user_list!J:J,days!G2550)+SUMIFS(user_list!P:P,user_list!G:G,"&lt;="&amp;A2550,user_list!H:H,"&gt;="&amp;A2550,user_list!J:J,days!G2550-1)</f>
        <v>0.42013888888888878</v>
      </c>
      <c r="E2550">
        <f>COUNTIF(user_list!H:H,A2550)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80">
        <v>44554</v>
      </c>
      <c r="B2551">
        <f>SUMIFS(user_list!P:P,user_list!G:G,"&lt;="&amp;A2551,user_list!H:H,"&gt;="&amp;A2551)</f>
        <v>0.42013888888888878</v>
      </c>
      <c r="C2551">
        <f>SUMIFS(user_list!Q:Q,user_list!G:G,"&lt;="&amp;A2551,user_list!H:H,"&gt;="&amp;A2551)</f>
        <v>1.1000000000000001</v>
      </c>
      <c r="D2551">
        <f>SUMIFS(user_list!P:P,user_list!G:G,"&lt;="&amp;A2551,user_list!H:H,"&gt;="&amp;A2551,user_list!J:J,days!G2551)+SUMIFS(user_list!P:P,user_list!G:G,"&lt;="&amp;A2551,user_list!H:H,"&gt;="&amp;A2551,user_list!J:J,days!G2551-1)</f>
        <v>0.42013888888888878</v>
      </c>
      <c r="E2551">
        <f>COUNTIF(user_list!H:H,A2551)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80">
        <v>44555</v>
      </c>
      <c r="B2552">
        <f>SUMIFS(user_list!P:P,user_list!G:G,"&lt;="&amp;A2552,user_list!H:H,"&gt;="&amp;A2552)</f>
        <v>0.42013888888888878</v>
      </c>
      <c r="C2552">
        <f>SUMIFS(user_list!Q:Q,user_list!G:G,"&lt;="&amp;A2552,user_list!H:H,"&gt;="&amp;A2552)</f>
        <v>1.1000000000000001</v>
      </c>
      <c r="D2552">
        <f>SUMIFS(user_list!P:P,user_list!G:G,"&lt;="&amp;A2552,user_list!H:H,"&gt;="&amp;A2552,user_list!J:J,days!G2552)+SUMIFS(user_list!P:P,user_list!G:G,"&lt;="&amp;A2552,user_list!H:H,"&gt;="&amp;A2552,user_list!J:J,days!G2552-1)</f>
        <v>0.42013888888888878</v>
      </c>
      <c r="E2552">
        <f>COUNTIF(user_list!H:H,A2552)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80">
        <v>44556</v>
      </c>
      <c r="B2553">
        <f>SUMIFS(user_list!P:P,user_list!G:G,"&lt;="&amp;A2553,user_list!H:H,"&gt;="&amp;A2553)</f>
        <v>0.42013888888888878</v>
      </c>
      <c r="C2553">
        <f>SUMIFS(user_list!Q:Q,user_list!G:G,"&lt;="&amp;A2553,user_list!H:H,"&gt;="&amp;A2553)</f>
        <v>1.1000000000000001</v>
      </c>
      <c r="D2553">
        <f>SUMIFS(user_list!P:P,user_list!G:G,"&lt;="&amp;A2553,user_list!H:H,"&gt;="&amp;A2553,user_list!J:J,days!G2553)+SUMIFS(user_list!P:P,user_list!G:G,"&lt;="&amp;A2553,user_list!H:H,"&gt;="&amp;A2553,user_list!J:J,days!G2553-1)</f>
        <v>0.42013888888888878</v>
      </c>
      <c r="E2553">
        <f>COUNTIF(user_list!H:H,A2553)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80">
        <v>44557</v>
      </c>
      <c r="B2554">
        <f>SUMIFS(user_list!P:P,user_list!G:G,"&lt;="&amp;A2554,user_list!H:H,"&gt;="&amp;A2554)</f>
        <v>0.42013888888888878</v>
      </c>
      <c r="C2554">
        <f>SUMIFS(user_list!Q:Q,user_list!G:G,"&lt;="&amp;A2554,user_list!H:H,"&gt;="&amp;A2554)</f>
        <v>1.1000000000000001</v>
      </c>
      <c r="D2554">
        <f>SUMIFS(user_list!P:P,user_list!G:G,"&lt;="&amp;A2554,user_list!H:H,"&gt;="&amp;A2554,user_list!J:J,days!G2554)+SUMIFS(user_list!P:P,user_list!G:G,"&lt;="&amp;A2554,user_list!H:H,"&gt;="&amp;A2554,user_list!J:J,days!G2554-1)</f>
        <v>0.42013888888888878</v>
      </c>
      <c r="E2554">
        <f>COUNTIF(user_list!H:H,A2554)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80">
        <v>44558</v>
      </c>
      <c r="B2555">
        <f>SUMIFS(user_list!P:P,user_list!G:G,"&lt;="&amp;A2555,user_list!H:H,"&gt;="&amp;A2555)</f>
        <v>0.73253968253968249</v>
      </c>
      <c r="C2555">
        <f>SUMIFS(user_list!Q:Q,user_list!G:G,"&lt;="&amp;A2555,user_list!H:H,"&gt;="&amp;A2555)</f>
        <v>1.857142857142857</v>
      </c>
      <c r="D2555">
        <f>SUMIFS(user_list!P:P,user_list!G:G,"&lt;="&amp;A2555,user_list!H:H,"&gt;="&amp;A2555,user_list!J:J,days!G2555)+SUMIFS(user_list!P:P,user_list!G:G,"&lt;="&amp;A2555,user_list!H:H,"&gt;="&amp;A2555,user_list!J:J,days!G2555-1)</f>
        <v>0.73253968253968249</v>
      </c>
      <c r="E2555">
        <f>COUNTIF(user_list!H:H,A2555)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80">
        <v>44559</v>
      </c>
      <c r="B2556">
        <f>SUMIFS(user_list!P:P,user_list!G:G,"&lt;="&amp;A2556,user_list!H:H,"&gt;="&amp;A2556)</f>
        <v>0.73253968253968249</v>
      </c>
      <c r="C2556">
        <f>SUMIFS(user_list!Q:Q,user_list!G:G,"&lt;="&amp;A2556,user_list!H:H,"&gt;="&amp;A2556)</f>
        <v>1.857142857142857</v>
      </c>
      <c r="D2556">
        <f>SUMIFS(user_list!P:P,user_list!G:G,"&lt;="&amp;A2556,user_list!H:H,"&gt;="&amp;A2556,user_list!J:J,days!G2556)+SUMIFS(user_list!P:P,user_list!G:G,"&lt;="&amp;A2556,user_list!H:H,"&gt;="&amp;A2556,user_list!J:J,days!G2556-1)</f>
        <v>0.73253968253968249</v>
      </c>
      <c r="E2556">
        <f>COUNTIF(user_list!H:H,A2556)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80">
        <v>44560</v>
      </c>
      <c r="B2557">
        <f>SUMIFS(user_list!P:P,user_list!G:G,"&lt;="&amp;A2557,user_list!H:H,"&gt;="&amp;A2557)</f>
        <v>0.73253968253968249</v>
      </c>
      <c r="C2557">
        <f>SUMIFS(user_list!Q:Q,user_list!G:G,"&lt;="&amp;A2557,user_list!H:H,"&gt;="&amp;A2557)</f>
        <v>1.857142857142857</v>
      </c>
      <c r="D2557">
        <f>SUMIFS(user_list!P:P,user_list!G:G,"&lt;="&amp;A2557,user_list!H:H,"&gt;="&amp;A2557,user_list!J:J,days!G2557)+SUMIFS(user_list!P:P,user_list!G:G,"&lt;="&amp;A2557,user_list!H:H,"&gt;="&amp;A2557,user_list!J:J,days!G2557-1)</f>
        <v>0.73253968253968249</v>
      </c>
      <c r="E2557">
        <f>COUNTIF(user_list!H:H,A2557)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80">
        <v>44561</v>
      </c>
      <c r="B2558">
        <f>SUMIFS(user_list!P:P,user_list!G:G,"&lt;="&amp;A2558,user_list!H:H,"&gt;="&amp;A2558)</f>
        <v>0.73253968253968249</v>
      </c>
      <c r="C2558">
        <f>SUMIFS(user_list!Q:Q,user_list!G:G,"&lt;="&amp;A2558,user_list!H:H,"&gt;="&amp;A2558)</f>
        <v>1.857142857142857</v>
      </c>
      <c r="D2558">
        <f>SUMIFS(user_list!P:P,user_list!G:G,"&lt;="&amp;A2558,user_list!H:H,"&gt;="&amp;A2558,user_list!J:J,days!G2558)+SUMIFS(user_list!P:P,user_list!G:G,"&lt;="&amp;A2558,user_list!H:H,"&gt;="&amp;A2558,user_list!J:J,days!G2558-1)</f>
        <v>0.73253968253968249</v>
      </c>
      <c r="E2558">
        <f>COUNTIF(user_list!H:H,A2558)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80">
        <v>44562</v>
      </c>
      <c r="B2559">
        <f>SUMIFS(user_list!P:P,user_list!G:G,"&lt;="&amp;A2559,user_list!H:H,"&gt;="&amp;A2559)</f>
        <v>0.73253968253968249</v>
      </c>
      <c r="C2559">
        <f>SUMIFS(user_list!Q:Q,user_list!G:G,"&lt;="&amp;A2559,user_list!H:H,"&gt;="&amp;A2559)</f>
        <v>1.857142857142857</v>
      </c>
      <c r="D2559">
        <f>SUMIFS(user_list!P:P,user_list!G:G,"&lt;="&amp;A2559,user_list!H:H,"&gt;="&amp;A2559,user_list!J:J,days!G2559)+SUMIFS(user_list!P:P,user_list!G:G,"&lt;="&amp;A2559,user_list!H:H,"&gt;="&amp;A2559,user_list!J:J,days!G2559-1)</f>
        <v>0.73253968253968249</v>
      </c>
      <c r="E2559">
        <f>COUNTIF(user_list!H:H,A2559)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80">
        <v>44563</v>
      </c>
      <c r="B2560">
        <f>SUMIFS(user_list!P:P,user_list!G:G,"&lt;="&amp;A2560,user_list!H:H,"&gt;="&amp;A2560)</f>
        <v>0.73253968253968249</v>
      </c>
      <c r="C2560">
        <f>SUMIFS(user_list!Q:Q,user_list!G:G,"&lt;="&amp;A2560,user_list!H:H,"&gt;="&amp;A2560)</f>
        <v>1.857142857142857</v>
      </c>
      <c r="D2560">
        <f>SUMIFS(user_list!P:P,user_list!G:G,"&lt;="&amp;A2560,user_list!H:H,"&gt;="&amp;A2560,user_list!J:J,days!G2560)+SUMIFS(user_list!P:P,user_list!G:G,"&lt;="&amp;A2560,user_list!H:H,"&gt;="&amp;A2560,user_list!J:J,days!G2560-1)</f>
        <v>0.73253968253968249</v>
      </c>
      <c r="E2560">
        <f>COUNTIF(user_list!H:H,A2560)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80">
        <v>44564</v>
      </c>
      <c r="B2561">
        <f>SUMIFS(user_list!P:P,user_list!G:G,"&lt;="&amp;A2561,user_list!H:H,"&gt;="&amp;A2561)</f>
        <v>0.75920634920634911</v>
      </c>
      <c r="C2561">
        <f>SUMIFS(user_list!Q:Q,user_list!G:G,"&lt;="&amp;A2561,user_list!H:H,"&gt;="&amp;A2561)</f>
        <v>2.0571428571428569</v>
      </c>
      <c r="D2561">
        <f>SUMIFS(user_list!P:P,user_list!G:G,"&lt;="&amp;A2561,user_list!H:H,"&gt;="&amp;A2561,user_list!J:J,days!G2561)+SUMIFS(user_list!P:P,user_list!G:G,"&lt;="&amp;A2561,user_list!H:H,"&gt;="&amp;A2561,user_list!J:J,days!G2561-1)</f>
        <v>0.75920634920634911</v>
      </c>
      <c r="E2561">
        <f>COUNTIF(user_list!H:H,A2561)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80">
        <v>44565</v>
      </c>
      <c r="B2562">
        <f>SUMIFS(user_list!P:P,user_list!G:G,"&lt;="&amp;A2562,user_list!H:H,"&gt;="&amp;A2562)</f>
        <v>0.86564682539682547</v>
      </c>
      <c r="C2562">
        <f>SUMIFS(user_list!Q:Q,user_list!G:G,"&lt;="&amp;A2562,user_list!H:H,"&gt;="&amp;A2562)</f>
        <v>2.3285714285714287</v>
      </c>
      <c r="D2562">
        <f>SUMIFS(user_list!P:P,user_list!G:G,"&lt;="&amp;A2562,user_list!H:H,"&gt;="&amp;A2562,user_list!J:J,days!G2562)+SUMIFS(user_list!P:P,user_list!G:G,"&lt;="&amp;A2562,user_list!H:H,"&gt;="&amp;A2562,user_list!J:J,days!G2562-1)</f>
        <v>0.86564682539682547</v>
      </c>
      <c r="E2562">
        <f>COUNTIF(user_list!H:H,A2562)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80">
        <v>44566</v>
      </c>
      <c r="B2563">
        <f>SUMIFS(user_list!P:P,user_list!G:G,"&lt;="&amp;A2563,user_list!H:H,"&gt;="&amp;A2563)</f>
        <v>0.86564682539682547</v>
      </c>
      <c r="C2563">
        <f>SUMIFS(user_list!Q:Q,user_list!G:G,"&lt;="&amp;A2563,user_list!H:H,"&gt;="&amp;A2563)</f>
        <v>2.3285714285714287</v>
      </c>
      <c r="D2563">
        <f>SUMIFS(user_list!P:P,user_list!G:G,"&lt;="&amp;A2563,user_list!H:H,"&gt;="&amp;A2563,user_list!J:J,days!G2563)+SUMIFS(user_list!P:P,user_list!G:G,"&lt;="&amp;A2563,user_list!H:H,"&gt;="&amp;A2563,user_list!J:J,days!G2563-1)</f>
        <v>0.86564682539682547</v>
      </c>
      <c r="E2563">
        <f>COUNTIF(user_list!H:H,A2563)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80">
        <v>44567</v>
      </c>
      <c r="B2564">
        <f>SUMIFS(user_list!P:P,user_list!G:G,"&lt;="&amp;A2564,user_list!H:H,"&gt;="&amp;A2564)</f>
        <v>5.6223134920634923</v>
      </c>
      <c r="C2564">
        <f>SUMIFS(user_list!Q:Q,user_list!G:G,"&lt;="&amp;A2564,user_list!H:H,"&gt;="&amp;A2564)</f>
        <v>14.328571428571429</v>
      </c>
      <c r="D2564">
        <f>SUMIFS(user_list!P:P,user_list!G:G,"&lt;="&amp;A2564,user_list!H:H,"&gt;="&amp;A2564,user_list!J:J,days!G2564)+SUMIFS(user_list!P:P,user_list!G:G,"&lt;="&amp;A2564,user_list!H:H,"&gt;="&amp;A2564,user_list!J:J,days!G2564-1)</f>
        <v>5.6223134920634923</v>
      </c>
      <c r="E2564">
        <f>COUNTIF(user_list!H:H,A2564)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80">
        <v>44568</v>
      </c>
      <c r="B2565">
        <f>SUMIFS(user_list!P:P,user_list!G:G,"&lt;="&amp;A2565,user_list!H:H,"&gt;="&amp;A2565)</f>
        <v>0.86564682539682547</v>
      </c>
      <c r="C2565">
        <f>SUMIFS(user_list!Q:Q,user_list!G:G,"&lt;="&amp;A2565,user_list!H:H,"&gt;="&amp;A2565)</f>
        <v>2.3285714285714287</v>
      </c>
      <c r="D2565">
        <f>SUMIFS(user_list!P:P,user_list!G:G,"&lt;="&amp;A2565,user_list!H:H,"&gt;="&amp;A2565,user_list!J:J,days!G2565)+SUMIFS(user_list!P:P,user_list!G:G,"&lt;="&amp;A2565,user_list!H:H,"&gt;="&amp;A2565,user_list!J:J,days!G2565-1)</f>
        <v>0.86564682539682547</v>
      </c>
      <c r="E2565">
        <f>COUNTIF(user_list!H:H,A2565)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80">
        <v>44569</v>
      </c>
      <c r="B2566">
        <f>SUMIFS(user_list!P:P,user_list!G:G,"&lt;="&amp;A2566,user_list!H:H,"&gt;="&amp;A2566)</f>
        <v>0.86564682539682547</v>
      </c>
      <c r="C2566">
        <f>SUMIFS(user_list!Q:Q,user_list!G:G,"&lt;="&amp;A2566,user_list!H:H,"&gt;="&amp;A2566)</f>
        <v>2.3285714285714287</v>
      </c>
      <c r="D2566">
        <f>SUMIFS(user_list!P:P,user_list!G:G,"&lt;="&amp;A2566,user_list!H:H,"&gt;="&amp;A2566,user_list!J:J,days!G2566)+SUMIFS(user_list!P:P,user_list!G:G,"&lt;="&amp;A2566,user_list!H:H,"&gt;="&amp;A2566,user_list!J:J,days!G2566-1)</f>
        <v>0.86564682539682547</v>
      </c>
      <c r="E2566">
        <f>COUNTIF(user_list!H:H,A2566)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80">
        <v>44570</v>
      </c>
      <c r="B2567">
        <f>SUMIFS(user_list!P:P,user_list!G:G,"&lt;="&amp;A2567,user_list!H:H,"&gt;="&amp;A2567)</f>
        <v>0.86564682539682547</v>
      </c>
      <c r="C2567">
        <f>SUMIFS(user_list!Q:Q,user_list!G:G,"&lt;="&amp;A2567,user_list!H:H,"&gt;="&amp;A2567)</f>
        <v>2.3285714285714287</v>
      </c>
      <c r="D2567">
        <f>SUMIFS(user_list!P:P,user_list!G:G,"&lt;="&amp;A2567,user_list!H:H,"&gt;="&amp;A2567,user_list!J:J,days!G2567)+SUMIFS(user_list!P:P,user_list!G:G,"&lt;="&amp;A2567,user_list!H:H,"&gt;="&amp;A2567,user_list!J:J,days!G2567-1)</f>
        <v>0.86564682539682547</v>
      </c>
      <c r="E2567">
        <f>COUNTIF(user_list!H:H,A2567)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80">
        <v>44571</v>
      </c>
      <c r="B2568">
        <f>SUMIFS(user_list!P:P,user_list!G:G,"&lt;="&amp;A2568,user_list!H:H,"&gt;="&amp;A2568)</f>
        <v>0.86564682539682547</v>
      </c>
      <c r="C2568">
        <f>SUMIFS(user_list!Q:Q,user_list!G:G,"&lt;="&amp;A2568,user_list!H:H,"&gt;="&amp;A2568)</f>
        <v>2.3285714285714287</v>
      </c>
      <c r="D2568">
        <f>SUMIFS(user_list!P:P,user_list!G:G,"&lt;="&amp;A2568,user_list!H:H,"&gt;="&amp;A2568,user_list!J:J,days!G2568)+SUMIFS(user_list!P:P,user_list!G:G,"&lt;="&amp;A2568,user_list!H:H,"&gt;="&amp;A2568,user_list!J:J,days!G2568-1)</f>
        <v>0.86564682539682547</v>
      </c>
      <c r="E2568">
        <f>COUNTIF(user_list!H:H,A2568)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80">
        <v>44572</v>
      </c>
      <c r="B2569">
        <f>SUMIFS(user_list!P:P,user_list!G:G,"&lt;="&amp;A2569,user_list!H:H,"&gt;="&amp;A2569)</f>
        <v>0.86564682539682547</v>
      </c>
      <c r="C2569">
        <f>SUMIFS(user_list!Q:Q,user_list!G:G,"&lt;="&amp;A2569,user_list!H:H,"&gt;="&amp;A2569)</f>
        <v>2.3285714285714287</v>
      </c>
      <c r="D2569">
        <f>SUMIFS(user_list!P:P,user_list!G:G,"&lt;="&amp;A2569,user_list!H:H,"&gt;="&amp;A2569,user_list!J:J,days!G2569)+SUMIFS(user_list!P:P,user_list!G:G,"&lt;="&amp;A2569,user_list!H:H,"&gt;="&amp;A2569,user_list!J:J,days!G2569-1)</f>
        <v>0.86564682539682547</v>
      </c>
      <c r="E2569">
        <f>COUNTIF(user_list!H:H,A2569)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80">
        <v>44573</v>
      </c>
      <c r="B2570">
        <f>SUMIFS(user_list!P:P,user_list!G:G,"&lt;="&amp;A2570,user_list!H:H,"&gt;="&amp;A2570)</f>
        <v>0.86564682539682547</v>
      </c>
      <c r="C2570">
        <f>SUMIFS(user_list!Q:Q,user_list!G:G,"&lt;="&amp;A2570,user_list!H:H,"&gt;="&amp;A2570)</f>
        <v>2.3285714285714287</v>
      </c>
      <c r="D2570">
        <f>SUMIFS(user_list!P:P,user_list!G:G,"&lt;="&amp;A2570,user_list!H:H,"&gt;="&amp;A2570,user_list!J:J,days!G2570)+SUMIFS(user_list!P:P,user_list!G:G,"&lt;="&amp;A2570,user_list!H:H,"&gt;="&amp;A2570,user_list!J:J,days!G2570-1)</f>
        <v>0.86564682539682547</v>
      </c>
      <c r="E2570">
        <f>COUNTIF(user_list!H:H,A2570)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80">
        <v>44574</v>
      </c>
      <c r="B2571">
        <f>SUMIFS(user_list!P:P,user_list!G:G,"&lt;="&amp;A2571,user_list!H:H,"&gt;="&amp;A2571)</f>
        <v>0.86564682539682547</v>
      </c>
      <c r="C2571">
        <f>SUMIFS(user_list!Q:Q,user_list!G:G,"&lt;="&amp;A2571,user_list!H:H,"&gt;="&amp;A2571)</f>
        <v>2.3285714285714287</v>
      </c>
      <c r="D2571">
        <f>SUMIFS(user_list!P:P,user_list!G:G,"&lt;="&amp;A2571,user_list!H:H,"&gt;="&amp;A2571,user_list!J:J,days!G2571)+SUMIFS(user_list!P:P,user_list!G:G,"&lt;="&amp;A2571,user_list!H:H,"&gt;="&amp;A2571,user_list!J:J,days!G2571-1)</f>
        <v>0.86564682539682547</v>
      </c>
      <c r="E2571">
        <f>COUNTIF(user_list!H:H,A2571)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80">
        <v>44575</v>
      </c>
      <c r="B2572">
        <f>SUMIFS(user_list!P:P,user_list!G:G,"&lt;="&amp;A2572,user_list!H:H,"&gt;="&amp;A2572)</f>
        <v>0.39164682539682549</v>
      </c>
      <c r="C2572">
        <f>SUMIFS(user_list!Q:Q,user_list!G:G,"&lt;="&amp;A2572,user_list!H:H,"&gt;="&amp;A2572)</f>
        <v>1.1285714285714286</v>
      </c>
      <c r="D2572">
        <f>SUMIFS(user_list!P:P,user_list!G:G,"&lt;="&amp;A2572,user_list!H:H,"&gt;="&amp;A2572,user_list!J:J,days!G2572)+SUMIFS(user_list!P:P,user_list!G:G,"&lt;="&amp;A2572,user_list!H:H,"&gt;="&amp;A2572,user_list!J:J,days!G2572-1)</f>
        <v>0.39164682539682549</v>
      </c>
      <c r="E2572">
        <f>COUNTIF(user_list!H:H,A2572)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80">
        <v>44576</v>
      </c>
      <c r="B2573">
        <f>SUMIFS(user_list!P:P,user_list!G:G,"&lt;="&amp;A2573,user_list!H:H,"&gt;="&amp;A2573)</f>
        <v>1.3436468253968255</v>
      </c>
      <c r="C2573">
        <f>SUMIFS(user_list!Q:Q,user_list!G:G,"&lt;="&amp;A2573,user_list!H:H,"&gt;="&amp;A2573)</f>
        <v>3.5285714285714285</v>
      </c>
      <c r="D2573">
        <f>SUMIFS(user_list!P:P,user_list!G:G,"&lt;="&amp;A2573,user_list!H:H,"&gt;="&amp;A2573,user_list!J:J,days!G2573)+SUMIFS(user_list!P:P,user_list!G:G,"&lt;="&amp;A2573,user_list!H:H,"&gt;="&amp;A2573,user_list!J:J,days!G2573-1)</f>
        <v>1.3436468253968255</v>
      </c>
      <c r="E2573">
        <f>COUNTIF(user_list!H:H,A2573)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80">
        <v>44577</v>
      </c>
      <c r="B2574">
        <f>SUMIFS(user_list!P:P,user_list!G:G,"&lt;="&amp;A2574,user_list!H:H,"&gt;="&amp;A2574)</f>
        <v>1.3436468253968255</v>
      </c>
      <c r="C2574">
        <f>SUMIFS(user_list!Q:Q,user_list!G:G,"&lt;="&amp;A2574,user_list!H:H,"&gt;="&amp;A2574)</f>
        <v>3.5285714285714285</v>
      </c>
      <c r="D2574">
        <f>SUMIFS(user_list!P:P,user_list!G:G,"&lt;="&amp;A2574,user_list!H:H,"&gt;="&amp;A2574,user_list!J:J,days!G2574)+SUMIFS(user_list!P:P,user_list!G:G,"&lt;="&amp;A2574,user_list!H:H,"&gt;="&amp;A2574,user_list!J:J,days!G2574-1)</f>
        <v>1.3436468253968255</v>
      </c>
      <c r="E2574">
        <f>COUNTIF(user_list!H:H,A2574)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80">
        <v>44578</v>
      </c>
      <c r="B2575">
        <f>SUMIFS(user_list!P:P,user_list!G:G,"&lt;="&amp;A2575,user_list!H:H,"&gt;="&amp;A2575)</f>
        <v>1.3436468253968255</v>
      </c>
      <c r="C2575">
        <f>SUMIFS(user_list!Q:Q,user_list!G:G,"&lt;="&amp;A2575,user_list!H:H,"&gt;="&amp;A2575)</f>
        <v>3.5285714285714285</v>
      </c>
      <c r="D2575">
        <f>SUMIFS(user_list!P:P,user_list!G:G,"&lt;="&amp;A2575,user_list!H:H,"&gt;="&amp;A2575,user_list!J:J,days!G2575)+SUMIFS(user_list!P:P,user_list!G:G,"&lt;="&amp;A2575,user_list!H:H,"&gt;="&amp;A2575,user_list!J:J,days!G2575-1)</f>
        <v>1.3436468253968255</v>
      </c>
      <c r="E2575">
        <f>COUNTIF(user_list!H:H,A2575)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80">
        <v>44579</v>
      </c>
      <c r="B2576">
        <f>SUMIFS(user_list!P:P,user_list!G:G,"&lt;="&amp;A2576,user_list!H:H,"&gt;="&amp;A2576)</f>
        <v>1.1430344827586205</v>
      </c>
      <c r="C2576">
        <f>SUMIFS(user_list!Q:Q,user_list!G:G,"&lt;="&amp;A2576,user_list!H:H,"&gt;="&amp;A2576)</f>
        <v>3.0137931034482759</v>
      </c>
      <c r="D2576">
        <f>SUMIFS(user_list!P:P,user_list!G:G,"&lt;="&amp;A2576,user_list!H:H,"&gt;="&amp;A2576,user_list!J:J,days!G2576)+SUMIFS(user_list!P:P,user_list!G:G,"&lt;="&amp;A2576,user_list!H:H,"&gt;="&amp;A2576,user_list!J:J,days!G2576-1)</f>
        <v>1.1430344827586205</v>
      </c>
      <c r="E2576">
        <f>COUNTIF(user_list!H:H,A2576)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80">
        <v>44580</v>
      </c>
      <c r="B2577">
        <f>SUMIFS(user_list!P:P,user_list!G:G,"&lt;="&amp;A2577,user_list!H:H,"&gt;="&amp;A2577)</f>
        <v>1.7347011494252871</v>
      </c>
      <c r="C2577">
        <f>SUMIFS(user_list!Q:Q,user_list!G:G,"&lt;="&amp;A2577,user_list!H:H,"&gt;="&amp;A2577)</f>
        <v>4.5137931034482754</v>
      </c>
      <c r="D2577">
        <f>SUMIFS(user_list!P:P,user_list!G:G,"&lt;="&amp;A2577,user_list!H:H,"&gt;="&amp;A2577,user_list!J:J,days!G2577)+SUMIFS(user_list!P:P,user_list!G:G,"&lt;="&amp;A2577,user_list!H:H,"&gt;="&amp;A2577,user_list!J:J,days!G2577-1)</f>
        <v>1.7347011494252871</v>
      </c>
      <c r="E2577">
        <f>COUNTIF(user_list!H:H,A2577)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80">
        <v>44581</v>
      </c>
      <c r="B2578">
        <f>SUMIFS(user_list!P:P,user_list!G:G,"&lt;="&amp;A2578,user_list!H:H,"&gt;="&amp;A2578)</f>
        <v>0.78270114942528735</v>
      </c>
      <c r="C2578">
        <f>SUMIFS(user_list!Q:Q,user_list!G:G,"&lt;="&amp;A2578,user_list!H:H,"&gt;="&amp;A2578)</f>
        <v>2.113793103448276</v>
      </c>
      <c r="D2578">
        <f>SUMIFS(user_list!P:P,user_list!G:G,"&lt;="&amp;A2578,user_list!H:H,"&gt;="&amp;A2578,user_list!J:J,days!G2578)+SUMIFS(user_list!P:P,user_list!G:G,"&lt;="&amp;A2578,user_list!H:H,"&gt;="&amp;A2578,user_list!J:J,days!G2578-1)</f>
        <v>0.78270114942528735</v>
      </c>
      <c r="E2578">
        <f>COUNTIF(user_list!H:H,A2578)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80">
        <v>44582</v>
      </c>
      <c r="B2579">
        <f>SUMIFS(user_list!P:P,user_list!G:G,"&lt;="&amp;A2579,user_list!H:H,"&gt;="&amp;A2579)</f>
        <v>0.78270114942528735</v>
      </c>
      <c r="C2579">
        <f>SUMIFS(user_list!Q:Q,user_list!G:G,"&lt;="&amp;A2579,user_list!H:H,"&gt;="&amp;A2579)</f>
        <v>2.113793103448276</v>
      </c>
      <c r="D2579">
        <f>SUMIFS(user_list!P:P,user_list!G:G,"&lt;="&amp;A2579,user_list!H:H,"&gt;="&amp;A2579,user_list!J:J,days!G2579)+SUMIFS(user_list!P:P,user_list!G:G,"&lt;="&amp;A2579,user_list!H:H,"&gt;="&amp;A2579,user_list!J:J,days!G2579-1)</f>
        <v>0.78270114942528735</v>
      </c>
      <c r="E2579">
        <f>COUNTIF(user_list!H:H,A2579)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80">
        <v>44583</v>
      </c>
      <c r="B2580">
        <f>SUMIFS(user_list!P:P,user_list!G:G,"&lt;="&amp;A2580,user_list!H:H,"&gt;="&amp;A2580)</f>
        <v>0.78270114942528735</v>
      </c>
      <c r="C2580">
        <f>SUMIFS(user_list!Q:Q,user_list!G:G,"&lt;="&amp;A2580,user_list!H:H,"&gt;="&amp;A2580)</f>
        <v>2.113793103448276</v>
      </c>
      <c r="D2580">
        <f>SUMIFS(user_list!P:P,user_list!G:G,"&lt;="&amp;A2580,user_list!H:H,"&gt;="&amp;A2580,user_list!J:J,days!G2580)+SUMIFS(user_list!P:P,user_list!G:G,"&lt;="&amp;A2580,user_list!H:H,"&gt;="&amp;A2580,user_list!J:J,days!G2580-1)</f>
        <v>0.78270114942528735</v>
      </c>
      <c r="E2580">
        <f>COUNTIF(user_list!H:H,A2580)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80">
        <v>44584</v>
      </c>
      <c r="B2581">
        <f>SUMIFS(user_list!P:P,user_list!G:G,"&lt;="&amp;A2581,user_list!H:H,"&gt;="&amp;A2581)</f>
        <v>0.78270114942528735</v>
      </c>
      <c r="C2581">
        <f>SUMIFS(user_list!Q:Q,user_list!G:G,"&lt;="&amp;A2581,user_list!H:H,"&gt;="&amp;A2581)</f>
        <v>2.113793103448276</v>
      </c>
      <c r="D2581">
        <f>SUMIFS(user_list!P:P,user_list!G:G,"&lt;="&amp;A2581,user_list!H:H,"&gt;="&amp;A2581,user_list!J:J,days!G2581)+SUMIFS(user_list!P:P,user_list!G:G,"&lt;="&amp;A2581,user_list!H:H,"&gt;="&amp;A2581,user_list!J:J,days!G2581-1)</f>
        <v>0.78270114942528735</v>
      </c>
      <c r="E2581">
        <f>COUNTIF(user_list!H:H,A2581)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80">
        <v>44585</v>
      </c>
      <c r="B2582">
        <f>SUMIFS(user_list!P:P,user_list!G:G,"&lt;="&amp;A2582,user_list!H:H,"&gt;="&amp;A2582)</f>
        <v>0.78270114942528735</v>
      </c>
      <c r="C2582">
        <f>SUMIFS(user_list!Q:Q,user_list!G:G,"&lt;="&amp;A2582,user_list!H:H,"&gt;="&amp;A2582)</f>
        <v>2.113793103448276</v>
      </c>
      <c r="D2582">
        <f>SUMIFS(user_list!P:P,user_list!G:G,"&lt;="&amp;A2582,user_list!H:H,"&gt;="&amp;A2582,user_list!J:J,days!G2582)+SUMIFS(user_list!P:P,user_list!G:G,"&lt;="&amp;A2582,user_list!H:H,"&gt;="&amp;A2582,user_list!J:J,days!G2582-1)</f>
        <v>0.78270114942528735</v>
      </c>
      <c r="E2582">
        <f>COUNTIF(user_list!H:H,A2582)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80">
        <v>44586</v>
      </c>
      <c r="B2583">
        <f>SUMIFS(user_list!P:P,user_list!G:G,"&lt;="&amp;A2583,user_list!H:H,"&gt;="&amp;A2583)</f>
        <v>0.78270114942528735</v>
      </c>
      <c r="C2583">
        <f>SUMIFS(user_list!Q:Q,user_list!G:G,"&lt;="&amp;A2583,user_list!H:H,"&gt;="&amp;A2583)</f>
        <v>2.113793103448276</v>
      </c>
      <c r="D2583">
        <f>SUMIFS(user_list!P:P,user_list!G:G,"&lt;="&amp;A2583,user_list!H:H,"&gt;="&amp;A2583,user_list!J:J,days!G2583)+SUMIFS(user_list!P:P,user_list!G:G,"&lt;="&amp;A2583,user_list!H:H,"&gt;="&amp;A2583,user_list!J:J,days!G2583-1)</f>
        <v>0.78270114942528735</v>
      </c>
      <c r="E2583">
        <f>COUNTIF(user_list!H:H,A2583)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80">
        <v>44587</v>
      </c>
      <c r="B2584">
        <f>SUMIFS(user_list!P:P,user_list!G:G,"&lt;="&amp;A2584,user_list!H:H,"&gt;="&amp;A2584)</f>
        <v>1.2203003557744938</v>
      </c>
      <c r="C2584">
        <f>SUMIFS(user_list!Q:Q,user_list!G:G,"&lt;="&amp;A2584,user_list!H:H,"&gt;="&amp;A2584)</f>
        <v>3.4352216748768472</v>
      </c>
      <c r="D2584">
        <f>SUMIFS(user_list!P:P,user_list!G:G,"&lt;="&amp;A2584,user_list!H:H,"&gt;="&amp;A2584,user_list!J:J,days!G2584)+SUMIFS(user_list!P:P,user_list!G:G,"&lt;="&amp;A2584,user_list!H:H,"&gt;="&amp;A2584,user_list!J:J,days!G2584-1)</f>
        <v>1.2203003557744938</v>
      </c>
      <c r="E2584">
        <f>COUNTIF(user_list!H:H,A2584)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80">
        <v>44588</v>
      </c>
      <c r="B2585">
        <f>SUMIFS(user_list!P:P,user_list!G:G,"&lt;="&amp;A2585,user_list!H:H,"&gt;="&amp;A2585)</f>
        <v>0.62863368910782713</v>
      </c>
      <c r="C2585">
        <f>SUMIFS(user_list!Q:Q,user_list!G:G,"&lt;="&amp;A2585,user_list!H:H,"&gt;="&amp;A2585)</f>
        <v>1.9352216748768474</v>
      </c>
      <c r="D2585">
        <f>SUMIFS(user_list!P:P,user_list!G:G,"&lt;="&amp;A2585,user_list!H:H,"&gt;="&amp;A2585,user_list!J:J,days!G2585)+SUMIFS(user_list!P:P,user_list!G:G,"&lt;="&amp;A2585,user_list!H:H,"&gt;="&amp;A2585,user_list!J:J,days!G2585-1)</f>
        <v>0.62863368910782713</v>
      </c>
      <c r="E2585">
        <f>COUNTIF(user_list!H:H,A2585)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80">
        <v>44589</v>
      </c>
      <c r="B2586">
        <f>SUMIFS(user_list!P:P,user_list!G:G,"&lt;="&amp;A2586,user_list!H:H,"&gt;="&amp;A2586)</f>
        <v>0.62863368910782713</v>
      </c>
      <c r="C2586">
        <f>SUMIFS(user_list!Q:Q,user_list!G:G,"&lt;="&amp;A2586,user_list!H:H,"&gt;="&amp;A2586)</f>
        <v>1.9352216748768474</v>
      </c>
      <c r="D2586">
        <f>SUMIFS(user_list!P:P,user_list!G:G,"&lt;="&amp;A2586,user_list!H:H,"&gt;="&amp;A2586,user_list!J:J,days!G2586)+SUMIFS(user_list!P:P,user_list!G:G,"&lt;="&amp;A2586,user_list!H:H,"&gt;="&amp;A2586,user_list!J:J,days!G2586-1)</f>
        <v>0.62863368910782713</v>
      </c>
      <c r="E2586">
        <f>COUNTIF(user_list!H:H,A2586)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80">
        <v>44590</v>
      </c>
      <c r="B2587">
        <f>SUMIFS(user_list!P:P,user_list!G:G,"&lt;="&amp;A2587,user_list!H:H,"&gt;="&amp;A2587)</f>
        <v>0.62863368910782713</v>
      </c>
      <c r="C2587">
        <f>SUMIFS(user_list!Q:Q,user_list!G:G,"&lt;="&amp;A2587,user_list!H:H,"&gt;="&amp;A2587)</f>
        <v>1.9352216748768474</v>
      </c>
      <c r="D2587">
        <f>SUMIFS(user_list!P:P,user_list!G:G,"&lt;="&amp;A2587,user_list!H:H,"&gt;="&amp;A2587,user_list!J:J,days!G2587)+SUMIFS(user_list!P:P,user_list!G:G,"&lt;="&amp;A2587,user_list!H:H,"&gt;="&amp;A2587,user_list!J:J,days!G2587-1)</f>
        <v>0.62863368910782713</v>
      </c>
      <c r="E2587">
        <f>COUNTIF(user_list!H:H,A2587)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80">
        <v>44591</v>
      </c>
      <c r="B2588">
        <f>SUMIFS(user_list!P:P,user_list!G:G,"&lt;="&amp;A2588,user_list!H:H,"&gt;="&amp;A2588)</f>
        <v>0.62863368910782713</v>
      </c>
      <c r="C2588">
        <f>SUMIFS(user_list!Q:Q,user_list!G:G,"&lt;="&amp;A2588,user_list!H:H,"&gt;="&amp;A2588)</f>
        <v>1.9352216748768474</v>
      </c>
      <c r="D2588">
        <f>SUMIFS(user_list!P:P,user_list!G:G,"&lt;="&amp;A2588,user_list!H:H,"&gt;="&amp;A2588,user_list!J:J,days!G2588)+SUMIFS(user_list!P:P,user_list!G:G,"&lt;="&amp;A2588,user_list!H:H,"&gt;="&amp;A2588,user_list!J:J,days!G2588-1)</f>
        <v>0.62863368910782713</v>
      </c>
      <c r="E2588">
        <f>COUNTIF(user_list!H:H,A2588)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80">
        <v>44592</v>
      </c>
      <c r="B2589">
        <f>SUMIFS(user_list!P:P,user_list!G:G,"&lt;="&amp;A2589,user_list!H:H,"&gt;="&amp;A2589)</f>
        <v>0.62863368910782713</v>
      </c>
      <c r="C2589">
        <f>SUMIFS(user_list!Q:Q,user_list!G:G,"&lt;="&amp;A2589,user_list!H:H,"&gt;="&amp;A2589)</f>
        <v>1.9352216748768474</v>
      </c>
      <c r="D2589">
        <f>SUMIFS(user_list!P:P,user_list!G:G,"&lt;="&amp;A2589,user_list!H:H,"&gt;="&amp;A2589,user_list!J:J,days!G2589)+SUMIFS(user_list!P:P,user_list!G:G,"&lt;="&amp;A2589,user_list!H:H,"&gt;="&amp;A2589,user_list!J:J,days!G2589-1)</f>
        <v>0.62863368910782713</v>
      </c>
      <c r="E2589">
        <f>COUNTIF(user_list!H:H,A2589)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80">
        <v>44593</v>
      </c>
      <c r="B2590">
        <f>SUMIFS(user_list!P:P,user_list!G:G,"&lt;="&amp;A2590,user_list!H:H,"&gt;="&amp;A2590)</f>
        <v>0.62863368910782713</v>
      </c>
      <c r="C2590">
        <f>SUMIFS(user_list!Q:Q,user_list!G:G,"&lt;="&amp;A2590,user_list!H:H,"&gt;="&amp;A2590)</f>
        <v>1.9352216748768474</v>
      </c>
      <c r="D2590">
        <f>SUMIFS(user_list!P:P,user_list!G:G,"&lt;="&amp;A2590,user_list!H:H,"&gt;="&amp;A2590,user_list!J:J,days!G2590)+SUMIFS(user_list!P:P,user_list!G:G,"&lt;="&amp;A2590,user_list!H:H,"&gt;="&amp;A2590,user_list!J:J,days!G2590-1)</f>
        <v>0.62863368910782713</v>
      </c>
      <c r="E2590">
        <f>COUNTIF(user_list!H:H,A2590)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80">
        <v>44594</v>
      </c>
      <c r="B2591">
        <f>SUMIFS(user_list!P:P,user_list!G:G,"&lt;="&amp;A2591,user_list!H:H,"&gt;="&amp;A2591)</f>
        <v>0.62863368910782713</v>
      </c>
      <c r="C2591">
        <f>SUMIFS(user_list!Q:Q,user_list!G:G,"&lt;="&amp;A2591,user_list!H:H,"&gt;="&amp;A2591)</f>
        <v>1.9352216748768474</v>
      </c>
      <c r="D2591">
        <f>SUMIFS(user_list!P:P,user_list!G:G,"&lt;="&amp;A2591,user_list!H:H,"&gt;="&amp;A2591,user_list!J:J,days!G2591)+SUMIFS(user_list!P:P,user_list!G:G,"&lt;="&amp;A2591,user_list!H:H,"&gt;="&amp;A2591,user_list!J:J,days!G2591-1)</f>
        <v>0.62863368910782713</v>
      </c>
      <c r="E2591">
        <f>COUNTIF(user_list!H:H,A2591)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80">
        <v>44595</v>
      </c>
      <c r="B2592">
        <f>SUMIFS(user_list!P:P,user_list!G:G,"&lt;="&amp;A2592,user_list!H:H,"&gt;="&amp;A2592)</f>
        <v>0.62863368910782713</v>
      </c>
      <c r="C2592">
        <f>SUMIFS(user_list!Q:Q,user_list!G:G,"&lt;="&amp;A2592,user_list!H:H,"&gt;="&amp;A2592)</f>
        <v>1.9352216748768474</v>
      </c>
      <c r="D2592">
        <f>SUMIFS(user_list!P:P,user_list!G:G,"&lt;="&amp;A2592,user_list!H:H,"&gt;="&amp;A2592,user_list!J:J,days!G2592)+SUMIFS(user_list!P:P,user_list!G:G,"&lt;="&amp;A2592,user_list!H:H,"&gt;="&amp;A2592,user_list!J:J,days!G2592-1)</f>
        <v>0.62863368910782713</v>
      </c>
      <c r="E2592">
        <f>COUNTIF(user_list!H:H,A2592)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80">
        <v>44596</v>
      </c>
      <c r="B2593">
        <f>SUMIFS(user_list!P:P,user_list!G:G,"&lt;="&amp;A2593,user_list!H:H,"&gt;="&amp;A2593)</f>
        <v>0.62863368910782713</v>
      </c>
      <c r="C2593">
        <f>SUMIFS(user_list!Q:Q,user_list!G:G,"&lt;="&amp;A2593,user_list!H:H,"&gt;="&amp;A2593)</f>
        <v>1.9352216748768474</v>
      </c>
      <c r="D2593">
        <f>SUMIFS(user_list!P:P,user_list!G:G,"&lt;="&amp;A2593,user_list!H:H,"&gt;="&amp;A2593,user_list!J:J,days!G2593)+SUMIFS(user_list!P:P,user_list!G:G,"&lt;="&amp;A2593,user_list!H:H,"&gt;="&amp;A2593,user_list!J:J,days!G2593-1)</f>
        <v>0.62863368910782713</v>
      </c>
      <c r="E2593">
        <f>COUNTIF(user_list!H:H,A2593)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80">
        <v>44597</v>
      </c>
      <c r="B2594">
        <f>SUMIFS(user_list!P:P,user_list!G:G,"&lt;="&amp;A2594,user_list!H:H,"&gt;="&amp;A2594)</f>
        <v>0.62863368910782713</v>
      </c>
      <c r="C2594">
        <f>SUMIFS(user_list!Q:Q,user_list!G:G,"&lt;="&amp;A2594,user_list!H:H,"&gt;="&amp;A2594)</f>
        <v>1.9352216748768474</v>
      </c>
      <c r="D2594">
        <f>SUMIFS(user_list!P:P,user_list!G:G,"&lt;="&amp;A2594,user_list!H:H,"&gt;="&amp;A2594,user_list!J:J,days!G2594)+SUMIFS(user_list!P:P,user_list!G:G,"&lt;="&amp;A2594,user_list!H:H,"&gt;="&amp;A2594,user_list!J:J,days!G2594-1)</f>
        <v>0.62863368910782713</v>
      </c>
      <c r="E2594">
        <f>COUNTIF(user_list!H:H,A2594)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80">
        <v>44598</v>
      </c>
      <c r="B2595">
        <f>SUMIFS(user_list!P:P,user_list!G:G,"&lt;="&amp;A2595,user_list!H:H,"&gt;="&amp;A2595)</f>
        <v>0.62863368910782713</v>
      </c>
      <c r="C2595">
        <f>SUMIFS(user_list!Q:Q,user_list!G:G,"&lt;="&amp;A2595,user_list!H:H,"&gt;="&amp;A2595)</f>
        <v>1.9352216748768474</v>
      </c>
      <c r="D2595">
        <f>SUMIFS(user_list!P:P,user_list!G:G,"&lt;="&amp;A2595,user_list!H:H,"&gt;="&amp;A2595,user_list!J:J,days!G2595)+SUMIFS(user_list!P:P,user_list!G:G,"&lt;="&amp;A2595,user_list!H:H,"&gt;="&amp;A2595,user_list!J:J,days!G2595-1)</f>
        <v>0.62863368910782713</v>
      </c>
      <c r="E2595">
        <f>COUNTIF(user_list!H:H,A2595)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80">
        <v>44599</v>
      </c>
      <c r="B2596">
        <f>SUMIFS(user_list!P:P,user_list!G:G,"&lt;="&amp;A2596,user_list!H:H,"&gt;="&amp;A2596)</f>
        <v>0.62863368910782713</v>
      </c>
      <c r="C2596">
        <f>SUMIFS(user_list!Q:Q,user_list!G:G,"&lt;="&amp;A2596,user_list!H:H,"&gt;="&amp;A2596)</f>
        <v>1.9352216748768474</v>
      </c>
      <c r="D2596">
        <f>SUMIFS(user_list!P:P,user_list!G:G,"&lt;="&amp;A2596,user_list!H:H,"&gt;="&amp;A2596,user_list!J:J,days!G2596)+SUMIFS(user_list!P:P,user_list!G:G,"&lt;="&amp;A2596,user_list!H:H,"&gt;="&amp;A2596,user_list!J:J,days!G2596-1)</f>
        <v>0.62863368910782713</v>
      </c>
      <c r="E2596">
        <f>COUNTIF(user_list!H:H,A2596)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80">
        <v>44600</v>
      </c>
      <c r="B2597">
        <f>SUMIFS(user_list!P:P,user_list!G:G,"&lt;="&amp;A2597,user_list!H:H,"&gt;="&amp;A2597)</f>
        <v>0.62863368910782713</v>
      </c>
      <c r="C2597">
        <f>SUMIFS(user_list!Q:Q,user_list!G:G,"&lt;="&amp;A2597,user_list!H:H,"&gt;="&amp;A2597)</f>
        <v>1.9352216748768474</v>
      </c>
      <c r="D2597">
        <f>SUMIFS(user_list!P:P,user_list!G:G,"&lt;="&amp;A2597,user_list!H:H,"&gt;="&amp;A2597,user_list!J:J,days!G2597)+SUMIFS(user_list!P:P,user_list!G:G,"&lt;="&amp;A2597,user_list!H:H,"&gt;="&amp;A2597,user_list!J:J,days!G2597-1)</f>
        <v>0.62863368910782713</v>
      </c>
      <c r="E2597">
        <f>COUNTIF(user_list!H:H,A2597)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80">
        <v>44601</v>
      </c>
      <c r="B2598">
        <f>SUMIFS(user_list!P:P,user_list!G:G,"&lt;="&amp;A2598,user_list!H:H,"&gt;="&amp;A2598)</f>
        <v>0.62863368910782713</v>
      </c>
      <c r="C2598">
        <f>SUMIFS(user_list!Q:Q,user_list!G:G,"&lt;="&amp;A2598,user_list!H:H,"&gt;="&amp;A2598)</f>
        <v>1.9352216748768474</v>
      </c>
      <c r="D2598">
        <f>SUMIFS(user_list!P:P,user_list!G:G,"&lt;="&amp;A2598,user_list!H:H,"&gt;="&amp;A2598,user_list!J:J,days!G2598)+SUMIFS(user_list!P:P,user_list!G:G,"&lt;="&amp;A2598,user_list!H:H,"&gt;="&amp;A2598,user_list!J:J,days!G2598-1)</f>
        <v>0.62863368910782713</v>
      </c>
      <c r="E2598">
        <f>COUNTIF(user_list!H:H,A2598)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80">
        <v>44602</v>
      </c>
      <c r="B2599">
        <f>SUMIFS(user_list!P:P,user_list!G:G,"&lt;="&amp;A2599,user_list!H:H,"&gt;="&amp;A2599)</f>
        <v>0.62863368910782713</v>
      </c>
      <c r="C2599">
        <f>SUMIFS(user_list!Q:Q,user_list!G:G,"&lt;="&amp;A2599,user_list!H:H,"&gt;="&amp;A2599)</f>
        <v>1.9352216748768474</v>
      </c>
      <c r="D2599">
        <f>SUMIFS(user_list!P:P,user_list!G:G,"&lt;="&amp;A2599,user_list!H:H,"&gt;="&amp;A2599,user_list!J:J,days!G2599)+SUMIFS(user_list!P:P,user_list!G:G,"&lt;="&amp;A2599,user_list!H:H,"&gt;="&amp;A2599,user_list!J:J,days!G2599-1)</f>
        <v>0.62863368910782713</v>
      </c>
      <c r="E2599">
        <f>COUNTIF(user_list!H:H,A2599)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80">
        <v>44603</v>
      </c>
      <c r="B2600">
        <f>SUMIFS(user_list!P:P,user_list!G:G,"&lt;="&amp;A2600,user_list!H:H,"&gt;="&amp;A2600)</f>
        <v>0.33071702244116041</v>
      </c>
      <c r="C2600">
        <f>SUMIFS(user_list!Q:Q,user_list!G:G,"&lt;="&amp;A2600,user_list!H:H,"&gt;="&amp;A2600)</f>
        <v>1.1852216748768474</v>
      </c>
      <c r="D2600">
        <f>SUMIFS(user_list!P:P,user_list!G:G,"&lt;="&amp;A2600,user_list!H:H,"&gt;="&amp;A2600,user_list!J:J,days!G2600)+SUMIFS(user_list!P:P,user_list!G:G,"&lt;="&amp;A2600,user_list!H:H,"&gt;="&amp;A2600,user_list!J:J,days!G2600-1)</f>
        <v>0.33071702244116041</v>
      </c>
      <c r="E2600">
        <f>COUNTIF(user_list!H:H,A2600)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80">
        <v>44604</v>
      </c>
      <c r="B2601">
        <f>SUMIFS(user_list!P:P,user_list!G:G,"&lt;="&amp;A2601,user_list!H:H,"&gt;="&amp;A2601)</f>
        <v>0.33071702244116041</v>
      </c>
      <c r="C2601">
        <f>SUMIFS(user_list!Q:Q,user_list!G:G,"&lt;="&amp;A2601,user_list!H:H,"&gt;="&amp;A2601)</f>
        <v>1.1852216748768474</v>
      </c>
      <c r="D2601">
        <f>SUMIFS(user_list!P:P,user_list!G:G,"&lt;="&amp;A2601,user_list!H:H,"&gt;="&amp;A2601,user_list!J:J,days!G2601)+SUMIFS(user_list!P:P,user_list!G:G,"&lt;="&amp;A2601,user_list!H:H,"&gt;="&amp;A2601,user_list!J:J,days!G2601-1)</f>
        <v>0.33071702244116041</v>
      </c>
      <c r="E2601">
        <f>COUNTIF(user_list!H:H,A2601)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80">
        <v>44605</v>
      </c>
      <c r="B2602">
        <f>SUMIFS(user_list!P:P,user_list!G:G,"&lt;="&amp;A2602,user_list!H:H,"&gt;="&amp;A2602)</f>
        <v>0.33071702244116041</v>
      </c>
      <c r="C2602">
        <f>SUMIFS(user_list!Q:Q,user_list!G:G,"&lt;="&amp;A2602,user_list!H:H,"&gt;="&amp;A2602)</f>
        <v>1.1852216748768474</v>
      </c>
      <c r="D2602">
        <f>SUMIFS(user_list!P:P,user_list!G:G,"&lt;="&amp;A2602,user_list!H:H,"&gt;="&amp;A2602,user_list!J:J,days!G2602)+SUMIFS(user_list!P:P,user_list!G:G,"&lt;="&amp;A2602,user_list!H:H,"&gt;="&amp;A2602,user_list!J:J,days!G2602-1)</f>
        <v>0.33071702244116041</v>
      </c>
      <c r="E2602">
        <f>COUNTIF(user_list!H:H,A2602)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80">
        <v>44606</v>
      </c>
      <c r="B2603">
        <f>SUMIFS(user_list!P:P,user_list!G:G,"&lt;="&amp;A2603,user_list!H:H,"&gt;="&amp;A2603)</f>
        <v>0.33071702244116041</v>
      </c>
      <c r="C2603">
        <f>SUMIFS(user_list!Q:Q,user_list!G:G,"&lt;="&amp;A2603,user_list!H:H,"&gt;="&amp;A2603)</f>
        <v>1.1852216748768474</v>
      </c>
      <c r="D2603">
        <f>SUMIFS(user_list!P:P,user_list!G:G,"&lt;="&amp;A2603,user_list!H:H,"&gt;="&amp;A2603,user_list!J:J,days!G2603)+SUMIFS(user_list!P:P,user_list!G:G,"&lt;="&amp;A2603,user_list!H:H,"&gt;="&amp;A2603,user_list!J:J,days!G2603-1)</f>
        <v>0.33071702244116041</v>
      </c>
      <c r="E2603">
        <f>COUNTIF(user_list!H:H,A2603)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80">
        <v>44607</v>
      </c>
      <c r="B2604">
        <f>SUMIFS(user_list!P:P,user_list!G:G,"&lt;="&amp;A2604,user_list!H:H,"&gt;="&amp;A2604)</f>
        <v>0.45293924466338265</v>
      </c>
      <c r="C2604">
        <f>SUMIFS(user_list!Q:Q,user_list!G:G,"&lt;="&amp;A2604,user_list!H:H,"&gt;="&amp;A2604)</f>
        <v>1.6852216748768474</v>
      </c>
      <c r="D2604">
        <f>SUMIFS(user_list!P:P,user_list!G:G,"&lt;="&amp;A2604,user_list!H:H,"&gt;="&amp;A2604,user_list!J:J,days!G2604)+SUMIFS(user_list!P:P,user_list!G:G,"&lt;="&amp;A2604,user_list!H:H,"&gt;="&amp;A2604,user_list!J:J,days!G2604-1)</f>
        <v>0.45293924466338265</v>
      </c>
      <c r="E2604">
        <f>COUNTIF(user_list!H:H,A2604)</f>
        <v>2</v>
      </c>
      <c r="F2604">
        <f t="shared" si="80"/>
        <v>2</v>
      </c>
      <c r="G2604">
        <f t="shared" si="81"/>
        <v>2022</v>
      </c>
    </row>
    <row r="2605" spans="1:7" hidden="1" x14ac:dyDescent="0.3">
      <c r="A2605" s="80">
        <v>44608</v>
      </c>
      <c r="B2605">
        <f>SUMIFS(user_list!P:P,user_list!G:G,"&lt;="&amp;A2605,user_list!H:H,"&gt;="&amp;A2605)</f>
        <v>0.61734848484848492</v>
      </c>
      <c r="C2605">
        <f>SUMIFS(user_list!Q:Q,user_list!G:G,"&lt;="&amp;A2605,user_list!H:H,"&gt;="&amp;A2605)</f>
        <v>1.8818181818181821</v>
      </c>
      <c r="D2605">
        <f>SUMIFS(user_list!P:P,user_list!G:G,"&lt;="&amp;A2605,user_list!H:H,"&gt;="&amp;A2605,user_list!J:J,days!G2605)+SUMIFS(user_list!P:P,user_list!G:G,"&lt;="&amp;A2605,user_list!H:H,"&gt;="&amp;A2605,user_list!J:J,days!G2605-1)</f>
        <v>0.61734848484848492</v>
      </c>
      <c r="E2605">
        <f>COUNTIF(user_list!H:H,A2605)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80">
        <v>44609</v>
      </c>
      <c r="B2606">
        <f>SUMIFS(user_list!P:P,user_list!G:G,"&lt;="&amp;A2606,user_list!H:H,"&gt;="&amp;A2606)</f>
        <v>0.61734848484848492</v>
      </c>
      <c r="C2606">
        <f>SUMIFS(user_list!Q:Q,user_list!G:G,"&lt;="&amp;A2606,user_list!H:H,"&gt;="&amp;A2606)</f>
        <v>1.8818181818181821</v>
      </c>
      <c r="D2606">
        <f>SUMIFS(user_list!P:P,user_list!G:G,"&lt;="&amp;A2606,user_list!H:H,"&gt;="&amp;A2606,user_list!J:J,days!G2606)+SUMIFS(user_list!P:P,user_list!G:G,"&lt;="&amp;A2606,user_list!H:H,"&gt;="&amp;A2606,user_list!J:J,days!G2606-1)</f>
        <v>0.61734848484848492</v>
      </c>
      <c r="E2606">
        <f>COUNTIF(user_list!H:H,A2606)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80">
        <v>44610</v>
      </c>
      <c r="B2607">
        <f>SUMIFS(user_list!P:P,user_list!G:G,"&lt;="&amp;A2607,user_list!H:H,"&gt;="&amp;A2607)</f>
        <v>0.61734848484848492</v>
      </c>
      <c r="C2607">
        <f>SUMIFS(user_list!Q:Q,user_list!G:G,"&lt;="&amp;A2607,user_list!H:H,"&gt;="&amp;A2607)</f>
        <v>1.8818181818181821</v>
      </c>
      <c r="D2607">
        <f>SUMIFS(user_list!P:P,user_list!G:G,"&lt;="&amp;A2607,user_list!H:H,"&gt;="&amp;A2607,user_list!J:J,days!G2607)+SUMIFS(user_list!P:P,user_list!G:G,"&lt;="&amp;A2607,user_list!H:H,"&gt;="&amp;A2607,user_list!J:J,days!G2607-1)</f>
        <v>0.61734848484848492</v>
      </c>
      <c r="E2607">
        <f>COUNTIF(user_list!H:H,A2607)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80">
        <v>44611</v>
      </c>
      <c r="B2608">
        <f>SUMIFS(user_list!P:P,user_list!G:G,"&lt;="&amp;A2608,user_list!H:H,"&gt;="&amp;A2608)</f>
        <v>0.61734848484848492</v>
      </c>
      <c r="C2608">
        <f>SUMIFS(user_list!Q:Q,user_list!G:G,"&lt;="&amp;A2608,user_list!H:H,"&gt;="&amp;A2608)</f>
        <v>1.8818181818181821</v>
      </c>
      <c r="D2608">
        <f>SUMIFS(user_list!P:P,user_list!G:G,"&lt;="&amp;A2608,user_list!H:H,"&gt;="&amp;A2608,user_list!J:J,days!G2608)+SUMIFS(user_list!P:P,user_list!G:G,"&lt;="&amp;A2608,user_list!H:H,"&gt;="&amp;A2608,user_list!J:J,days!G2608-1)</f>
        <v>0.61734848484848492</v>
      </c>
      <c r="E2608">
        <f>COUNTIF(user_list!H:H,A2608)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80">
        <v>44612</v>
      </c>
      <c r="B2609">
        <f>SUMIFS(user_list!P:P,user_list!G:G,"&lt;="&amp;A2609,user_list!H:H,"&gt;="&amp;A2609)</f>
        <v>0.61734848484848492</v>
      </c>
      <c r="C2609">
        <f>SUMIFS(user_list!Q:Q,user_list!G:G,"&lt;="&amp;A2609,user_list!H:H,"&gt;="&amp;A2609)</f>
        <v>1.8818181818181821</v>
      </c>
      <c r="D2609">
        <f>SUMIFS(user_list!P:P,user_list!G:G,"&lt;="&amp;A2609,user_list!H:H,"&gt;="&amp;A2609,user_list!J:J,days!G2609)+SUMIFS(user_list!P:P,user_list!G:G,"&lt;="&amp;A2609,user_list!H:H,"&gt;="&amp;A2609,user_list!J:J,days!G2609-1)</f>
        <v>0.61734848484848492</v>
      </c>
      <c r="E2609">
        <f>COUNTIF(user_list!H:H,A2609)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80">
        <v>44613</v>
      </c>
      <c r="B2610">
        <f>SUMIFS(user_list!P:P,user_list!G:G,"&lt;="&amp;A2610,user_list!H:H,"&gt;="&amp;A2610)</f>
        <v>0.61734848484848492</v>
      </c>
      <c r="C2610">
        <f>SUMIFS(user_list!Q:Q,user_list!G:G,"&lt;="&amp;A2610,user_list!H:H,"&gt;="&amp;A2610)</f>
        <v>1.8818181818181821</v>
      </c>
      <c r="D2610">
        <f>SUMIFS(user_list!P:P,user_list!G:G,"&lt;="&amp;A2610,user_list!H:H,"&gt;="&amp;A2610,user_list!J:J,days!G2610)+SUMIFS(user_list!P:P,user_list!G:G,"&lt;="&amp;A2610,user_list!H:H,"&gt;="&amp;A2610,user_list!J:J,days!G2610-1)</f>
        <v>0.61734848484848492</v>
      </c>
      <c r="E2610">
        <f>COUNTIF(user_list!H:H,A2610)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80">
        <v>44614</v>
      </c>
      <c r="B2611">
        <f>SUMIFS(user_list!P:P,user_list!G:G,"&lt;="&amp;A2611,user_list!H:H,"&gt;="&amp;A2611)</f>
        <v>0.5906818181818182</v>
      </c>
      <c r="C2611">
        <f>SUMIFS(user_list!Q:Q,user_list!G:G,"&lt;="&amp;A2611,user_list!H:H,"&gt;="&amp;A2611)</f>
        <v>1.6818181818181821</v>
      </c>
      <c r="D2611">
        <f>SUMIFS(user_list!P:P,user_list!G:G,"&lt;="&amp;A2611,user_list!H:H,"&gt;="&amp;A2611,user_list!J:J,days!G2611)+SUMIFS(user_list!P:P,user_list!G:G,"&lt;="&amp;A2611,user_list!H:H,"&gt;="&amp;A2611,user_list!J:J,days!G2611-1)</f>
        <v>0.5906818181818182</v>
      </c>
      <c r="E2611">
        <f>COUNTIF(user_list!H:H,A2611)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80">
        <v>44615</v>
      </c>
      <c r="B2612">
        <f>SUMIFS(user_list!P:P,user_list!G:G,"&lt;="&amp;A2612,user_list!H:H,"&gt;="&amp;A2612)</f>
        <v>0.5906818181818182</v>
      </c>
      <c r="C2612">
        <f>SUMIFS(user_list!Q:Q,user_list!G:G,"&lt;="&amp;A2612,user_list!H:H,"&gt;="&amp;A2612)</f>
        <v>1.6818181818181821</v>
      </c>
      <c r="D2612">
        <f>SUMIFS(user_list!P:P,user_list!G:G,"&lt;="&amp;A2612,user_list!H:H,"&gt;="&amp;A2612,user_list!J:J,days!G2612)+SUMIFS(user_list!P:P,user_list!G:G,"&lt;="&amp;A2612,user_list!H:H,"&gt;="&amp;A2612,user_list!J:J,days!G2612-1)</f>
        <v>0.5906818181818182</v>
      </c>
      <c r="E2612">
        <f>COUNTIF(user_list!H:H,A2612)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80">
        <v>44616</v>
      </c>
      <c r="B2613">
        <f>SUMIFS(user_list!P:P,user_list!G:G,"&lt;="&amp;A2613,user_list!H:H,"&gt;="&amp;A2613)</f>
        <v>0.5906818181818182</v>
      </c>
      <c r="C2613">
        <f>SUMIFS(user_list!Q:Q,user_list!G:G,"&lt;="&amp;A2613,user_list!H:H,"&gt;="&amp;A2613)</f>
        <v>1.6818181818181821</v>
      </c>
      <c r="D2613">
        <f>SUMIFS(user_list!P:P,user_list!G:G,"&lt;="&amp;A2613,user_list!H:H,"&gt;="&amp;A2613,user_list!J:J,days!G2613)+SUMIFS(user_list!P:P,user_list!G:G,"&lt;="&amp;A2613,user_list!H:H,"&gt;="&amp;A2613,user_list!J:J,days!G2613-1)</f>
        <v>0.5906818181818182</v>
      </c>
      <c r="E2613">
        <f>COUNTIF(user_list!H:H,A2613)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80">
        <v>44617</v>
      </c>
      <c r="B2614">
        <f>SUMIFS(user_list!P:P,user_list!G:G,"&lt;="&amp;A2614,user_list!H:H,"&gt;="&amp;A2614)</f>
        <v>0.5906818181818182</v>
      </c>
      <c r="C2614">
        <f>SUMIFS(user_list!Q:Q,user_list!G:G,"&lt;="&amp;A2614,user_list!H:H,"&gt;="&amp;A2614)</f>
        <v>1.6818181818181821</v>
      </c>
      <c r="D2614">
        <f>SUMIFS(user_list!P:P,user_list!G:G,"&lt;="&amp;A2614,user_list!H:H,"&gt;="&amp;A2614,user_list!J:J,days!G2614)+SUMIFS(user_list!P:P,user_list!G:G,"&lt;="&amp;A2614,user_list!H:H,"&gt;="&amp;A2614,user_list!J:J,days!G2614-1)</f>
        <v>0.5906818181818182</v>
      </c>
      <c r="E2614">
        <f>COUNTIF(user_list!H:H,A2614)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80">
        <v>44618</v>
      </c>
      <c r="B2615">
        <f>SUMIFS(user_list!P:P,user_list!G:G,"&lt;="&amp;A2615,user_list!H:H,"&gt;="&amp;A2615)</f>
        <v>0.92877705627705631</v>
      </c>
      <c r="C2615">
        <f>SUMIFS(user_list!Q:Q,user_list!G:G,"&lt;="&amp;A2615,user_list!H:H,"&gt;="&amp;A2615)</f>
        <v>2.5389610389610393</v>
      </c>
      <c r="D2615">
        <f>SUMIFS(user_list!P:P,user_list!G:G,"&lt;="&amp;A2615,user_list!H:H,"&gt;="&amp;A2615,user_list!J:J,days!G2615)+SUMIFS(user_list!P:P,user_list!G:G,"&lt;="&amp;A2615,user_list!H:H,"&gt;="&amp;A2615,user_list!J:J,days!G2615-1)</f>
        <v>0.92877705627705631</v>
      </c>
      <c r="E2615">
        <f>COUNTIF(user_list!H:H,A2615)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80">
        <v>44619</v>
      </c>
      <c r="B2616">
        <f>SUMIFS(user_list!P:P,user_list!G:G,"&lt;="&amp;A2616,user_list!H:H,"&gt;="&amp;A2616)</f>
        <v>0.46031746031746035</v>
      </c>
      <c r="C2616">
        <f>SUMIFS(user_list!Q:Q,user_list!G:G,"&lt;="&amp;A2616,user_list!H:H,"&gt;="&amp;A2616)</f>
        <v>1.3571428571428572</v>
      </c>
      <c r="D2616">
        <f>SUMIFS(user_list!P:P,user_list!G:G,"&lt;="&amp;A2616,user_list!H:H,"&gt;="&amp;A2616,user_list!J:J,days!G2616)+SUMIFS(user_list!P:P,user_list!G:G,"&lt;="&amp;A2616,user_list!H:H,"&gt;="&amp;A2616,user_list!J:J,days!G2616-1)</f>
        <v>0.46031746031746035</v>
      </c>
      <c r="E2616">
        <f>COUNTIF(user_list!H:H,A2616)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80">
        <v>44620</v>
      </c>
      <c r="B2617">
        <f>SUMIFS(user_list!P:P,user_list!G:G,"&lt;="&amp;A2617,user_list!H:H,"&gt;="&amp;A2617)</f>
        <v>0.46031746031746035</v>
      </c>
      <c r="C2617">
        <f>SUMIFS(user_list!Q:Q,user_list!G:G,"&lt;="&amp;A2617,user_list!H:H,"&gt;="&amp;A2617)</f>
        <v>1.3571428571428572</v>
      </c>
      <c r="D2617">
        <f>SUMIFS(user_list!P:P,user_list!G:G,"&lt;="&amp;A2617,user_list!H:H,"&gt;="&amp;A2617,user_list!J:J,days!G2617)+SUMIFS(user_list!P:P,user_list!G:G,"&lt;="&amp;A2617,user_list!H:H,"&gt;="&amp;A2617,user_list!J:J,days!G2617-1)</f>
        <v>0.46031746031746035</v>
      </c>
      <c r="E2617">
        <f>COUNTIF(user_list!H:H,A2617)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80">
        <v>44621</v>
      </c>
      <c r="B2618">
        <f>SUMIFS(user_list!P:P,user_list!G:G,"&lt;="&amp;A2618,user_list!H:H,"&gt;="&amp;A2618)</f>
        <v>0.46031746031746035</v>
      </c>
      <c r="C2618">
        <f>SUMIFS(user_list!Q:Q,user_list!G:G,"&lt;="&amp;A2618,user_list!H:H,"&gt;="&amp;A2618)</f>
        <v>1.3571428571428572</v>
      </c>
      <c r="D2618">
        <f>SUMIFS(user_list!P:P,user_list!G:G,"&lt;="&amp;A2618,user_list!H:H,"&gt;="&amp;A2618,user_list!J:J,days!G2618)+SUMIFS(user_list!P:P,user_list!G:G,"&lt;="&amp;A2618,user_list!H:H,"&gt;="&amp;A2618,user_list!J:J,days!G2618-1)</f>
        <v>0.46031746031746035</v>
      </c>
      <c r="E2618">
        <f>COUNTIF(user_list!H:H,A2618)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80">
        <v>44622</v>
      </c>
      <c r="B2619">
        <f>SUMIFS(user_list!P:P,user_list!G:G,"&lt;="&amp;A2619,user_list!H:H,"&gt;="&amp;A2619)</f>
        <v>0.60378592878592885</v>
      </c>
      <c r="C2619">
        <f>SUMIFS(user_list!Q:Q,user_list!G:G,"&lt;="&amp;A2619,user_list!H:H,"&gt;="&amp;A2619)</f>
        <v>1.7084942084942085</v>
      </c>
      <c r="D2619">
        <f>SUMIFS(user_list!P:P,user_list!G:G,"&lt;="&amp;A2619,user_list!H:H,"&gt;="&amp;A2619,user_list!J:J,days!G2619)+SUMIFS(user_list!P:P,user_list!G:G,"&lt;="&amp;A2619,user_list!H:H,"&gt;="&amp;A2619,user_list!J:J,days!G2619-1)</f>
        <v>0.60378592878592885</v>
      </c>
      <c r="E2619">
        <f>COUNTIF(user_list!H:H,A2619)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80">
        <v>44623</v>
      </c>
      <c r="B2620">
        <f>SUMIFS(user_list!P:P,user_list!G:G,"&lt;="&amp;A2620,user_list!H:H,"&gt;="&amp;A2620)</f>
        <v>0.60378592878592885</v>
      </c>
      <c r="C2620">
        <f>SUMIFS(user_list!Q:Q,user_list!G:G,"&lt;="&amp;A2620,user_list!H:H,"&gt;="&amp;A2620)</f>
        <v>1.7084942084942085</v>
      </c>
      <c r="D2620">
        <f>SUMIFS(user_list!P:P,user_list!G:G,"&lt;="&amp;A2620,user_list!H:H,"&gt;="&amp;A2620,user_list!J:J,days!G2620)+SUMIFS(user_list!P:P,user_list!G:G,"&lt;="&amp;A2620,user_list!H:H,"&gt;="&amp;A2620,user_list!J:J,days!G2620-1)</f>
        <v>0.60378592878592885</v>
      </c>
      <c r="E2620">
        <f>COUNTIF(user_list!H:H,A2620)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80">
        <v>44624</v>
      </c>
      <c r="B2621">
        <f>SUMIFS(user_list!P:P,user_list!G:G,"&lt;="&amp;A2621,user_list!H:H,"&gt;="&amp;A2621)</f>
        <v>0.60378592878592885</v>
      </c>
      <c r="C2621">
        <f>SUMIFS(user_list!Q:Q,user_list!G:G,"&lt;="&amp;A2621,user_list!H:H,"&gt;="&amp;A2621)</f>
        <v>1.7084942084942085</v>
      </c>
      <c r="D2621">
        <f>SUMIFS(user_list!P:P,user_list!G:G,"&lt;="&amp;A2621,user_list!H:H,"&gt;="&amp;A2621,user_list!J:J,days!G2621)+SUMIFS(user_list!P:P,user_list!G:G,"&lt;="&amp;A2621,user_list!H:H,"&gt;="&amp;A2621,user_list!J:J,days!G2621-1)</f>
        <v>0.60378592878592885</v>
      </c>
      <c r="E2621">
        <f>COUNTIF(user_list!H:H,A2621)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80">
        <v>44625</v>
      </c>
      <c r="B2622">
        <f>SUMIFS(user_list!P:P,user_list!G:G,"&lt;="&amp;A2622,user_list!H:H,"&gt;="&amp;A2622)</f>
        <v>0.60378592878592885</v>
      </c>
      <c r="C2622">
        <f>SUMIFS(user_list!Q:Q,user_list!G:G,"&lt;="&amp;A2622,user_list!H:H,"&gt;="&amp;A2622)</f>
        <v>1.7084942084942085</v>
      </c>
      <c r="D2622">
        <f>SUMIFS(user_list!P:P,user_list!G:G,"&lt;="&amp;A2622,user_list!H:H,"&gt;="&amp;A2622,user_list!J:J,days!G2622)+SUMIFS(user_list!P:P,user_list!G:G,"&lt;="&amp;A2622,user_list!H:H,"&gt;="&amp;A2622,user_list!J:J,days!G2622-1)</f>
        <v>0.60378592878592885</v>
      </c>
      <c r="E2622">
        <f>COUNTIF(user_list!H:H,A2622)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80">
        <v>44626</v>
      </c>
      <c r="B2623">
        <f>SUMIFS(user_list!P:P,user_list!G:G,"&lt;="&amp;A2623,user_list!H:H,"&gt;="&amp;A2623)</f>
        <v>0.60378592878592885</v>
      </c>
      <c r="C2623">
        <f>SUMIFS(user_list!Q:Q,user_list!G:G,"&lt;="&amp;A2623,user_list!H:H,"&gt;="&amp;A2623)</f>
        <v>1.7084942084942085</v>
      </c>
      <c r="D2623">
        <f>SUMIFS(user_list!P:P,user_list!G:G,"&lt;="&amp;A2623,user_list!H:H,"&gt;="&amp;A2623,user_list!J:J,days!G2623)+SUMIFS(user_list!P:P,user_list!G:G,"&lt;="&amp;A2623,user_list!H:H,"&gt;="&amp;A2623,user_list!J:J,days!G2623-1)</f>
        <v>0.60378592878592885</v>
      </c>
      <c r="E2623">
        <f>COUNTIF(user_list!H:H,A2623)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80">
        <v>44627</v>
      </c>
      <c r="B2624">
        <f>SUMIFS(user_list!P:P,user_list!G:G,"&lt;="&amp;A2624,user_list!H:H,"&gt;="&amp;A2624)</f>
        <v>0.60378592878592885</v>
      </c>
      <c r="C2624">
        <f>SUMIFS(user_list!Q:Q,user_list!G:G,"&lt;="&amp;A2624,user_list!H:H,"&gt;="&amp;A2624)</f>
        <v>1.7084942084942085</v>
      </c>
      <c r="D2624">
        <f>SUMIFS(user_list!P:P,user_list!G:G,"&lt;="&amp;A2624,user_list!H:H,"&gt;="&amp;A2624,user_list!J:J,days!G2624)+SUMIFS(user_list!P:P,user_list!G:G,"&lt;="&amp;A2624,user_list!H:H,"&gt;="&amp;A2624,user_list!J:J,days!G2624-1)</f>
        <v>0.60378592878592885</v>
      </c>
      <c r="E2624">
        <f>COUNTIF(user_list!H:H,A2624)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80">
        <v>44628</v>
      </c>
      <c r="B2625">
        <f>SUMIFS(user_list!P:P,user_list!G:G,"&lt;="&amp;A2625,user_list!H:H,"&gt;="&amp;A2625)</f>
        <v>0.60378592878592885</v>
      </c>
      <c r="C2625">
        <f>SUMIFS(user_list!Q:Q,user_list!G:G,"&lt;="&amp;A2625,user_list!H:H,"&gt;="&amp;A2625)</f>
        <v>1.7084942084942085</v>
      </c>
      <c r="D2625">
        <f>SUMIFS(user_list!P:P,user_list!G:G,"&lt;="&amp;A2625,user_list!H:H,"&gt;="&amp;A2625,user_list!J:J,days!G2625)+SUMIFS(user_list!P:P,user_list!G:G,"&lt;="&amp;A2625,user_list!H:H,"&gt;="&amp;A2625,user_list!J:J,days!G2625-1)</f>
        <v>0.60378592878592885</v>
      </c>
      <c r="E2625">
        <f>COUNTIF(user_list!H:H,A2625)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80">
        <v>44629</v>
      </c>
      <c r="B2626">
        <f>SUMIFS(user_list!P:P,user_list!G:G,"&lt;="&amp;A2626,user_list!H:H,"&gt;="&amp;A2626)</f>
        <v>0.60378592878592885</v>
      </c>
      <c r="C2626">
        <f>SUMIFS(user_list!Q:Q,user_list!G:G,"&lt;="&amp;A2626,user_list!H:H,"&gt;="&amp;A2626)</f>
        <v>1.7084942084942085</v>
      </c>
      <c r="D2626">
        <f>SUMIFS(user_list!P:P,user_list!G:G,"&lt;="&amp;A2626,user_list!H:H,"&gt;="&amp;A2626,user_list!J:J,days!G2626)+SUMIFS(user_list!P:P,user_list!G:G,"&lt;="&amp;A2626,user_list!H:H,"&gt;="&amp;A2626,user_list!J:J,days!G2626-1)</f>
        <v>0.60378592878592885</v>
      </c>
      <c r="E2626">
        <f>COUNTIF(user_list!H:H,A2626)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80">
        <v>44630</v>
      </c>
      <c r="B2627">
        <f>SUMIFS(user_list!P:P,user_list!G:G,"&lt;="&amp;A2627,user_list!H:H,"&gt;="&amp;A2627)</f>
        <v>0.60378592878592885</v>
      </c>
      <c r="C2627">
        <f>SUMIFS(user_list!Q:Q,user_list!G:G,"&lt;="&amp;A2627,user_list!H:H,"&gt;="&amp;A2627)</f>
        <v>1.7084942084942085</v>
      </c>
      <c r="D2627">
        <f>SUMIFS(user_list!P:P,user_list!G:G,"&lt;="&amp;A2627,user_list!H:H,"&gt;="&amp;A2627,user_list!J:J,days!G2627)+SUMIFS(user_list!P:P,user_list!G:G,"&lt;="&amp;A2627,user_list!H:H,"&gt;="&amp;A2627,user_list!J:J,days!G2627-1)</f>
        <v>0.60378592878592885</v>
      </c>
      <c r="E2627">
        <f>COUNTIF(user_list!H:H,A2627)</f>
        <v>1</v>
      </c>
      <c r="F2627">
        <f t="shared" si="82"/>
        <v>3</v>
      </c>
      <c r="G2627">
        <f t="shared" si="83"/>
        <v>2022</v>
      </c>
    </row>
    <row r="2628" spans="1:7" hidden="1" x14ac:dyDescent="0.3">
      <c r="A2628" s="80">
        <v>44631</v>
      </c>
      <c r="B2628">
        <f>SUMIFS(user_list!P:P,user_list!G:G,"&lt;="&amp;A2628,user_list!H:H,"&gt;="&amp;A2628)</f>
        <v>0.48156370656370662</v>
      </c>
      <c r="C2628">
        <f>SUMIFS(user_list!Q:Q,user_list!G:G,"&lt;="&amp;A2628,user_list!H:H,"&gt;="&amp;A2628)</f>
        <v>1.2084942084942085</v>
      </c>
      <c r="D2628">
        <f>SUMIFS(user_list!P:P,user_list!G:G,"&lt;="&amp;A2628,user_list!H:H,"&gt;="&amp;A2628,user_list!J:J,days!G2628)+SUMIFS(user_list!P:P,user_list!G:G,"&lt;="&amp;A2628,user_list!H:H,"&gt;="&amp;A2628,user_list!J:J,days!G2628-1)</f>
        <v>0.48156370656370662</v>
      </c>
      <c r="E2628">
        <f>COUNTIF(user_list!H:H,A2628)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80">
        <v>44632</v>
      </c>
      <c r="B2629">
        <f>SUMIFS(user_list!P:P,user_list!G:G,"&lt;="&amp;A2629,user_list!H:H,"&gt;="&amp;A2629)</f>
        <v>0.1434684684684685</v>
      </c>
      <c r="C2629">
        <f>SUMIFS(user_list!Q:Q,user_list!G:G,"&lt;="&amp;A2629,user_list!H:H,"&gt;="&amp;A2629)</f>
        <v>0.35135135135135143</v>
      </c>
      <c r="D2629">
        <f>SUMIFS(user_list!P:P,user_list!G:G,"&lt;="&amp;A2629,user_list!H:H,"&gt;="&amp;A2629,user_list!J:J,days!G2629)+SUMIFS(user_list!P:P,user_list!G:G,"&lt;="&amp;A2629,user_list!H:H,"&gt;="&amp;A2629,user_list!J:J,days!G2629-1)</f>
        <v>0.1434684684684685</v>
      </c>
      <c r="E2629">
        <f>COUNTIF(user_list!H:H,A2629)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80">
        <v>44633</v>
      </c>
      <c r="B2630">
        <f>SUMIFS(user_list!P:P,user_list!G:G,"&lt;="&amp;A2630,user_list!H:H,"&gt;="&amp;A2630)</f>
        <v>0.1434684684684685</v>
      </c>
      <c r="C2630">
        <f>SUMIFS(user_list!Q:Q,user_list!G:G,"&lt;="&amp;A2630,user_list!H:H,"&gt;="&amp;A2630)</f>
        <v>0.35135135135135143</v>
      </c>
      <c r="D2630">
        <f>SUMIFS(user_list!P:P,user_list!G:G,"&lt;="&amp;A2630,user_list!H:H,"&gt;="&amp;A2630,user_list!J:J,days!G2630)+SUMIFS(user_list!P:P,user_list!G:G,"&lt;="&amp;A2630,user_list!H:H,"&gt;="&amp;A2630,user_list!J:J,days!G2630-1)</f>
        <v>0.1434684684684685</v>
      </c>
      <c r="E2630">
        <f>COUNTIF(user_list!H:H,A2630)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80">
        <v>44634</v>
      </c>
      <c r="B2631">
        <f>SUMIFS(user_list!P:P,user_list!G:G,"&lt;="&amp;A2631,user_list!H:H,"&gt;="&amp;A2631)</f>
        <v>0.66441049745397573</v>
      </c>
      <c r="C2631">
        <f>SUMIFS(user_list!Q:Q,user_list!G:G,"&lt;="&amp;A2631,user_list!H:H,"&gt;="&amp;A2631)</f>
        <v>1.623090481786134</v>
      </c>
      <c r="D2631">
        <f>SUMIFS(user_list!P:P,user_list!G:G,"&lt;="&amp;A2631,user_list!H:H,"&gt;="&amp;A2631,user_list!J:J,days!G2631)+SUMIFS(user_list!P:P,user_list!G:G,"&lt;="&amp;A2631,user_list!H:H,"&gt;="&amp;A2631,user_list!J:J,days!G2631-1)</f>
        <v>0.66441049745397573</v>
      </c>
      <c r="E2631">
        <f>COUNTIF(user_list!H:H,A2631)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80">
        <v>44635</v>
      </c>
      <c r="B2632">
        <f>SUMIFS(user_list!P:P,user_list!G:G,"&lt;="&amp;A2632,user_list!H:H,"&gt;="&amp;A2632)</f>
        <v>0.66441049745397573</v>
      </c>
      <c r="C2632">
        <f>SUMIFS(user_list!Q:Q,user_list!G:G,"&lt;="&amp;A2632,user_list!H:H,"&gt;="&amp;A2632)</f>
        <v>1.623090481786134</v>
      </c>
      <c r="D2632">
        <f>SUMIFS(user_list!P:P,user_list!G:G,"&lt;="&amp;A2632,user_list!H:H,"&gt;="&amp;A2632,user_list!J:J,days!G2632)+SUMIFS(user_list!P:P,user_list!G:G,"&lt;="&amp;A2632,user_list!H:H,"&gt;="&amp;A2632,user_list!J:J,days!G2632-1)</f>
        <v>0.66441049745397573</v>
      </c>
      <c r="E2632">
        <f>COUNTIF(user_list!H:H,A2632)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80">
        <v>44636</v>
      </c>
      <c r="B2633">
        <f>SUMIFS(user_list!P:P,user_list!G:G,"&lt;="&amp;A2633,user_list!H:H,"&gt;="&amp;A2633)</f>
        <v>0.66441049745397573</v>
      </c>
      <c r="C2633">
        <f>SUMIFS(user_list!Q:Q,user_list!G:G,"&lt;="&amp;A2633,user_list!H:H,"&gt;="&amp;A2633)</f>
        <v>1.623090481786134</v>
      </c>
      <c r="D2633">
        <f>SUMIFS(user_list!P:P,user_list!G:G,"&lt;="&amp;A2633,user_list!H:H,"&gt;="&amp;A2633,user_list!J:J,days!G2633)+SUMIFS(user_list!P:P,user_list!G:G,"&lt;="&amp;A2633,user_list!H:H,"&gt;="&amp;A2633,user_list!J:J,days!G2633-1)</f>
        <v>0.66441049745397573</v>
      </c>
      <c r="E2633">
        <f>COUNTIF(user_list!H:H,A2633)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80">
        <v>44637</v>
      </c>
      <c r="B2634">
        <f>SUMIFS(user_list!P:P,user_list!G:G,"&lt;="&amp;A2634,user_list!H:H,"&gt;="&amp;A2634)</f>
        <v>0.66441049745397573</v>
      </c>
      <c r="C2634">
        <f>SUMIFS(user_list!Q:Q,user_list!G:G,"&lt;="&amp;A2634,user_list!H:H,"&gt;="&amp;A2634)</f>
        <v>1.623090481786134</v>
      </c>
      <c r="D2634">
        <f>SUMIFS(user_list!P:P,user_list!G:G,"&lt;="&amp;A2634,user_list!H:H,"&gt;="&amp;A2634,user_list!J:J,days!G2634)+SUMIFS(user_list!P:P,user_list!G:G,"&lt;="&amp;A2634,user_list!H:H,"&gt;="&amp;A2634,user_list!J:J,days!G2634-1)</f>
        <v>0.66441049745397573</v>
      </c>
      <c r="E2634">
        <f>COUNTIF(user_list!H:H,A2634)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80">
        <v>44638</v>
      </c>
      <c r="B2635">
        <f>SUMIFS(user_list!P:P,user_list!G:G,"&lt;="&amp;A2635,user_list!H:H,"&gt;="&amp;A2635)</f>
        <v>0.66441049745397573</v>
      </c>
      <c r="C2635">
        <f>SUMIFS(user_list!Q:Q,user_list!G:G,"&lt;="&amp;A2635,user_list!H:H,"&gt;="&amp;A2635)</f>
        <v>1.623090481786134</v>
      </c>
      <c r="D2635">
        <f>SUMIFS(user_list!P:P,user_list!G:G,"&lt;="&amp;A2635,user_list!H:H,"&gt;="&amp;A2635,user_list!J:J,days!G2635)+SUMIFS(user_list!P:P,user_list!G:G,"&lt;="&amp;A2635,user_list!H:H,"&gt;="&amp;A2635,user_list!J:J,days!G2635-1)</f>
        <v>0.66441049745397573</v>
      </c>
      <c r="E2635">
        <f>COUNTIF(user_list!H:H,A2635)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80">
        <v>44639</v>
      </c>
      <c r="B2636">
        <f>SUMIFS(user_list!P:P,user_list!G:G,"&lt;="&amp;A2636,user_list!H:H,"&gt;="&amp;A2636)</f>
        <v>0.66441049745397573</v>
      </c>
      <c r="C2636">
        <f>SUMIFS(user_list!Q:Q,user_list!G:G,"&lt;="&amp;A2636,user_list!H:H,"&gt;="&amp;A2636)</f>
        <v>1.623090481786134</v>
      </c>
      <c r="D2636">
        <f>SUMIFS(user_list!P:P,user_list!G:G,"&lt;="&amp;A2636,user_list!H:H,"&gt;="&amp;A2636,user_list!J:J,days!G2636)+SUMIFS(user_list!P:P,user_list!G:G,"&lt;="&amp;A2636,user_list!H:H,"&gt;="&amp;A2636,user_list!J:J,days!G2636-1)</f>
        <v>0.66441049745397573</v>
      </c>
      <c r="E2636">
        <f>COUNTIF(user_list!H:H,A2636)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80">
        <v>44640</v>
      </c>
      <c r="B2637">
        <f>SUMIFS(user_list!P:P,user_list!G:G,"&lt;="&amp;A2637,user_list!H:H,"&gt;="&amp;A2637)</f>
        <v>0.66441049745397573</v>
      </c>
      <c r="C2637">
        <f>SUMIFS(user_list!Q:Q,user_list!G:G,"&lt;="&amp;A2637,user_list!H:H,"&gt;="&amp;A2637)</f>
        <v>1.623090481786134</v>
      </c>
      <c r="D2637">
        <f>SUMIFS(user_list!P:P,user_list!G:G,"&lt;="&amp;A2637,user_list!H:H,"&gt;="&amp;A2637,user_list!J:J,days!G2637)+SUMIFS(user_list!P:P,user_list!G:G,"&lt;="&amp;A2637,user_list!H:H,"&gt;="&amp;A2637,user_list!J:J,days!G2637-1)</f>
        <v>0.66441049745397573</v>
      </c>
      <c r="E2637">
        <f>COUNTIF(user_list!H:H,A2637)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80">
        <v>44641</v>
      </c>
      <c r="B2638">
        <f>SUMIFS(user_list!P:P,user_list!G:G,"&lt;="&amp;A2638,user_list!H:H,"&gt;="&amp;A2638)</f>
        <v>0.66441049745397573</v>
      </c>
      <c r="C2638">
        <f>SUMIFS(user_list!Q:Q,user_list!G:G,"&lt;="&amp;A2638,user_list!H:H,"&gt;="&amp;A2638)</f>
        <v>1.623090481786134</v>
      </c>
      <c r="D2638">
        <f>SUMIFS(user_list!P:P,user_list!G:G,"&lt;="&amp;A2638,user_list!H:H,"&gt;="&amp;A2638,user_list!J:J,days!G2638)+SUMIFS(user_list!P:P,user_list!G:G,"&lt;="&amp;A2638,user_list!H:H,"&gt;="&amp;A2638,user_list!J:J,days!G2638-1)</f>
        <v>0.66441049745397573</v>
      </c>
      <c r="E2638">
        <f>COUNTIF(user_list!H:H,A2638)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80">
        <v>44642</v>
      </c>
      <c r="B2639">
        <f>SUMIFS(user_list!P:P,user_list!G:G,"&lt;="&amp;A2639,user_list!H:H,"&gt;="&amp;A2639)</f>
        <v>1.2055869680422111</v>
      </c>
      <c r="C2639">
        <f>SUMIFS(user_list!Q:Q,user_list!G:G,"&lt;="&amp;A2639,user_list!H:H,"&gt;="&amp;A2639)</f>
        <v>3.0348551876684868</v>
      </c>
      <c r="D2639">
        <f>SUMIFS(user_list!P:P,user_list!G:G,"&lt;="&amp;A2639,user_list!H:H,"&gt;="&amp;A2639,user_list!J:J,days!G2639)+SUMIFS(user_list!P:P,user_list!G:G,"&lt;="&amp;A2639,user_list!H:H,"&gt;="&amp;A2639,user_list!J:J,days!G2639-1)</f>
        <v>0.66441049745397573</v>
      </c>
      <c r="E2639">
        <f>COUNTIF(user_list!H:H,A2639)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80">
        <v>44643</v>
      </c>
      <c r="B2640">
        <f>SUMIFS(user_list!P:P,user_list!G:G,"&lt;="&amp;A2640,user_list!H:H,"&gt;="&amp;A2640)</f>
        <v>1.2055869680422111</v>
      </c>
      <c r="C2640">
        <f>SUMIFS(user_list!Q:Q,user_list!G:G,"&lt;="&amp;A2640,user_list!H:H,"&gt;="&amp;A2640)</f>
        <v>3.0348551876684868</v>
      </c>
      <c r="D2640">
        <f>SUMIFS(user_list!P:P,user_list!G:G,"&lt;="&amp;A2640,user_list!H:H,"&gt;="&amp;A2640,user_list!J:J,days!G2640)+SUMIFS(user_list!P:P,user_list!G:G,"&lt;="&amp;A2640,user_list!H:H,"&gt;="&amp;A2640,user_list!J:J,days!G2640-1)</f>
        <v>0.66441049745397573</v>
      </c>
      <c r="E2640">
        <f>COUNTIF(user_list!H:H,A2640)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80">
        <v>44644</v>
      </c>
      <c r="B2641">
        <f>SUMIFS(user_list!P:P,user_list!G:G,"&lt;="&amp;A2641,user_list!H:H,"&gt;="&amp;A2641)</f>
        <v>1.2055869680422111</v>
      </c>
      <c r="C2641">
        <f>SUMIFS(user_list!Q:Q,user_list!G:G,"&lt;="&amp;A2641,user_list!H:H,"&gt;="&amp;A2641)</f>
        <v>3.0348551876684868</v>
      </c>
      <c r="D2641">
        <f>SUMIFS(user_list!P:P,user_list!G:G,"&lt;="&amp;A2641,user_list!H:H,"&gt;="&amp;A2641,user_list!J:J,days!G2641)+SUMIFS(user_list!P:P,user_list!G:G,"&lt;="&amp;A2641,user_list!H:H,"&gt;="&amp;A2641,user_list!J:J,days!G2641-1)</f>
        <v>0.66441049745397573</v>
      </c>
      <c r="E2641">
        <f>COUNTIF(user_list!H:H,A2641)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80">
        <v>44645</v>
      </c>
      <c r="B2642">
        <f>SUMIFS(user_list!P:P,user_list!G:G,"&lt;="&amp;A2642,user_list!H:H,"&gt;="&amp;A2642)</f>
        <v>1.2055869680422111</v>
      </c>
      <c r="C2642">
        <f>SUMIFS(user_list!Q:Q,user_list!G:G,"&lt;="&amp;A2642,user_list!H:H,"&gt;="&amp;A2642)</f>
        <v>3.0348551876684868</v>
      </c>
      <c r="D2642">
        <f>SUMIFS(user_list!P:P,user_list!G:G,"&lt;="&amp;A2642,user_list!H:H,"&gt;="&amp;A2642,user_list!J:J,days!G2642)+SUMIFS(user_list!P:P,user_list!G:G,"&lt;="&amp;A2642,user_list!H:H,"&gt;="&amp;A2642,user_list!J:J,days!G2642-1)</f>
        <v>0.66441049745397573</v>
      </c>
      <c r="E2642">
        <f>COUNTIF(user_list!H:H,A2642)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80">
        <v>44646</v>
      </c>
      <c r="B2643">
        <f>SUMIFS(user_list!P:P,user_list!G:G,"&lt;="&amp;A2643,user_list!H:H,"&gt;="&amp;A2643)</f>
        <v>1.2055869680422111</v>
      </c>
      <c r="C2643">
        <f>SUMIFS(user_list!Q:Q,user_list!G:G,"&lt;="&amp;A2643,user_list!H:H,"&gt;="&amp;A2643)</f>
        <v>3.0348551876684868</v>
      </c>
      <c r="D2643">
        <f>SUMIFS(user_list!P:P,user_list!G:G,"&lt;="&amp;A2643,user_list!H:H,"&gt;="&amp;A2643,user_list!J:J,days!G2643)+SUMIFS(user_list!P:P,user_list!G:G,"&lt;="&amp;A2643,user_list!H:H,"&gt;="&amp;A2643,user_list!J:J,days!G2643-1)</f>
        <v>0.66441049745397573</v>
      </c>
      <c r="E2643">
        <f>COUNTIF(user_list!H:H,A2643)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80">
        <v>44647</v>
      </c>
      <c r="B2644">
        <f>SUMIFS(user_list!P:P,user_list!G:G,"&lt;="&amp;A2644,user_list!H:H,"&gt;="&amp;A2644)</f>
        <v>1.2055869680422111</v>
      </c>
      <c r="C2644">
        <f>SUMIFS(user_list!Q:Q,user_list!G:G,"&lt;="&amp;A2644,user_list!H:H,"&gt;="&amp;A2644)</f>
        <v>3.0348551876684868</v>
      </c>
      <c r="D2644">
        <f>SUMIFS(user_list!P:P,user_list!G:G,"&lt;="&amp;A2644,user_list!H:H,"&gt;="&amp;A2644,user_list!J:J,days!G2644)+SUMIFS(user_list!P:P,user_list!G:G,"&lt;="&amp;A2644,user_list!H:H,"&gt;="&amp;A2644,user_list!J:J,days!G2644-1)</f>
        <v>0.66441049745397573</v>
      </c>
      <c r="E2644">
        <f>COUNTIF(user_list!H:H,A2644)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80">
        <v>44648</v>
      </c>
      <c r="B2645">
        <f>SUMIFS(user_list!P:P,user_list!G:G,"&lt;="&amp;A2645,user_list!H:H,"&gt;="&amp;A2645)</f>
        <v>1.2055869680422111</v>
      </c>
      <c r="C2645">
        <f>SUMIFS(user_list!Q:Q,user_list!G:G,"&lt;="&amp;A2645,user_list!H:H,"&gt;="&amp;A2645)</f>
        <v>3.0348551876684868</v>
      </c>
      <c r="D2645">
        <f>SUMIFS(user_list!P:P,user_list!G:G,"&lt;="&amp;A2645,user_list!H:H,"&gt;="&amp;A2645,user_list!J:J,days!G2645)+SUMIFS(user_list!P:P,user_list!G:G,"&lt;="&amp;A2645,user_list!H:H,"&gt;="&amp;A2645,user_list!J:J,days!G2645-1)</f>
        <v>0.66441049745397573</v>
      </c>
      <c r="E2645">
        <f>COUNTIF(user_list!H:H,A2645)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80">
        <v>44649</v>
      </c>
      <c r="B2646">
        <f>SUMIFS(user_list!P:P,user_list!G:G,"&lt;="&amp;A2646,user_list!H:H,"&gt;="&amp;A2646)</f>
        <v>1.2055869680422111</v>
      </c>
      <c r="C2646">
        <f>SUMIFS(user_list!Q:Q,user_list!G:G,"&lt;="&amp;A2646,user_list!H:H,"&gt;="&amp;A2646)</f>
        <v>3.0348551876684868</v>
      </c>
      <c r="D2646">
        <f>SUMIFS(user_list!P:P,user_list!G:G,"&lt;="&amp;A2646,user_list!H:H,"&gt;="&amp;A2646,user_list!J:J,days!G2646)+SUMIFS(user_list!P:P,user_list!G:G,"&lt;="&amp;A2646,user_list!H:H,"&gt;="&amp;A2646,user_list!J:J,days!G2646-1)</f>
        <v>0.66441049745397573</v>
      </c>
      <c r="E2646">
        <f>COUNTIF(user_list!H:H,A2646)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80">
        <v>44650</v>
      </c>
      <c r="B2647">
        <f>SUMIFS(user_list!P:P,user_list!G:G,"&lt;="&amp;A2647,user_list!H:H,"&gt;="&amp;A2647)</f>
        <v>0.97868220613744916</v>
      </c>
      <c r="C2647">
        <f>SUMIFS(user_list!Q:Q,user_list!G:G,"&lt;="&amp;A2647,user_list!H:H,"&gt;="&amp;A2647)</f>
        <v>2.4753313781446775</v>
      </c>
      <c r="D2647">
        <f>SUMIFS(user_list!P:P,user_list!G:G,"&lt;="&amp;A2647,user_list!H:H,"&gt;="&amp;A2647,user_list!J:J,days!G2647)+SUMIFS(user_list!P:P,user_list!G:G,"&lt;="&amp;A2647,user_list!H:H,"&gt;="&amp;A2647,user_list!J:J,days!G2647-1)</f>
        <v>0.43750573554921385</v>
      </c>
      <c r="E2647">
        <f>COUNTIF(user_list!H:H,A2647)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80">
        <v>44651</v>
      </c>
      <c r="B2648">
        <f>SUMIFS(user_list!P:P,user_list!G:G,"&lt;="&amp;A2648,user_list!H:H,"&gt;="&amp;A2648)</f>
        <v>0.97868220613744916</v>
      </c>
      <c r="C2648">
        <f>SUMIFS(user_list!Q:Q,user_list!G:G,"&lt;="&amp;A2648,user_list!H:H,"&gt;="&amp;A2648)</f>
        <v>2.4753313781446775</v>
      </c>
      <c r="D2648">
        <f>SUMIFS(user_list!P:P,user_list!G:G,"&lt;="&amp;A2648,user_list!H:H,"&gt;="&amp;A2648,user_list!J:J,days!G2648)+SUMIFS(user_list!P:P,user_list!G:G,"&lt;="&amp;A2648,user_list!H:H,"&gt;="&amp;A2648,user_list!J:J,days!G2648-1)</f>
        <v>0.43750573554921385</v>
      </c>
      <c r="E2648">
        <f>COUNTIF(user_list!H:H,A2648)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80">
        <v>44652</v>
      </c>
      <c r="B2649">
        <f>SUMIFS(user_list!P:P,user_list!G:G,"&lt;="&amp;A2649,user_list!H:H,"&gt;="&amp;A2649)</f>
        <v>0.97868220613744916</v>
      </c>
      <c r="C2649">
        <f>SUMIFS(user_list!Q:Q,user_list!G:G,"&lt;="&amp;A2649,user_list!H:H,"&gt;="&amp;A2649)</f>
        <v>2.4753313781446775</v>
      </c>
      <c r="D2649">
        <f>SUMIFS(user_list!P:P,user_list!G:G,"&lt;="&amp;A2649,user_list!H:H,"&gt;="&amp;A2649,user_list!J:J,days!G2649)+SUMIFS(user_list!P:P,user_list!G:G,"&lt;="&amp;A2649,user_list!H:H,"&gt;="&amp;A2649,user_list!J:J,days!G2649-1)</f>
        <v>0.43750573554921385</v>
      </c>
      <c r="E2649">
        <f>COUNTIF(user_list!H:H,A2649)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80">
        <v>44653</v>
      </c>
      <c r="B2650">
        <f>SUMIFS(user_list!P:P,user_list!G:G,"&lt;="&amp;A2650,user_list!H:H,"&gt;="&amp;A2650)</f>
        <v>0.97868220613744916</v>
      </c>
      <c r="C2650">
        <f>SUMIFS(user_list!Q:Q,user_list!G:G,"&lt;="&amp;A2650,user_list!H:H,"&gt;="&amp;A2650)</f>
        <v>2.4753313781446775</v>
      </c>
      <c r="D2650">
        <f>SUMIFS(user_list!P:P,user_list!G:G,"&lt;="&amp;A2650,user_list!H:H,"&gt;="&amp;A2650,user_list!J:J,days!G2650)+SUMIFS(user_list!P:P,user_list!G:G,"&lt;="&amp;A2650,user_list!H:H,"&gt;="&amp;A2650,user_list!J:J,days!G2650-1)</f>
        <v>0.43750573554921385</v>
      </c>
      <c r="E2650">
        <f>COUNTIF(user_list!H:H,A2650)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80">
        <v>44654</v>
      </c>
      <c r="B2651">
        <f>SUMIFS(user_list!P:P,user_list!G:G,"&lt;="&amp;A2651,user_list!H:H,"&gt;="&amp;A2651)</f>
        <v>1.1814599839152269</v>
      </c>
      <c r="C2651">
        <f>SUMIFS(user_list!Q:Q,user_list!G:G,"&lt;="&amp;A2651,user_list!H:H,"&gt;="&amp;A2651)</f>
        <v>2.9753313781446775</v>
      </c>
      <c r="D2651">
        <f>SUMIFS(user_list!P:P,user_list!G:G,"&lt;="&amp;A2651,user_list!H:H,"&gt;="&amp;A2651,user_list!J:J,days!G2651)+SUMIFS(user_list!P:P,user_list!G:G,"&lt;="&amp;A2651,user_list!H:H,"&gt;="&amp;A2651,user_list!J:J,days!G2651-1)</f>
        <v>0.64028351332699163</v>
      </c>
      <c r="E2651">
        <f>COUNTIF(user_list!H:H,A2651)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80">
        <v>44655</v>
      </c>
      <c r="B2652">
        <f>SUMIFS(user_list!P:P,user_list!G:G,"&lt;="&amp;A2652,user_list!H:H,"&gt;="&amp;A2652)</f>
        <v>1.1814599839152269</v>
      </c>
      <c r="C2652">
        <f>SUMIFS(user_list!Q:Q,user_list!G:G,"&lt;="&amp;A2652,user_list!H:H,"&gt;="&amp;A2652)</f>
        <v>2.9753313781446775</v>
      </c>
      <c r="D2652">
        <f>SUMIFS(user_list!P:P,user_list!G:G,"&lt;="&amp;A2652,user_list!H:H,"&gt;="&amp;A2652,user_list!J:J,days!G2652)+SUMIFS(user_list!P:P,user_list!G:G,"&lt;="&amp;A2652,user_list!H:H,"&gt;="&amp;A2652,user_list!J:J,days!G2652-1)</f>
        <v>0.64028351332699163</v>
      </c>
      <c r="E2652">
        <f>COUNTIF(user_list!H:H,A2652)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80">
        <v>44656</v>
      </c>
      <c r="B2653">
        <f>SUMIFS(user_list!P:P,user_list!G:G,"&lt;="&amp;A2653,user_list!H:H,"&gt;="&amp;A2653)</f>
        <v>1.1814599839152269</v>
      </c>
      <c r="C2653">
        <f>SUMIFS(user_list!Q:Q,user_list!G:G,"&lt;="&amp;A2653,user_list!H:H,"&gt;="&amp;A2653)</f>
        <v>2.9753313781446775</v>
      </c>
      <c r="D2653">
        <f>SUMIFS(user_list!P:P,user_list!G:G,"&lt;="&amp;A2653,user_list!H:H,"&gt;="&amp;A2653,user_list!J:J,days!G2653)+SUMIFS(user_list!P:P,user_list!G:G,"&lt;="&amp;A2653,user_list!H:H,"&gt;="&amp;A2653,user_list!J:J,days!G2653-1)</f>
        <v>0.64028351332699163</v>
      </c>
      <c r="E2653">
        <f>COUNTIF(user_list!H:H,A2653)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80">
        <v>44657</v>
      </c>
      <c r="B2654">
        <f>SUMIFS(user_list!P:P,user_list!G:G,"&lt;="&amp;A2654,user_list!H:H,"&gt;="&amp;A2654)</f>
        <v>0.96885128826305311</v>
      </c>
      <c r="C2654">
        <f>SUMIFS(user_list!Q:Q,user_list!G:G,"&lt;="&amp;A2654,user_list!H:H,"&gt;="&amp;A2654)</f>
        <v>2.4535922477098948</v>
      </c>
      <c r="D2654">
        <f>SUMIFS(user_list!P:P,user_list!G:G,"&lt;="&amp;A2654,user_list!H:H,"&gt;="&amp;A2654,user_list!J:J,days!G2654)+SUMIFS(user_list!P:P,user_list!G:G,"&lt;="&amp;A2654,user_list!H:H,"&gt;="&amp;A2654,user_list!J:J,days!G2654-1)</f>
        <v>0.42767481767481774</v>
      </c>
      <c r="E2654">
        <f>COUNTIF(user_list!H:H,A2654)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80">
        <v>44658</v>
      </c>
      <c r="B2655">
        <f>SUMIFS(user_list!P:P,user_list!G:G,"&lt;="&amp;A2655,user_list!H:H,"&gt;="&amp;A2655)</f>
        <v>0.96885128826305311</v>
      </c>
      <c r="C2655">
        <f>SUMIFS(user_list!Q:Q,user_list!G:G,"&lt;="&amp;A2655,user_list!H:H,"&gt;="&amp;A2655)</f>
        <v>2.4535922477098948</v>
      </c>
      <c r="D2655">
        <f>SUMIFS(user_list!P:P,user_list!G:G,"&lt;="&amp;A2655,user_list!H:H,"&gt;="&amp;A2655,user_list!J:J,days!G2655)+SUMIFS(user_list!P:P,user_list!G:G,"&lt;="&amp;A2655,user_list!H:H,"&gt;="&amp;A2655,user_list!J:J,days!G2655-1)</f>
        <v>0.42767481767481774</v>
      </c>
      <c r="E2655">
        <f>COUNTIF(user_list!H:H,A2655)</f>
        <v>2</v>
      </c>
      <c r="F2655">
        <f t="shared" si="82"/>
        <v>4</v>
      </c>
      <c r="G2655">
        <f t="shared" si="83"/>
        <v>2022</v>
      </c>
    </row>
    <row r="2656" spans="1:7" hidden="1" x14ac:dyDescent="0.3">
      <c r="A2656" s="80">
        <v>44659</v>
      </c>
      <c r="B2656">
        <f>SUMIFS(user_list!P:P,user_list!G:G,"&lt;="&amp;A2656,user_list!H:H,"&gt;="&amp;A2656)</f>
        <v>0.28420634920634924</v>
      </c>
      <c r="C2656">
        <f>SUMIFS(user_list!Q:Q,user_list!G:G,"&lt;="&amp;A2656,user_list!H:H,"&gt;="&amp;A2656)</f>
        <v>0.69047619047619047</v>
      </c>
      <c r="D2656">
        <f>SUMIFS(user_list!P:P,user_list!G:G,"&lt;="&amp;A2656,user_list!H:H,"&gt;="&amp;A2656,user_list!J:J,days!G2656)+SUMIFS(user_list!P:P,user_list!G:G,"&lt;="&amp;A2656,user_list!H:H,"&gt;="&amp;A2656,user_list!J:J,days!G2656-1)</f>
        <v>0.28420634920634924</v>
      </c>
      <c r="E2656">
        <f>COUNTIF(user_list!H:H,A2656)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80">
        <v>44660</v>
      </c>
      <c r="B2657">
        <f>SUMIFS(user_list!P:P,user_list!G:G,"&lt;="&amp;A2657,user_list!H:H,"&gt;="&amp;A2657)</f>
        <v>0.28420634920634924</v>
      </c>
      <c r="C2657">
        <f>SUMIFS(user_list!Q:Q,user_list!G:G,"&lt;="&amp;A2657,user_list!H:H,"&gt;="&amp;A2657)</f>
        <v>0.69047619047619047</v>
      </c>
      <c r="D2657">
        <f>SUMIFS(user_list!P:P,user_list!G:G,"&lt;="&amp;A2657,user_list!H:H,"&gt;="&amp;A2657,user_list!J:J,days!G2657)+SUMIFS(user_list!P:P,user_list!G:G,"&lt;="&amp;A2657,user_list!H:H,"&gt;="&amp;A2657,user_list!J:J,days!G2657-1)</f>
        <v>0.28420634920634924</v>
      </c>
      <c r="E2657">
        <f>COUNTIF(user_list!H:H,A2657)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80">
        <v>44661</v>
      </c>
      <c r="B2658">
        <f>SUMIFS(user_list!P:P,user_list!G:G,"&lt;="&amp;A2658,user_list!H:H,"&gt;="&amp;A2658)</f>
        <v>0.28420634920634924</v>
      </c>
      <c r="C2658">
        <f>SUMIFS(user_list!Q:Q,user_list!G:G,"&lt;="&amp;A2658,user_list!H:H,"&gt;="&amp;A2658)</f>
        <v>0.69047619047619047</v>
      </c>
      <c r="D2658">
        <f>SUMIFS(user_list!P:P,user_list!G:G,"&lt;="&amp;A2658,user_list!H:H,"&gt;="&amp;A2658,user_list!J:J,days!G2658)+SUMIFS(user_list!P:P,user_list!G:G,"&lt;="&amp;A2658,user_list!H:H,"&gt;="&amp;A2658,user_list!J:J,days!G2658-1)</f>
        <v>0.28420634920634924</v>
      </c>
      <c r="E2658">
        <f>COUNTIF(user_list!H:H,A2658)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80">
        <v>44662</v>
      </c>
      <c r="B2659">
        <f>SUMIFS(user_list!P:P,user_list!G:G,"&lt;="&amp;A2659,user_list!H:H,"&gt;="&amp;A2659)</f>
        <v>0.54716931216931231</v>
      </c>
      <c r="C2659">
        <f>SUMIFS(user_list!Q:Q,user_list!G:G,"&lt;="&amp;A2659,user_list!H:H,"&gt;="&amp;A2659)</f>
        <v>1.3571428571428572</v>
      </c>
      <c r="D2659">
        <f>SUMIFS(user_list!P:P,user_list!G:G,"&lt;="&amp;A2659,user_list!H:H,"&gt;="&amp;A2659,user_list!J:J,days!G2659)+SUMIFS(user_list!P:P,user_list!G:G,"&lt;="&amp;A2659,user_list!H:H,"&gt;="&amp;A2659,user_list!J:J,days!G2659-1)</f>
        <v>0.54716931216931231</v>
      </c>
      <c r="E2659">
        <f>COUNTIF(user_list!H:H,A2659)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80">
        <v>44663</v>
      </c>
      <c r="B2660">
        <f>SUMIFS(user_list!P:P,user_list!G:G,"&lt;="&amp;A2660,user_list!H:H,"&gt;="&amp;A2660)</f>
        <v>0.54716931216931231</v>
      </c>
      <c r="C2660">
        <f>SUMIFS(user_list!Q:Q,user_list!G:G,"&lt;="&amp;A2660,user_list!H:H,"&gt;="&amp;A2660)</f>
        <v>1.3571428571428572</v>
      </c>
      <c r="D2660">
        <f>SUMIFS(user_list!P:P,user_list!G:G,"&lt;="&amp;A2660,user_list!H:H,"&gt;="&amp;A2660,user_list!J:J,days!G2660)+SUMIFS(user_list!P:P,user_list!G:G,"&lt;="&amp;A2660,user_list!H:H,"&gt;="&amp;A2660,user_list!J:J,days!G2660-1)</f>
        <v>0.54716931216931231</v>
      </c>
      <c r="E2660">
        <f>COUNTIF(user_list!H:H,A2660)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80">
        <v>44664</v>
      </c>
      <c r="B2661">
        <f>SUMIFS(user_list!P:P,user_list!G:G,"&lt;="&amp;A2661,user_list!H:H,"&gt;="&amp;A2661)</f>
        <v>0.54716931216931231</v>
      </c>
      <c r="C2661">
        <f>SUMIFS(user_list!Q:Q,user_list!G:G,"&lt;="&amp;A2661,user_list!H:H,"&gt;="&amp;A2661)</f>
        <v>1.3571428571428572</v>
      </c>
      <c r="D2661">
        <f>SUMIFS(user_list!P:P,user_list!G:G,"&lt;="&amp;A2661,user_list!H:H,"&gt;="&amp;A2661,user_list!J:J,days!G2661)+SUMIFS(user_list!P:P,user_list!G:G,"&lt;="&amp;A2661,user_list!H:H,"&gt;="&amp;A2661,user_list!J:J,days!G2661-1)</f>
        <v>0.54716931216931231</v>
      </c>
      <c r="E2661">
        <f>COUNTIF(user_list!H:H,A2661)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80">
        <v>44665</v>
      </c>
      <c r="B2662">
        <f>SUMIFS(user_list!P:P,user_list!G:G,"&lt;="&amp;A2662,user_list!H:H,"&gt;="&amp;A2662)</f>
        <v>0.54716931216931231</v>
      </c>
      <c r="C2662">
        <f>SUMIFS(user_list!Q:Q,user_list!G:G,"&lt;="&amp;A2662,user_list!H:H,"&gt;="&amp;A2662)</f>
        <v>1.3571428571428572</v>
      </c>
      <c r="D2662">
        <f>SUMIFS(user_list!P:P,user_list!G:G,"&lt;="&amp;A2662,user_list!H:H,"&gt;="&amp;A2662,user_list!J:J,days!G2662)+SUMIFS(user_list!P:P,user_list!G:G,"&lt;="&amp;A2662,user_list!H:H,"&gt;="&amp;A2662,user_list!J:J,days!G2662-1)</f>
        <v>0.54716931216931231</v>
      </c>
      <c r="E2662">
        <f>COUNTIF(user_list!H:H,A2662)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80">
        <v>44666</v>
      </c>
      <c r="B2663">
        <f>SUMIFS(user_list!P:P,user_list!G:G,"&lt;="&amp;A2663,user_list!H:H,"&gt;="&amp;A2663)</f>
        <v>0.54716931216931231</v>
      </c>
      <c r="C2663">
        <f>SUMIFS(user_list!Q:Q,user_list!G:G,"&lt;="&amp;A2663,user_list!H:H,"&gt;="&amp;A2663)</f>
        <v>1.3571428571428572</v>
      </c>
      <c r="D2663">
        <f>SUMIFS(user_list!P:P,user_list!G:G,"&lt;="&amp;A2663,user_list!H:H,"&gt;="&amp;A2663,user_list!J:J,days!G2663)+SUMIFS(user_list!P:P,user_list!G:G,"&lt;="&amp;A2663,user_list!H:H,"&gt;="&amp;A2663,user_list!J:J,days!G2663-1)</f>
        <v>0.54716931216931231</v>
      </c>
      <c r="E2663">
        <f>COUNTIF(user_list!H:H,A2663)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80">
        <v>44667</v>
      </c>
      <c r="B2664">
        <f>SUMIFS(user_list!P:P,user_list!G:G,"&lt;="&amp;A2664,user_list!H:H,"&gt;="&amp;A2664)</f>
        <v>0.54716931216931231</v>
      </c>
      <c r="C2664">
        <f>SUMIFS(user_list!Q:Q,user_list!G:G,"&lt;="&amp;A2664,user_list!H:H,"&gt;="&amp;A2664)</f>
        <v>1.3571428571428572</v>
      </c>
      <c r="D2664">
        <f>SUMIFS(user_list!P:P,user_list!G:G,"&lt;="&amp;A2664,user_list!H:H,"&gt;="&amp;A2664,user_list!J:J,days!G2664)+SUMIFS(user_list!P:P,user_list!G:G,"&lt;="&amp;A2664,user_list!H:H,"&gt;="&amp;A2664,user_list!J:J,days!G2664-1)</f>
        <v>0.54716931216931231</v>
      </c>
      <c r="E2664">
        <f>COUNTIF(user_list!H:H,A2664)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80">
        <v>44668</v>
      </c>
      <c r="B2665">
        <f>SUMIFS(user_list!P:P,user_list!G:G,"&lt;="&amp;A2665,user_list!H:H,"&gt;="&amp;A2665)</f>
        <v>0.54716931216931231</v>
      </c>
      <c r="C2665">
        <f>SUMIFS(user_list!Q:Q,user_list!G:G,"&lt;="&amp;A2665,user_list!H:H,"&gt;="&amp;A2665)</f>
        <v>1.3571428571428572</v>
      </c>
      <c r="D2665">
        <f>SUMIFS(user_list!P:P,user_list!G:G,"&lt;="&amp;A2665,user_list!H:H,"&gt;="&amp;A2665,user_list!J:J,days!G2665)+SUMIFS(user_list!P:P,user_list!G:G,"&lt;="&amp;A2665,user_list!H:H,"&gt;="&amp;A2665,user_list!J:J,days!G2665-1)</f>
        <v>0.54716931216931231</v>
      </c>
      <c r="E2665">
        <f>COUNTIF(user_list!H:H,A2665)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80">
        <v>44669</v>
      </c>
      <c r="B2666">
        <f>SUMIFS(user_list!P:P,user_list!G:G,"&lt;="&amp;A2666,user_list!H:H,"&gt;="&amp;A2666)</f>
        <v>0.72983597883597884</v>
      </c>
      <c r="C2666">
        <f>SUMIFS(user_list!Q:Q,user_list!G:G,"&lt;="&amp;A2666,user_list!H:H,"&gt;="&amp;A2666)</f>
        <v>1.8371428571428572</v>
      </c>
      <c r="D2666">
        <f>SUMIFS(user_list!P:P,user_list!G:G,"&lt;="&amp;A2666,user_list!H:H,"&gt;="&amp;A2666,user_list!J:J,days!G2666)+SUMIFS(user_list!P:P,user_list!G:G,"&lt;="&amp;A2666,user_list!H:H,"&gt;="&amp;A2666,user_list!J:J,days!G2666-1)</f>
        <v>0.72983597883597884</v>
      </c>
      <c r="E2666">
        <f>COUNTIF(user_list!H:H,A2666)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80">
        <v>44670</v>
      </c>
      <c r="B2667">
        <f>SUMIFS(user_list!P:P,user_list!G:G,"&lt;="&amp;A2667,user_list!H:H,"&gt;="&amp;A2667)</f>
        <v>0.72983597883597884</v>
      </c>
      <c r="C2667">
        <f>SUMIFS(user_list!Q:Q,user_list!G:G,"&lt;="&amp;A2667,user_list!H:H,"&gt;="&amp;A2667)</f>
        <v>1.8371428571428572</v>
      </c>
      <c r="D2667">
        <f>SUMIFS(user_list!P:P,user_list!G:G,"&lt;="&amp;A2667,user_list!H:H,"&gt;="&amp;A2667,user_list!J:J,days!G2667)+SUMIFS(user_list!P:P,user_list!G:G,"&lt;="&amp;A2667,user_list!H:H,"&gt;="&amp;A2667,user_list!J:J,days!G2667-1)</f>
        <v>0.72983597883597884</v>
      </c>
      <c r="E2667">
        <f>COUNTIF(user_list!H:H,A2667)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80">
        <v>44671</v>
      </c>
      <c r="B2668">
        <f>SUMIFS(user_list!P:P,user_list!G:G,"&lt;="&amp;A2668,user_list!H:H,"&gt;="&amp;A2668)</f>
        <v>0.64840740740740743</v>
      </c>
      <c r="C2668">
        <f>SUMIFS(user_list!Q:Q,user_list!G:G,"&lt;="&amp;A2668,user_list!H:H,"&gt;="&amp;A2668)</f>
        <v>1.6466666666666665</v>
      </c>
      <c r="D2668">
        <f>SUMIFS(user_list!P:P,user_list!G:G,"&lt;="&amp;A2668,user_list!H:H,"&gt;="&amp;A2668,user_list!J:J,days!G2668)+SUMIFS(user_list!P:P,user_list!G:G,"&lt;="&amp;A2668,user_list!H:H,"&gt;="&amp;A2668,user_list!J:J,days!G2668-1)</f>
        <v>0.64840740740740743</v>
      </c>
      <c r="E2668">
        <f>COUNTIF(user_list!H:H,A2668)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80">
        <v>44672</v>
      </c>
      <c r="B2669">
        <f>SUMIFS(user_list!P:P,user_list!G:G,"&lt;="&amp;A2669,user_list!H:H,"&gt;="&amp;A2669)</f>
        <v>0.64840740740740743</v>
      </c>
      <c r="C2669">
        <f>SUMIFS(user_list!Q:Q,user_list!G:G,"&lt;="&amp;A2669,user_list!H:H,"&gt;="&amp;A2669)</f>
        <v>1.6466666666666665</v>
      </c>
      <c r="D2669">
        <f>SUMIFS(user_list!P:P,user_list!G:G,"&lt;="&amp;A2669,user_list!H:H,"&gt;="&amp;A2669,user_list!J:J,days!G2669)+SUMIFS(user_list!P:P,user_list!G:G,"&lt;="&amp;A2669,user_list!H:H,"&gt;="&amp;A2669,user_list!J:J,days!G2669-1)</f>
        <v>0.64840740740740743</v>
      </c>
      <c r="E2669">
        <f>COUNTIF(user_list!H:H,A2669)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80">
        <v>44673</v>
      </c>
      <c r="B2670">
        <f>SUMIFS(user_list!P:P,user_list!G:G,"&lt;="&amp;A2670,user_list!H:H,"&gt;="&amp;A2670)</f>
        <v>0.64840740740740743</v>
      </c>
      <c r="C2670">
        <f>SUMIFS(user_list!Q:Q,user_list!G:G,"&lt;="&amp;A2670,user_list!H:H,"&gt;="&amp;A2670)</f>
        <v>1.6466666666666665</v>
      </c>
      <c r="D2670">
        <f>SUMIFS(user_list!P:P,user_list!G:G,"&lt;="&amp;A2670,user_list!H:H,"&gt;="&amp;A2670,user_list!J:J,days!G2670)+SUMIFS(user_list!P:P,user_list!G:G,"&lt;="&amp;A2670,user_list!H:H,"&gt;="&amp;A2670,user_list!J:J,days!G2670-1)</f>
        <v>0.64840740740740743</v>
      </c>
      <c r="E2670">
        <f>COUNTIF(user_list!H:H,A2670)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80">
        <v>44674</v>
      </c>
      <c r="B2671">
        <f>SUMIFS(user_list!P:P,user_list!G:G,"&lt;="&amp;A2671,user_list!H:H,"&gt;="&amp;A2671)</f>
        <v>0.64840740740740743</v>
      </c>
      <c r="C2671">
        <f>SUMIFS(user_list!Q:Q,user_list!G:G,"&lt;="&amp;A2671,user_list!H:H,"&gt;="&amp;A2671)</f>
        <v>1.6466666666666665</v>
      </c>
      <c r="D2671">
        <f>SUMIFS(user_list!P:P,user_list!G:G,"&lt;="&amp;A2671,user_list!H:H,"&gt;="&amp;A2671,user_list!J:J,days!G2671)+SUMIFS(user_list!P:P,user_list!G:G,"&lt;="&amp;A2671,user_list!H:H,"&gt;="&amp;A2671,user_list!J:J,days!G2671-1)</f>
        <v>0.64840740740740743</v>
      </c>
      <c r="E2671">
        <f>COUNTIF(user_list!H:H,A2671)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80">
        <v>44675</v>
      </c>
      <c r="B2672">
        <f>SUMIFS(user_list!P:P,user_list!G:G,"&lt;="&amp;A2672,user_list!H:H,"&gt;="&amp;A2672)</f>
        <v>0.64840740740740743</v>
      </c>
      <c r="C2672">
        <f>SUMIFS(user_list!Q:Q,user_list!G:G,"&lt;="&amp;A2672,user_list!H:H,"&gt;="&amp;A2672)</f>
        <v>1.6466666666666665</v>
      </c>
      <c r="D2672">
        <f>SUMIFS(user_list!P:P,user_list!G:G,"&lt;="&amp;A2672,user_list!H:H,"&gt;="&amp;A2672,user_list!J:J,days!G2672)+SUMIFS(user_list!P:P,user_list!G:G,"&lt;="&amp;A2672,user_list!H:H,"&gt;="&amp;A2672,user_list!J:J,days!G2672-1)</f>
        <v>0.64840740740740743</v>
      </c>
      <c r="E2672">
        <f>COUNTIF(user_list!H:H,A2672)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80">
        <v>44676</v>
      </c>
      <c r="B2673">
        <f>SUMIFS(user_list!P:P,user_list!G:G,"&lt;="&amp;A2673,user_list!H:H,"&gt;="&amp;A2673)</f>
        <v>0.64840740740740743</v>
      </c>
      <c r="C2673">
        <f>SUMIFS(user_list!Q:Q,user_list!G:G,"&lt;="&amp;A2673,user_list!H:H,"&gt;="&amp;A2673)</f>
        <v>1.6466666666666665</v>
      </c>
      <c r="D2673">
        <f>SUMIFS(user_list!P:P,user_list!G:G,"&lt;="&amp;A2673,user_list!H:H,"&gt;="&amp;A2673,user_list!J:J,days!G2673)+SUMIFS(user_list!P:P,user_list!G:G,"&lt;="&amp;A2673,user_list!H:H,"&gt;="&amp;A2673,user_list!J:J,days!G2673-1)</f>
        <v>0.64840740740740743</v>
      </c>
      <c r="E2673">
        <f>COUNTIF(user_list!H:H,A2673)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80">
        <v>44677</v>
      </c>
      <c r="B2674">
        <f>SUMIFS(user_list!P:P,user_list!G:G,"&lt;="&amp;A2674,user_list!H:H,"&gt;="&amp;A2674)</f>
        <v>0.64840740740740743</v>
      </c>
      <c r="C2674">
        <f>SUMIFS(user_list!Q:Q,user_list!G:G,"&lt;="&amp;A2674,user_list!H:H,"&gt;="&amp;A2674)</f>
        <v>1.6466666666666665</v>
      </c>
      <c r="D2674">
        <f>SUMIFS(user_list!P:P,user_list!G:G,"&lt;="&amp;A2674,user_list!H:H,"&gt;="&amp;A2674,user_list!J:J,days!G2674)+SUMIFS(user_list!P:P,user_list!G:G,"&lt;="&amp;A2674,user_list!H:H,"&gt;="&amp;A2674,user_list!J:J,days!G2674-1)</f>
        <v>0.64840740740740743</v>
      </c>
      <c r="E2674">
        <f>COUNTIF(user_list!H:H,A2674)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80">
        <v>44678</v>
      </c>
      <c r="B2675">
        <f>SUMIFS(user_list!P:P,user_list!G:G,"&lt;="&amp;A2675,user_list!H:H,"&gt;="&amp;A2675)</f>
        <v>0.4456296296296296</v>
      </c>
      <c r="C2675">
        <f>SUMIFS(user_list!Q:Q,user_list!G:G,"&lt;="&amp;A2675,user_list!H:H,"&gt;="&amp;A2675)</f>
        <v>1.1466666666666665</v>
      </c>
      <c r="D2675">
        <f>SUMIFS(user_list!P:P,user_list!G:G,"&lt;="&amp;A2675,user_list!H:H,"&gt;="&amp;A2675,user_list!J:J,days!G2675)+SUMIFS(user_list!P:P,user_list!G:G,"&lt;="&amp;A2675,user_list!H:H,"&gt;="&amp;A2675,user_list!J:J,days!G2675-1)</f>
        <v>0.4456296296296296</v>
      </c>
      <c r="E2675">
        <f>COUNTIF(user_list!H:H,A2675)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80">
        <v>44679</v>
      </c>
      <c r="B2676">
        <f>SUMIFS(user_list!P:P,user_list!G:G,"&lt;="&amp;A2676,user_list!H:H,"&gt;="&amp;A2676)</f>
        <v>0.4456296296296296</v>
      </c>
      <c r="C2676">
        <f>SUMIFS(user_list!Q:Q,user_list!G:G,"&lt;="&amp;A2676,user_list!H:H,"&gt;="&amp;A2676)</f>
        <v>1.1466666666666665</v>
      </c>
      <c r="D2676">
        <f>SUMIFS(user_list!P:P,user_list!G:G,"&lt;="&amp;A2676,user_list!H:H,"&gt;="&amp;A2676,user_list!J:J,days!G2676)+SUMIFS(user_list!P:P,user_list!G:G,"&lt;="&amp;A2676,user_list!H:H,"&gt;="&amp;A2676,user_list!J:J,days!G2676-1)</f>
        <v>0.4456296296296296</v>
      </c>
      <c r="E2676">
        <f>COUNTIF(user_list!H:H,A2676)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80">
        <v>44680</v>
      </c>
      <c r="B2677">
        <f>SUMIFS(user_list!P:P,user_list!G:G,"&lt;="&amp;A2677,user_list!H:H,"&gt;="&amp;A2677)</f>
        <v>0.18266666666666659</v>
      </c>
      <c r="C2677">
        <f>SUMIFS(user_list!Q:Q,user_list!G:G,"&lt;="&amp;A2677,user_list!H:H,"&gt;="&amp;A2677)</f>
        <v>0.48</v>
      </c>
      <c r="D2677">
        <f>SUMIFS(user_list!P:P,user_list!G:G,"&lt;="&amp;A2677,user_list!H:H,"&gt;="&amp;A2677,user_list!J:J,days!G2677)+SUMIFS(user_list!P:P,user_list!G:G,"&lt;="&amp;A2677,user_list!H:H,"&gt;="&amp;A2677,user_list!J:J,days!G2677-1)</f>
        <v>0.18266666666666659</v>
      </c>
      <c r="E2677">
        <f>COUNTIF(user_list!H:H,A2677)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80">
        <v>44681</v>
      </c>
      <c r="B2678">
        <f>SUMIFS(user_list!P:P,user_list!G:G,"&lt;="&amp;A2678,user_list!H:H,"&gt;="&amp;A2678)</f>
        <v>0.18266666666666659</v>
      </c>
      <c r="C2678">
        <f>SUMIFS(user_list!Q:Q,user_list!G:G,"&lt;="&amp;A2678,user_list!H:H,"&gt;="&amp;A2678)</f>
        <v>0.48</v>
      </c>
      <c r="D2678">
        <f>SUMIFS(user_list!P:P,user_list!G:G,"&lt;="&amp;A2678,user_list!H:H,"&gt;="&amp;A2678,user_list!J:J,days!G2678)+SUMIFS(user_list!P:P,user_list!G:G,"&lt;="&amp;A2678,user_list!H:H,"&gt;="&amp;A2678,user_list!J:J,days!G2678-1)</f>
        <v>0.18266666666666659</v>
      </c>
      <c r="E2678">
        <f>COUNTIF(user_list!H:H,A2678)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80">
        <v>44682</v>
      </c>
      <c r="B2679">
        <f>SUMIFS(user_list!P:P,user_list!G:G,"&lt;="&amp;A2679,user_list!H:H,"&gt;="&amp;A2679)</f>
        <v>0.97711111111111104</v>
      </c>
      <c r="C2679">
        <f>SUMIFS(user_list!Q:Q,user_list!G:G,"&lt;="&amp;A2679,user_list!H:H,"&gt;="&amp;A2679)</f>
        <v>2.48</v>
      </c>
      <c r="D2679">
        <f>SUMIFS(user_list!P:P,user_list!G:G,"&lt;="&amp;A2679,user_list!H:H,"&gt;="&amp;A2679,user_list!J:J,days!G2679)+SUMIFS(user_list!P:P,user_list!G:G,"&lt;="&amp;A2679,user_list!H:H,"&gt;="&amp;A2679,user_list!J:J,days!G2679-1)</f>
        <v>0.97711111111111104</v>
      </c>
      <c r="E2679">
        <f>COUNTIF(user_list!H:H,A2679)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80">
        <v>44683</v>
      </c>
      <c r="B2680">
        <f>SUMIFS(user_list!P:P,user_list!G:G,"&lt;="&amp;A2680,user_list!H:H,"&gt;="&amp;A2680)</f>
        <v>0.97711111111111104</v>
      </c>
      <c r="C2680">
        <f>SUMIFS(user_list!Q:Q,user_list!G:G,"&lt;="&amp;A2680,user_list!H:H,"&gt;="&amp;A2680)</f>
        <v>2.48</v>
      </c>
      <c r="D2680">
        <f>SUMIFS(user_list!P:P,user_list!G:G,"&lt;="&amp;A2680,user_list!H:H,"&gt;="&amp;A2680,user_list!J:J,days!G2680)+SUMIFS(user_list!P:P,user_list!G:G,"&lt;="&amp;A2680,user_list!H:H,"&gt;="&amp;A2680,user_list!J:J,days!G2680-1)</f>
        <v>0.97711111111111104</v>
      </c>
      <c r="E2680">
        <f>COUNTIF(user_list!H:H,A2680)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80">
        <v>44684</v>
      </c>
      <c r="B2681">
        <f>SUMIFS(user_list!P:P,user_list!G:G,"&lt;="&amp;A2681,user_list!H:H,"&gt;="&amp;A2681)</f>
        <v>0.97711111111111104</v>
      </c>
      <c r="C2681">
        <f>SUMIFS(user_list!Q:Q,user_list!G:G,"&lt;="&amp;A2681,user_list!H:H,"&gt;="&amp;A2681)</f>
        <v>2.48</v>
      </c>
      <c r="D2681">
        <f>SUMIFS(user_list!P:P,user_list!G:G,"&lt;="&amp;A2681,user_list!H:H,"&gt;="&amp;A2681,user_list!J:J,days!G2681)+SUMIFS(user_list!P:P,user_list!G:G,"&lt;="&amp;A2681,user_list!H:H,"&gt;="&amp;A2681,user_list!J:J,days!G2681-1)</f>
        <v>0.97711111111111104</v>
      </c>
      <c r="E2681">
        <f>COUNTIF(user_list!H:H,A2681)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80">
        <v>44685</v>
      </c>
      <c r="B2682">
        <f>SUMIFS(user_list!P:P,user_list!G:G,"&lt;="&amp;A2682,user_list!H:H,"&gt;="&amp;A2682)</f>
        <v>0.97711111111111104</v>
      </c>
      <c r="C2682">
        <f>SUMIFS(user_list!Q:Q,user_list!G:G,"&lt;="&amp;A2682,user_list!H:H,"&gt;="&amp;A2682)</f>
        <v>2.48</v>
      </c>
      <c r="D2682">
        <f>SUMIFS(user_list!P:P,user_list!G:G,"&lt;="&amp;A2682,user_list!H:H,"&gt;="&amp;A2682,user_list!J:J,days!G2682)+SUMIFS(user_list!P:P,user_list!G:G,"&lt;="&amp;A2682,user_list!H:H,"&gt;="&amp;A2682,user_list!J:J,days!G2682-1)</f>
        <v>0.97711111111111104</v>
      </c>
      <c r="E2682">
        <f>COUNTIF(user_list!H:H,A2682)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80">
        <v>44686</v>
      </c>
      <c r="B2683">
        <f>SUMIFS(user_list!P:P,user_list!G:G,"&lt;="&amp;A2683,user_list!H:H,"&gt;="&amp;A2683)</f>
        <v>0.97711111111111104</v>
      </c>
      <c r="C2683">
        <f>SUMIFS(user_list!Q:Q,user_list!G:G,"&lt;="&amp;A2683,user_list!H:H,"&gt;="&amp;A2683)</f>
        <v>2.48</v>
      </c>
      <c r="D2683">
        <f>SUMIFS(user_list!P:P,user_list!G:G,"&lt;="&amp;A2683,user_list!H:H,"&gt;="&amp;A2683,user_list!J:J,days!G2683)+SUMIFS(user_list!P:P,user_list!G:G,"&lt;="&amp;A2683,user_list!H:H,"&gt;="&amp;A2683,user_list!J:J,days!G2683-1)</f>
        <v>0.97711111111111104</v>
      </c>
      <c r="E2683">
        <f>COUNTIF(user_list!H:H,A2683)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80">
        <v>44687</v>
      </c>
      <c r="B2684">
        <f>SUMIFS(user_list!P:P,user_list!G:G,"&lt;="&amp;A2684,user_list!H:H,"&gt;="&amp;A2684)</f>
        <v>2.5546805555555552</v>
      </c>
      <c r="C2684">
        <f>SUMIFS(user_list!Q:Q,user_list!G:G,"&lt;="&amp;A2684,user_list!H:H,"&gt;="&amp;A2684)</f>
        <v>6.48</v>
      </c>
      <c r="D2684">
        <f>SUMIFS(user_list!P:P,user_list!G:G,"&lt;="&amp;A2684,user_list!H:H,"&gt;="&amp;A2684,user_list!J:J,days!G2684)+SUMIFS(user_list!P:P,user_list!G:G,"&lt;="&amp;A2684,user_list!H:H,"&gt;="&amp;A2684,user_list!J:J,days!G2684-1)</f>
        <v>2.5546805555555552</v>
      </c>
      <c r="E2684">
        <f>COUNTIF(user_list!H:H,A2684)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80">
        <v>44688</v>
      </c>
      <c r="B2685">
        <f>SUMIFS(user_list!P:P,user_list!G:G,"&lt;="&amp;A2685,user_list!H:H,"&gt;="&amp;A2685)</f>
        <v>2.9444027777777775</v>
      </c>
      <c r="C2685">
        <f>SUMIFS(user_list!Q:Q,user_list!G:G,"&lt;="&amp;A2685,user_list!H:H,"&gt;="&amp;A2685)</f>
        <v>5.48</v>
      </c>
      <c r="D2685">
        <f>SUMIFS(user_list!P:P,user_list!G:G,"&lt;="&amp;A2685,user_list!H:H,"&gt;="&amp;A2685,user_list!J:J,days!G2685)+SUMIFS(user_list!P:P,user_list!G:G,"&lt;="&amp;A2685,user_list!H:H,"&gt;="&amp;A2685,user_list!J:J,days!G2685-1)</f>
        <v>1.7602361111111107</v>
      </c>
      <c r="E2685">
        <f>COUNTIF(user_list!H:H,A2685)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80">
        <v>44689</v>
      </c>
      <c r="B2686">
        <f>SUMIFS(user_list!P:P,user_list!G:G,"&lt;="&amp;A2686,user_list!H:H,"&gt;="&amp;A2686)</f>
        <v>1.7602361111111107</v>
      </c>
      <c r="C2686">
        <f>SUMIFS(user_list!Q:Q,user_list!G:G,"&lt;="&amp;A2686,user_list!H:H,"&gt;="&amp;A2686)</f>
        <v>4.4800000000000004</v>
      </c>
      <c r="D2686">
        <f>SUMIFS(user_list!P:P,user_list!G:G,"&lt;="&amp;A2686,user_list!H:H,"&gt;="&amp;A2686,user_list!J:J,days!G2686)+SUMIFS(user_list!P:P,user_list!G:G,"&lt;="&amp;A2686,user_list!H:H,"&gt;="&amp;A2686,user_list!J:J,days!G2686-1)</f>
        <v>1.7602361111111107</v>
      </c>
      <c r="E2686">
        <f>COUNTIF(user_list!H:H,A2686)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80">
        <v>44690</v>
      </c>
      <c r="B2687">
        <f>SUMIFS(user_list!P:P,user_list!G:G,"&lt;="&amp;A2687,user_list!H:H,"&gt;="&amp;A2687)</f>
        <v>1.7602361111111107</v>
      </c>
      <c r="C2687">
        <f>SUMIFS(user_list!Q:Q,user_list!G:G,"&lt;="&amp;A2687,user_list!H:H,"&gt;="&amp;A2687)</f>
        <v>4.4800000000000004</v>
      </c>
      <c r="D2687">
        <f>SUMIFS(user_list!P:P,user_list!G:G,"&lt;="&amp;A2687,user_list!H:H,"&gt;="&amp;A2687,user_list!J:J,days!G2687)+SUMIFS(user_list!P:P,user_list!G:G,"&lt;="&amp;A2687,user_list!H:H,"&gt;="&amp;A2687,user_list!J:J,days!G2687-1)</f>
        <v>1.7602361111111107</v>
      </c>
      <c r="E2687">
        <f>COUNTIF(user_list!H:H,A2687)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80">
        <v>44691</v>
      </c>
      <c r="B2688">
        <f>SUMIFS(user_list!P:P,user_list!G:G,"&lt;="&amp;A2688,user_list!H:H,"&gt;="&amp;A2688)</f>
        <v>0.47829166666666662</v>
      </c>
      <c r="C2688">
        <f>SUMIFS(user_list!Q:Q,user_list!G:G,"&lt;="&amp;A2688,user_list!H:H,"&gt;="&amp;A2688)</f>
        <v>1.23</v>
      </c>
      <c r="D2688">
        <f>SUMIFS(user_list!P:P,user_list!G:G,"&lt;="&amp;A2688,user_list!H:H,"&gt;="&amp;A2688,user_list!J:J,days!G2688)+SUMIFS(user_list!P:P,user_list!G:G,"&lt;="&amp;A2688,user_list!H:H,"&gt;="&amp;A2688,user_list!J:J,days!G2688-1)</f>
        <v>0.47829166666666662</v>
      </c>
      <c r="E2688">
        <f>COUNTIF(user_list!H:H,A2688)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80">
        <v>44692</v>
      </c>
      <c r="B2689">
        <f>SUMIFS(user_list!P:P,user_list!G:G,"&lt;="&amp;A2689,user_list!H:H,"&gt;="&amp;A2689)</f>
        <v>0.47829166666666662</v>
      </c>
      <c r="C2689">
        <f>SUMIFS(user_list!Q:Q,user_list!G:G,"&lt;="&amp;A2689,user_list!H:H,"&gt;="&amp;A2689)</f>
        <v>1.23</v>
      </c>
      <c r="D2689">
        <f>SUMIFS(user_list!P:P,user_list!G:G,"&lt;="&amp;A2689,user_list!H:H,"&gt;="&amp;A2689,user_list!J:J,days!G2689)+SUMIFS(user_list!P:P,user_list!G:G,"&lt;="&amp;A2689,user_list!H:H,"&gt;="&amp;A2689,user_list!J:J,days!G2689-1)</f>
        <v>0.47829166666666662</v>
      </c>
      <c r="E2689">
        <f>COUNTIF(user_list!H:H,A2689)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80">
        <v>44693</v>
      </c>
      <c r="B2690">
        <f>SUMIFS(user_list!P:P,user_list!G:G,"&lt;="&amp;A2690,user_list!H:H,"&gt;="&amp;A2690)</f>
        <v>1.2671805555555555</v>
      </c>
      <c r="C2690">
        <f>SUMIFS(user_list!Q:Q,user_list!G:G,"&lt;="&amp;A2690,user_list!H:H,"&gt;="&amp;A2690)</f>
        <v>3.23</v>
      </c>
      <c r="D2690">
        <f>SUMIFS(user_list!P:P,user_list!G:G,"&lt;="&amp;A2690,user_list!H:H,"&gt;="&amp;A2690,user_list!J:J,days!G2690)+SUMIFS(user_list!P:P,user_list!G:G,"&lt;="&amp;A2690,user_list!H:H,"&gt;="&amp;A2690,user_list!J:J,days!G2690-1)</f>
        <v>0.47829166666666662</v>
      </c>
      <c r="E2690">
        <f>COUNTIF(user_list!H:H,A2690)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80">
        <v>44694</v>
      </c>
      <c r="B2691">
        <f>SUMIFS(user_list!P:P,user_list!G:G,"&lt;="&amp;A2691,user_list!H:H,"&gt;="&amp;A2691)</f>
        <v>1.084513888888889</v>
      </c>
      <c r="C2691">
        <f>SUMIFS(user_list!Q:Q,user_list!G:G,"&lt;="&amp;A2691,user_list!H:H,"&gt;="&amp;A2691)</f>
        <v>2.75</v>
      </c>
      <c r="D2691">
        <f>SUMIFS(user_list!P:P,user_list!G:G,"&lt;="&amp;A2691,user_list!H:H,"&gt;="&amp;A2691,user_list!J:J,days!G2691)+SUMIFS(user_list!P:P,user_list!G:G,"&lt;="&amp;A2691,user_list!H:H,"&gt;="&amp;A2691,user_list!J:J,days!G2691-1)</f>
        <v>0.29562500000000003</v>
      </c>
      <c r="E2691">
        <f>COUNTIF(user_list!H:H,A2691)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80">
        <v>44695</v>
      </c>
      <c r="B2692">
        <f>SUMIFS(user_list!P:P,user_list!G:G,"&lt;="&amp;A2692,user_list!H:H,"&gt;="&amp;A2692)</f>
        <v>1.084513888888889</v>
      </c>
      <c r="C2692">
        <f>SUMIFS(user_list!Q:Q,user_list!G:G,"&lt;="&amp;A2692,user_list!H:H,"&gt;="&amp;A2692)</f>
        <v>2.75</v>
      </c>
      <c r="D2692">
        <f>SUMIFS(user_list!P:P,user_list!G:G,"&lt;="&amp;A2692,user_list!H:H,"&gt;="&amp;A2692,user_list!J:J,days!G2692)+SUMIFS(user_list!P:P,user_list!G:G,"&lt;="&amp;A2692,user_list!H:H,"&gt;="&amp;A2692,user_list!J:J,days!G2692-1)</f>
        <v>0.29562500000000003</v>
      </c>
      <c r="E2692">
        <f>COUNTIF(user_list!H:H,A2692)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80">
        <v>44696</v>
      </c>
      <c r="B2693">
        <f>SUMIFS(user_list!P:P,user_list!G:G,"&lt;="&amp;A2693,user_list!H:H,"&gt;="&amp;A2693)</f>
        <v>1.084513888888889</v>
      </c>
      <c r="C2693">
        <f>SUMIFS(user_list!Q:Q,user_list!G:G,"&lt;="&amp;A2693,user_list!H:H,"&gt;="&amp;A2693)</f>
        <v>2.75</v>
      </c>
      <c r="D2693">
        <f>SUMIFS(user_list!P:P,user_list!G:G,"&lt;="&amp;A2693,user_list!H:H,"&gt;="&amp;A2693,user_list!J:J,days!G2693)+SUMIFS(user_list!P:P,user_list!G:G,"&lt;="&amp;A2693,user_list!H:H,"&gt;="&amp;A2693,user_list!J:J,days!G2693-1)</f>
        <v>0.29562500000000003</v>
      </c>
      <c r="E2693">
        <f>COUNTIF(user_list!H:H,A2693)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80">
        <v>44697</v>
      </c>
      <c r="B2694">
        <f>SUMIFS(user_list!P:P,user_list!G:G,"&lt;="&amp;A2694,user_list!H:H,"&gt;="&amp;A2694)</f>
        <v>1.084513888888889</v>
      </c>
      <c r="C2694">
        <f>SUMIFS(user_list!Q:Q,user_list!G:G,"&lt;="&amp;A2694,user_list!H:H,"&gt;="&amp;A2694)</f>
        <v>2.75</v>
      </c>
      <c r="D2694">
        <f>SUMIFS(user_list!P:P,user_list!G:G,"&lt;="&amp;A2694,user_list!H:H,"&gt;="&amp;A2694,user_list!J:J,days!G2694)+SUMIFS(user_list!P:P,user_list!G:G,"&lt;="&amp;A2694,user_list!H:H,"&gt;="&amp;A2694,user_list!J:J,days!G2694-1)</f>
        <v>0.29562500000000003</v>
      </c>
      <c r="E2694">
        <f>COUNTIF(user_list!H:H,A2694)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80">
        <v>44698</v>
      </c>
      <c r="B2695">
        <f>SUMIFS(user_list!P:P,user_list!G:G,"&lt;="&amp;A2695,user_list!H:H,"&gt;="&amp;A2695)</f>
        <v>1.6104398148148149</v>
      </c>
      <c r="C2695">
        <f>SUMIFS(user_list!Q:Q,user_list!G:G,"&lt;="&amp;A2695,user_list!H:H,"&gt;="&amp;A2695)</f>
        <v>4.083333333333333</v>
      </c>
      <c r="D2695">
        <f>SUMIFS(user_list!P:P,user_list!G:G,"&lt;="&amp;A2695,user_list!H:H,"&gt;="&amp;A2695,user_list!J:J,days!G2695)+SUMIFS(user_list!P:P,user_list!G:G,"&lt;="&amp;A2695,user_list!H:H,"&gt;="&amp;A2695,user_list!J:J,days!G2695-1)</f>
        <v>0.82155092592592593</v>
      </c>
      <c r="E2695">
        <f>COUNTIF(user_list!H:H,A2695)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80">
        <v>44699</v>
      </c>
      <c r="B2696">
        <f>SUMIFS(user_list!P:P,user_list!G:G,"&lt;="&amp;A2696,user_list!H:H,"&gt;="&amp;A2696)</f>
        <v>2.3993287037037039</v>
      </c>
      <c r="C2696">
        <f>SUMIFS(user_list!Q:Q,user_list!G:G,"&lt;="&amp;A2696,user_list!H:H,"&gt;="&amp;A2696)</f>
        <v>6.083333333333333</v>
      </c>
      <c r="D2696">
        <f>SUMIFS(user_list!P:P,user_list!G:G,"&lt;="&amp;A2696,user_list!H:H,"&gt;="&amp;A2696,user_list!J:J,days!G2696)+SUMIFS(user_list!P:P,user_list!G:G,"&lt;="&amp;A2696,user_list!H:H,"&gt;="&amp;A2696,user_list!J:J,days!G2696-1)</f>
        <v>2.3993287037037039</v>
      </c>
      <c r="E2696">
        <f>COUNTIF(user_list!H:H,A2696)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80">
        <v>44700</v>
      </c>
      <c r="B2697">
        <f>SUMIFS(user_list!P:P,user_list!G:G,"&lt;="&amp;A2697,user_list!H:H,"&gt;="&amp;A2697)</f>
        <v>2.3993287037037039</v>
      </c>
      <c r="C2697">
        <f>SUMIFS(user_list!Q:Q,user_list!G:G,"&lt;="&amp;A2697,user_list!H:H,"&gt;="&amp;A2697)</f>
        <v>6.083333333333333</v>
      </c>
      <c r="D2697">
        <f>SUMIFS(user_list!P:P,user_list!G:G,"&lt;="&amp;A2697,user_list!H:H,"&gt;="&amp;A2697,user_list!J:J,days!G2697)+SUMIFS(user_list!P:P,user_list!G:G,"&lt;="&amp;A2697,user_list!H:H,"&gt;="&amp;A2697,user_list!J:J,days!G2697-1)</f>
        <v>2.3993287037037039</v>
      </c>
      <c r="E2697">
        <f>COUNTIF(user_list!H:H,A2697)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80">
        <v>44701</v>
      </c>
      <c r="B2698">
        <f>SUMIFS(user_list!P:P,user_list!G:G,"&lt;="&amp;A2698,user_list!H:H,"&gt;="&amp;A2698)</f>
        <v>2.3993287037037039</v>
      </c>
      <c r="C2698">
        <f>SUMIFS(user_list!Q:Q,user_list!G:G,"&lt;="&amp;A2698,user_list!H:H,"&gt;="&amp;A2698)</f>
        <v>6.083333333333333</v>
      </c>
      <c r="D2698">
        <f>SUMIFS(user_list!P:P,user_list!G:G,"&lt;="&amp;A2698,user_list!H:H,"&gt;="&amp;A2698,user_list!J:J,days!G2698)+SUMIFS(user_list!P:P,user_list!G:G,"&lt;="&amp;A2698,user_list!H:H,"&gt;="&amp;A2698,user_list!J:J,days!G2698-1)</f>
        <v>2.3993287037037039</v>
      </c>
      <c r="E2698">
        <f>COUNTIF(user_list!H:H,A2698)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80">
        <v>44702</v>
      </c>
      <c r="B2699">
        <f>SUMIFS(user_list!P:P,user_list!G:G,"&lt;="&amp;A2699,user_list!H:H,"&gt;="&amp;A2699)</f>
        <v>0.82155092592592593</v>
      </c>
      <c r="C2699">
        <f>SUMIFS(user_list!Q:Q,user_list!G:G,"&lt;="&amp;A2699,user_list!H:H,"&gt;="&amp;A2699)</f>
        <v>2.083333333333333</v>
      </c>
      <c r="D2699">
        <f>SUMIFS(user_list!P:P,user_list!G:G,"&lt;="&amp;A2699,user_list!H:H,"&gt;="&amp;A2699,user_list!J:J,days!G2699)+SUMIFS(user_list!P:P,user_list!G:G,"&lt;="&amp;A2699,user_list!H:H,"&gt;="&amp;A2699,user_list!J:J,days!G2699-1)</f>
        <v>0.82155092592592593</v>
      </c>
      <c r="E2699">
        <f>COUNTIF(user_list!H:H,A2699)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80">
        <v>44703</v>
      </c>
      <c r="B2700">
        <f>SUMIFS(user_list!P:P,user_list!G:G,"&lt;="&amp;A2700,user_list!H:H,"&gt;="&amp;A2700)</f>
        <v>2.909259259259259</v>
      </c>
      <c r="C2700">
        <f>SUMIFS(user_list!Q:Q,user_list!G:G,"&lt;="&amp;A2700,user_list!H:H,"&gt;="&amp;A2700)</f>
        <v>7.333333333333333</v>
      </c>
      <c r="D2700">
        <f>SUMIFS(user_list!P:P,user_list!G:G,"&lt;="&amp;A2700,user_list!H:H,"&gt;="&amp;A2700,user_list!J:J,days!G2700)+SUMIFS(user_list!P:P,user_list!G:G,"&lt;="&amp;A2700,user_list!H:H,"&gt;="&amp;A2700,user_list!J:J,days!G2700-1)</f>
        <v>2.909259259259259</v>
      </c>
      <c r="E2700">
        <f>COUNTIF(user_list!H:H,A2700)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80">
        <v>44704</v>
      </c>
      <c r="B2701">
        <f>SUMIFS(user_list!P:P,user_list!G:G,"&lt;="&amp;A2701,user_list!H:H,"&gt;="&amp;A2701)</f>
        <v>3.8625925925925921</v>
      </c>
      <c r="C2701">
        <f>SUMIFS(user_list!Q:Q,user_list!G:G,"&lt;="&amp;A2701,user_list!H:H,"&gt;="&amp;A2701)</f>
        <v>9.7333333333333325</v>
      </c>
      <c r="D2701">
        <f>SUMIFS(user_list!P:P,user_list!G:G,"&lt;="&amp;A2701,user_list!H:H,"&gt;="&amp;A2701,user_list!J:J,days!G2701)+SUMIFS(user_list!P:P,user_list!G:G,"&lt;="&amp;A2701,user_list!H:H,"&gt;="&amp;A2701,user_list!J:J,days!G2701-1)</f>
        <v>3.8625925925925921</v>
      </c>
      <c r="E2701">
        <f>COUNTIF(user_list!H:H,A2701)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80">
        <v>44705</v>
      </c>
      <c r="B2702">
        <f>SUMIFS(user_list!P:P,user_list!G:G,"&lt;="&amp;A2702,user_list!H:H,"&gt;="&amp;A2702)</f>
        <v>1.4792592592592593</v>
      </c>
      <c r="C2702">
        <f>SUMIFS(user_list!Q:Q,user_list!G:G,"&lt;="&amp;A2702,user_list!H:H,"&gt;="&amp;A2702)</f>
        <v>3.7333333333333329</v>
      </c>
      <c r="D2702">
        <f>SUMIFS(user_list!P:P,user_list!G:G,"&lt;="&amp;A2702,user_list!H:H,"&gt;="&amp;A2702,user_list!J:J,days!G2702)+SUMIFS(user_list!P:P,user_list!G:G,"&lt;="&amp;A2702,user_list!H:H,"&gt;="&amp;A2702,user_list!J:J,days!G2702-1)</f>
        <v>1.4792592592592593</v>
      </c>
      <c r="E2702">
        <f>COUNTIF(user_list!H:H,A2702)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80">
        <v>44706</v>
      </c>
      <c r="B2703">
        <f>SUMIFS(user_list!P:P,user_list!G:G,"&lt;="&amp;A2703,user_list!H:H,"&gt;="&amp;A2703)</f>
        <v>1.5958487654320987</v>
      </c>
      <c r="C2703">
        <f>SUMIFS(user_list!Q:Q,user_list!G:G,"&lt;="&amp;A2703,user_list!H:H,"&gt;="&amp;A2703)</f>
        <v>4.0111111111111111</v>
      </c>
      <c r="D2703">
        <f>SUMIFS(user_list!P:P,user_list!G:G,"&lt;="&amp;A2703,user_list!H:H,"&gt;="&amp;A2703,user_list!J:J,days!G2703)+SUMIFS(user_list!P:P,user_list!G:G,"&lt;="&amp;A2703,user_list!H:H,"&gt;="&amp;A2703,user_list!J:J,days!G2703-1)</f>
        <v>1.5958487654320987</v>
      </c>
      <c r="E2703">
        <f>COUNTIF(user_list!H:H,A2703)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80">
        <v>44707</v>
      </c>
      <c r="B2704">
        <f>SUMIFS(user_list!P:P,user_list!G:G,"&lt;="&amp;A2704,user_list!H:H,"&gt;="&amp;A2704)</f>
        <v>2.6299228395061727</v>
      </c>
      <c r="C2704">
        <f>SUMIFS(user_list!Q:Q,user_list!G:G,"&lt;="&amp;A2704,user_list!H:H,"&gt;="&amp;A2704)</f>
        <v>6.6777777777777771</v>
      </c>
      <c r="D2704">
        <f>SUMIFS(user_list!P:P,user_list!G:G,"&lt;="&amp;A2704,user_list!H:H,"&gt;="&amp;A2704,user_list!J:J,days!G2704)+SUMIFS(user_list!P:P,user_list!G:G,"&lt;="&amp;A2704,user_list!H:H,"&gt;="&amp;A2704,user_list!J:J,days!G2704-1)</f>
        <v>2.6299228395061727</v>
      </c>
      <c r="E2704">
        <f>COUNTIF(user_list!H:H,A2704)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80">
        <v>44708</v>
      </c>
      <c r="B2705">
        <f>SUMIFS(user_list!P:P,user_list!G:G,"&lt;="&amp;A2705,user_list!H:H,"&gt;="&amp;A2705)</f>
        <v>2.6299228395061727</v>
      </c>
      <c r="C2705">
        <f>SUMIFS(user_list!Q:Q,user_list!G:G,"&lt;="&amp;A2705,user_list!H:H,"&gt;="&amp;A2705)</f>
        <v>6.6777777777777771</v>
      </c>
      <c r="D2705">
        <f>SUMIFS(user_list!P:P,user_list!G:G,"&lt;="&amp;A2705,user_list!H:H,"&gt;="&amp;A2705,user_list!J:J,days!G2705)+SUMIFS(user_list!P:P,user_list!G:G,"&lt;="&amp;A2705,user_list!H:H,"&gt;="&amp;A2705,user_list!J:J,days!G2705-1)</f>
        <v>2.6299228395061727</v>
      </c>
      <c r="E2705">
        <f>COUNTIF(user_list!H:H,A2705)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80">
        <v>44709</v>
      </c>
      <c r="B2706">
        <f>SUMIFS(user_list!P:P,user_list!G:G,"&lt;="&amp;A2706,user_list!H:H,"&gt;="&amp;A2706)</f>
        <v>1.9702932098765431</v>
      </c>
      <c r="C2706">
        <f>SUMIFS(user_list!Q:Q,user_list!G:G,"&lt;="&amp;A2706,user_list!H:H,"&gt;="&amp;A2706)</f>
        <v>5</v>
      </c>
      <c r="D2706">
        <f>SUMIFS(user_list!P:P,user_list!G:G,"&lt;="&amp;A2706,user_list!H:H,"&gt;="&amp;A2706,user_list!J:J,days!G2706)+SUMIFS(user_list!P:P,user_list!G:G,"&lt;="&amp;A2706,user_list!H:H,"&gt;="&amp;A2706,user_list!J:J,days!G2706-1)</f>
        <v>1.9702932098765431</v>
      </c>
      <c r="E2706">
        <f>COUNTIF(user_list!H:H,A2706)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80">
        <v>44710</v>
      </c>
      <c r="B2707">
        <f>SUMIFS(user_list!P:P,user_list!G:G,"&lt;="&amp;A2707,user_list!H:H,"&gt;="&amp;A2707)</f>
        <v>1.0602932098765432</v>
      </c>
      <c r="C2707">
        <f>SUMIFS(user_list!Q:Q,user_list!G:G,"&lt;="&amp;A2707,user_list!H:H,"&gt;="&amp;A2707)</f>
        <v>2.625</v>
      </c>
      <c r="D2707">
        <f>SUMIFS(user_list!P:P,user_list!G:G,"&lt;="&amp;A2707,user_list!H:H,"&gt;="&amp;A2707,user_list!J:J,days!G2707)+SUMIFS(user_list!P:P,user_list!G:G,"&lt;="&amp;A2707,user_list!H:H,"&gt;="&amp;A2707,user_list!J:J,days!G2707-1)</f>
        <v>1.0602932098765432</v>
      </c>
      <c r="E2707">
        <f>COUNTIF(user_list!H:H,A2707)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80">
        <v>44711</v>
      </c>
      <c r="B2708">
        <f>SUMIFS(user_list!P:P,user_list!G:G,"&lt;="&amp;A2708,user_list!H:H,"&gt;="&amp;A2708)</f>
        <v>1.0602932098765432</v>
      </c>
      <c r="C2708">
        <f>SUMIFS(user_list!Q:Q,user_list!G:G,"&lt;="&amp;A2708,user_list!H:H,"&gt;="&amp;A2708)</f>
        <v>2.625</v>
      </c>
      <c r="D2708">
        <f>SUMIFS(user_list!P:P,user_list!G:G,"&lt;="&amp;A2708,user_list!H:H,"&gt;="&amp;A2708,user_list!J:J,days!G2708)+SUMIFS(user_list!P:P,user_list!G:G,"&lt;="&amp;A2708,user_list!H:H,"&gt;="&amp;A2708,user_list!J:J,days!G2708-1)</f>
        <v>1.0602932098765432</v>
      </c>
      <c r="E2708">
        <f>COUNTIF(user_list!H:H,A2708)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80">
        <v>44712</v>
      </c>
      <c r="B2709">
        <f>SUMIFS(user_list!P:P,user_list!G:G,"&lt;="&amp;A2709,user_list!H:H,"&gt;="&amp;A2709)</f>
        <v>1.0602932098765432</v>
      </c>
      <c r="C2709">
        <f>SUMIFS(user_list!Q:Q,user_list!G:G,"&lt;="&amp;A2709,user_list!H:H,"&gt;="&amp;A2709)</f>
        <v>2.625</v>
      </c>
      <c r="D2709">
        <f>SUMIFS(user_list!P:P,user_list!G:G,"&lt;="&amp;A2709,user_list!H:H,"&gt;="&amp;A2709,user_list!J:J,days!G2709)+SUMIFS(user_list!P:P,user_list!G:G,"&lt;="&amp;A2709,user_list!H:H,"&gt;="&amp;A2709,user_list!J:J,days!G2709-1)</f>
        <v>1.0602932098765432</v>
      </c>
      <c r="E2709">
        <f>COUNTIF(user_list!H:H,A2709)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80">
        <v>44713</v>
      </c>
      <c r="B2710">
        <f>SUMIFS(user_list!P:P,user_list!G:G,"&lt;="&amp;A2710,user_list!H:H,"&gt;="&amp;A2710)</f>
        <v>1.0602932098765432</v>
      </c>
      <c r="C2710">
        <f>SUMIFS(user_list!Q:Q,user_list!G:G,"&lt;="&amp;A2710,user_list!H:H,"&gt;="&amp;A2710)</f>
        <v>2.625</v>
      </c>
      <c r="D2710">
        <f>SUMIFS(user_list!P:P,user_list!G:G,"&lt;="&amp;A2710,user_list!H:H,"&gt;="&amp;A2710,user_list!J:J,days!G2710)+SUMIFS(user_list!P:P,user_list!G:G,"&lt;="&amp;A2710,user_list!H:H,"&gt;="&amp;A2710,user_list!J:J,days!G2710-1)</f>
        <v>1.0602932098765432</v>
      </c>
      <c r="E2710">
        <f>COUNTIF(user_list!H:H,A2710)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80">
        <v>44714</v>
      </c>
      <c r="B2711">
        <f>SUMIFS(user_list!P:P,user_list!G:G,"&lt;="&amp;A2711,user_list!H:H,"&gt;="&amp;A2711)</f>
        <v>1.0602932098765432</v>
      </c>
      <c r="C2711">
        <f>SUMIFS(user_list!Q:Q,user_list!G:G,"&lt;="&amp;A2711,user_list!H:H,"&gt;="&amp;A2711)</f>
        <v>2.625</v>
      </c>
      <c r="D2711">
        <f>SUMIFS(user_list!P:P,user_list!G:G,"&lt;="&amp;A2711,user_list!H:H,"&gt;="&amp;A2711,user_list!J:J,days!G2711)+SUMIFS(user_list!P:P,user_list!G:G,"&lt;="&amp;A2711,user_list!H:H,"&gt;="&amp;A2711,user_list!J:J,days!G2711-1)</f>
        <v>1.0602932098765432</v>
      </c>
      <c r="E2711">
        <f>COUNTIF(user_list!H:H,A2711)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80">
        <v>44715</v>
      </c>
      <c r="B2712">
        <f>SUMIFS(user_list!P:P,user_list!G:G,"&lt;="&amp;A2712,user_list!H:H,"&gt;="&amp;A2712)</f>
        <v>1.0602932098765432</v>
      </c>
      <c r="C2712">
        <f>SUMIFS(user_list!Q:Q,user_list!G:G,"&lt;="&amp;A2712,user_list!H:H,"&gt;="&amp;A2712)</f>
        <v>2.625</v>
      </c>
      <c r="D2712">
        <f>SUMIFS(user_list!P:P,user_list!G:G,"&lt;="&amp;A2712,user_list!H:H,"&gt;="&amp;A2712,user_list!J:J,days!G2712)+SUMIFS(user_list!P:P,user_list!G:G,"&lt;="&amp;A2712,user_list!H:H,"&gt;="&amp;A2712,user_list!J:J,days!G2712-1)</f>
        <v>1.0602932098765432</v>
      </c>
      <c r="E2712">
        <f>COUNTIF(user_list!H:H,A2712)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80">
        <v>44716</v>
      </c>
      <c r="B2713">
        <f>SUMIFS(user_list!P:P,user_list!G:G,"&lt;="&amp;A2713,user_list!H:H,"&gt;="&amp;A2713)</f>
        <v>1.0602932098765432</v>
      </c>
      <c r="C2713">
        <f>SUMIFS(user_list!Q:Q,user_list!G:G,"&lt;="&amp;A2713,user_list!H:H,"&gt;="&amp;A2713)</f>
        <v>2.625</v>
      </c>
      <c r="D2713">
        <f>SUMIFS(user_list!P:P,user_list!G:G,"&lt;="&amp;A2713,user_list!H:H,"&gt;="&amp;A2713,user_list!J:J,days!G2713)+SUMIFS(user_list!P:P,user_list!G:G,"&lt;="&amp;A2713,user_list!H:H,"&gt;="&amp;A2713,user_list!J:J,days!G2713-1)</f>
        <v>1.0602932098765432</v>
      </c>
      <c r="E2713">
        <f>COUNTIF(user_list!H:H,A2713)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80">
        <v>44717</v>
      </c>
      <c r="B2714">
        <f>SUMIFS(user_list!P:P,user_list!G:G,"&lt;="&amp;A2714,user_list!H:H,"&gt;="&amp;A2714)</f>
        <v>1.0602932098765432</v>
      </c>
      <c r="C2714">
        <f>SUMIFS(user_list!Q:Q,user_list!G:G,"&lt;="&amp;A2714,user_list!H:H,"&gt;="&amp;A2714)</f>
        <v>2.625</v>
      </c>
      <c r="D2714">
        <f>SUMIFS(user_list!P:P,user_list!G:G,"&lt;="&amp;A2714,user_list!H:H,"&gt;="&amp;A2714,user_list!J:J,days!G2714)+SUMIFS(user_list!P:P,user_list!G:G,"&lt;="&amp;A2714,user_list!H:H,"&gt;="&amp;A2714,user_list!J:J,days!G2714-1)</f>
        <v>1.0602932098765432</v>
      </c>
      <c r="E2714">
        <f>COUNTIF(user_list!H:H,A2714)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80">
        <v>44718</v>
      </c>
      <c r="B2715">
        <f>SUMIFS(user_list!P:P,user_list!G:G,"&lt;="&amp;A2715,user_list!H:H,"&gt;="&amp;A2715)</f>
        <v>1.5005753968253968</v>
      </c>
      <c r="C2715">
        <f>SUMIFS(user_list!Q:Q,user_list!G:G,"&lt;="&amp;A2715,user_list!H:H,"&gt;="&amp;A2715)</f>
        <v>5.424338624338624</v>
      </c>
      <c r="D2715">
        <f>SUMIFS(user_list!P:P,user_list!G:G,"&lt;="&amp;A2715,user_list!H:H,"&gt;="&amp;A2715,user_list!J:J,days!G2715)+SUMIFS(user_list!P:P,user_list!G:G,"&lt;="&amp;A2715,user_list!H:H,"&gt;="&amp;A2715,user_list!J:J,days!G2715-1)</f>
        <v>1.5005753968253968</v>
      </c>
      <c r="E2715">
        <f>COUNTIF(user_list!H:H,A2715)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80">
        <v>44719</v>
      </c>
      <c r="B2716">
        <f>SUMIFS(user_list!P:P,user_list!G:G,"&lt;="&amp;A2716,user_list!H:H,"&gt;="&amp;A2716)</f>
        <v>1.4366865079365079</v>
      </c>
      <c r="C2716">
        <f>SUMIFS(user_list!Q:Q,user_list!G:G,"&lt;="&amp;A2716,user_list!H:H,"&gt;="&amp;A2716)</f>
        <v>4.424338624338624</v>
      </c>
      <c r="D2716">
        <f>SUMIFS(user_list!P:P,user_list!G:G,"&lt;="&amp;A2716,user_list!H:H,"&gt;="&amp;A2716,user_list!J:J,days!G2716)+SUMIFS(user_list!P:P,user_list!G:G,"&lt;="&amp;A2716,user_list!H:H,"&gt;="&amp;A2716,user_list!J:J,days!G2716-1)</f>
        <v>1.4366865079365079</v>
      </c>
      <c r="E2716">
        <f>COUNTIF(user_list!H:H,A2716)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80">
        <v>44720</v>
      </c>
      <c r="B2717">
        <f>SUMIFS(user_list!P:P,user_list!G:G,"&lt;="&amp;A2717,user_list!H:H,"&gt;="&amp;A2717)</f>
        <v>1.4366865079365079</v>
      </c>
      <c r="C2717">
        <f>SUMIFS(user_list!Q:Q,user_list!G:G,"&lt;="&amp;A2717,user_list!H:H,"&gt;="&amp;A2717)</f>
        <v>4.424338624338624</v>
      </c>
      <c r="D2717">
        <f>SUMIFS(user_list!P:P,user_list!G:G,"&lt;="&amp;A2717,user_list!H:H,"&gt;="&amp;A2717,user_list!J:J,days!G2717)+SUMIFS(user_list!P:P,user_list!G:G,"&lt;="&amp;A2717,user_list!H:H,"&gt;="&amp;A2717,user_list!J:J,days!G2717-1)</f>
        <v>1.4366865079365079</v>
      </c>
      <c r="E2717">
        <f>COUNTIF(user_list!H:H,A2717)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80">
        <v>44721</v>
      </c>
      <c r="B2718">
        <f>SUMIFS(user_list!P:P,user_list!G:G,"&lt;="&amp;A2718,user_list!H:H,"&gt;="&amp;A2718)</f>
        <v>1.4366865079365079</v>
      </c>
      <c r="C2718">
        <f>SUMIFS(user_list!Q:Q,user_list!G:G,"&lt;="&amp;A2718,user_list!H:H,"&gt;="&amp;A2718)</f>
        <v>4.424338624338624</v>
      </c>
      <c r="D2718">
        <f>SUMIFS(user_list!P:P,user_list!G:G,"&lt;="&amp;A2718,user_list!H:H,"&gt;="&amp;A2718,user_list!J:J,days!G2718)+SUMIFS(user_list!P:P,user_list!G:G,"&lt;="&amp;A2718,user_list!H:H,"&gt;="&amp;A2718,user_list!J:J,days!G2718-1)</f>
        <v>1.4366865079365079</v>
      </c>
      <c r="E2718">
        <f>COUNTIF(user_list!H:H,A2718)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80">
        <v>44722</v>
      </c>
      <c r="B2719">
        <f>SUMIFS(user_list!P:P,user_list!G:G,"&lt;="&amp;A2719,user_list!H:H,"&gt;="&amp;A2719)</f>
        <v>1.4366865079365079</v>
      </c>
      <c r="C2719">
        <f>SUMIFS(user_list!Q:Q,user_list!G:G,"&lt;="&amp;A2719,user_list!H:H,"&gt;="&amp;A2719)</f>
        <v>4.424338624338624</v>
      </c>
      <c r="D2719">
        <f>SUMIFS(user_list!P:P,user_list!G:G,"&lt;="&amp;A2719,user_list!H:H,"&gt;="&amp;A2719,user_list!J:J,days!G2719)+SUMIFS(user_list!P:P,user_list!G:G,"&lt;="&amp;A2719,user_list!H:H,"&gt;="&amp;A2719,user_list!J:J,days!G2719-1)</f>
        <v>1.4366865079365079</v>
      </c>
      <c r="E2719">
        <f>COUNTIF(user_list!H:H,A2719)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80">
        <v>44723</v>
      </c>
      <c r="B2720">
        <f>SUMIFS(user_list!P:P,user_list!G:G,"&lt;="&amp;A2720,user_list!H:H,"&gt;="&amp;A2720)</f>
        <v>1.4366865079365079</v>
      </c>
      <c r="C2720">
        <f>SUMIFS(user_list!Q:Q,user_list!G:G,"&lt;="&amp;A2720,user_list!H:H,"&gt;="&amp;A2720)</f>
        <v>4.424338624338624</v>
      </c>
      <c r="D2720">
        <f>SUMIFS(user_list!P:P,user_list!G:G,"&lt;="&amp;A2720,user_list!H:H,"&gt;="&amp;A2720,user_list!J:J,days!G2720)+SUMIFS(user_list!P:P,user_list!G:G,"&lt;="&amp;A2720,user_list!H:H,"&gt;="&amp;A2720,user_list!J:J,days!G2720-1)</f>
        <v>1.4366865079365079</v>
      </c>
      <c r="E2720">
        <f>COUNTIF(user_list!H:H,A2720)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80">
        <v>44724</v>
      </c>
      <c r="B2721">
        <f>SUMIFS(user_list!P:P,user_list!G:G,"&lt;="&amp;A2721,user_list!H:H,"&gt;="&amp;A2721)</f>
        <v>2.0096031746031744</v>
      </c>
      <c r="C2721">
        <f>SUMIFS(user_list!Q:Q,user_list!G:G,"&lt;="&amp;A2721,user_list!H:H,"&gt;="&amp;A2721)</f>
        <v>5.924338624338624</v>
      </c>
      <c r="D2721">
        <f>SUMIFS(user_list!P:P,user_list!G:G,"&lt;="&amp;A2721,user_list!H:H,"&gt;="&amp;A2721,user_list!J:J,days!G2721)+SUMIFS(user_list!P:P,user_list!G:G,"&lt;="&amp;A2721,user_list!H:H,"&gt;="&amp;A2721,user_list!J:J,days!G2721-1)</f>
        <v>2.0096031746031744</v>
      </c>
      <c r="E2721">
        <f>COUNTIF(user_list!H:H,A2721)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80">
        <v>44725</v>
      </c>
      <c r="B2722">
        <f>SUMIFS(user_list!P:P,user_list!G:G,"&lt;="&amp;A2722,user_list!H:H,"&gt;="&amp;A2722)</f>
        <v>1.2512698412698411</v>
      </c>
      <c r="C2722">
        <f>SUMIFS(user_list!Q:Q,user_list!G:G,"&lt;="&amp;A2722,user_list!H:H,"&gt;="&amp;A2722)</f>
        <v>4.0671957671957673</v>
      </c>
      <c r="D2722">
        <f>SUMIFS(user_list!P:P,user_list!G:G,"&lt;="&amp;A2722,user_list!H:H,"&gt;="&amp;A2722,user_list!J:J,days!G2722)+SUMIFS(user_list!P:P,user_list!G:G,"&lt;="&amp;A2722,user_list!H:H,"&gt;="&amp;A2722,user_list!J:J,days!G2722-1)</f>
        <v>1.2512698412698411</v>
      </c>
      <c r="E2722">
        <f>COUNTIF(user_list!H:H,A2722)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80">
        <v>44726</v>
      </c>
      <c r="B2723">
        <f>SUMIFS(user_list!P:P,user_list!G:G,"&lt;="&amp;A2723,user_list!H:H,"&gt;="&amp;A2723)</f>
        <v>1.2512698412698411</v>
      </c>
      <c r="C2723">
        <f>SUMIFS(user_list!Q:Q,user_list!G:G,"&lt;="&amp;A2723,user_list!H:H,"&gt;="&amp;A2723)</f>
        <v>4.0671957671957673</v>
      </c>
      <c r="D2723">
        <f>SUMIFS(user_list!P:P,user_list!G:G,"&lt;="&amp;A2723,user_list!H:H,"&gt;="&amp;A2723,user_list!J:J,days!G2723)+SUMIFS(user_list!P:P,user_list!G:G,"&lt;="&amp;A2723,user_list!H:H,"&gt;="&amp;A2723,user_list!J:J,days!G2723-1)</f>
        <v>1.2512698412698411</v>
      </c>
      <c r="E2723">
        <f>COUNTIF(user_list!H:H,A2723)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80">
        <v>44727</v>
      </c>
      <c r="B2724">
        <f>SUMIFS(user_list!P:P,user_list!G:G,"&lt;="&amp;A2724,user_list!H:H,"&gt;="&amp;A2724)</f>
        <v>0.95756613756613751</v>
      </c>
      <c r="C2724">
        <f>SUMIFS(user_list!Q:Q,user_list!G:G,"&lt;="&amp;A2724,user_list!H:H,"&gt;="&amp;A2724)</f>
        <v>3.3449735449735445</v>
      </c>
      <c r="D2724">
        <f>SUMIFS(user_list!P:P,user_list!G:G,"&lt;="&amp;A2724,user_list!H:H,"&gt;="&amp;A2724,user_list!J:J,days!G2724)+SUMIFS(user_list!P:P,user_list!G:G,"&lt;="&amp;A2724,user_list!H:H,"&gt;="&amp;A2724,user_list!J:J,days!G2724-1)</f>
        <v>0.95756613756613751</v>
      </c>
      <c r="E2724">
        <f>COUNTIF(user_list!H:H,A2724)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80">
        <v>44728</v>
      </c>
      <c r="B2725">
        <f>SUMIFS(user_list!P:P,user_list!G:G,"&lt;="&amp;A2725,user_list!H:H,"&gt;="&amp;A2725)</f>
        <v>2.6908994708994709</v>
      </c>
      <c r="C2725">
        <f>SUMIFS(user_list!Q:Q,user_list!G:G,"&lt;="&amp;A2725,user_list!H:H,"&gt;="&amp;A2725)</f>
        <v>7.678306878306878</v>
      </c>
      <c r="D2725">
        <f>SUMIFS(user_list!P:P,user_list!G:G,"&lt;="&amp;A2725,user_list!H:H,"&gt;="&amp;A2725,user_list!J:J,days!G2725)+SUMIFS(user_list!P:P,user_list!G:G,"&lt;="&amp;A2725,user_list!H:H,"&gt;="&amp;A2725,user_list!J:J,days!G2725-1)</f>
        <v>2.6908994708994705</v>
      </c>
      <c r="E2725">
        <f>COUNTIF(user_list!H:H,A2725)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80">
        <v>44729</v>
      </c>
      <c r="B2726">
        <f>SUMIFS(user_list!P:P,user_list!G:G,"&lt;="&amp;A2726,user_list!H:H,"&gt;="&amp;A2726)</f>
        <v>2.6908994708994709</v>
      </c>
      <c r="C2726">
        <f>SUMIFS(user_list!Q:Q,user_list!G:G,"&lt;="&amp;A2726,user_list!H:H,"&gt;="&amp;A2726)</f>
        <v>7.678306878306878</v>
      </c>
      <c r="D2726">
        <f>SUMIFS(user_list!P:P,user_list!G:G,"&lt;="&amp;A2726,user_list!H:H,"&gt;="&amp;A2726,user_list!J:J,days!G2726)+SUMIFS(user_list!P:P,user_list!G:G,"&lt;="&amp;A2726,user_list!H:H,"&gt;="&amp;A2726,user_list!J:J,days!G2726-1)</f>
        <v>2.6908994708994705</v>
      </c>
      <c r="E2726">
        <f>COUNTIF(user_list!H:H,A2726)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80">
        <v>44730</v>
      </c>
      <c r="B2727">
        <f>SUMIFS(user_list!P:P,user_list!G:G,"&lt;="&amp;A2727,user_list!H:H,"&gt;="&amp;A2727)</f>
        <v>2.6908994708994709</v>
      </c>
      <c r="C2727">
        <f>SUMIFS(user_list!Q:Q,user_list!G:G,"&lt;="&amp;A2727,user_list!H:H,"&gt;="&amp;A2727)</f>
        <v>7.678306878306878</v>
      </c>
      <c r="D2727">
        <f>SUMIFS(user_list!P:P,user_list!G:G,"&lt;="&amp;A2727,user_list!H:H,"&gt;="&amp;A2727,user_list!J:J,days!G2727)+SUMIFS(user_list!P:P,user_list!G:G,"&lt;="&amp;A2727,user_list!H:H,"&gt;="&amp;A2727,user_list!J:J,days!G2727-1)</f>
        <v>2.6908994708994705</v>
      </c>
      <c r="E2727">
        <f>COUNTIF(user_list!H:H,A2727)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80">
        <v>44731</v>
      </c>
      <c r="B2728">
        <f>SUMIFS(user_list!P:P,user_list!G:G,"&lt;="&amp;A2728,user_list!H:H,"&gt;="&amp;A2728)</f>
        <v>2.4762544091710756</v>
      </c>
      <c r="C2728">
        <f>SUMIFS(user_list!Q:Q,user_list!G:G,"&lt;="&amp;A2728,user_list!H:H,"&gt;="&amp;A2728)</f>
        <v>12.456084656084656</v>
      </c>
      <c r="D2728">
        <f>SUMIFS(user_list!P:P,user_list!G:G,"&lt;="&amp;A2728,user_list!H:H,"&gt;="&amp;A2728,user_list!J:J,days!G2728)+SUMIFS(user_list!P:P,user_list!G:G,"&lt;="&amp;A2728,user_list!H:H,"&gt;="&amp;A2728,user_list!J:J,days!G2728-1)</f>
        <v>2.4095877425044092</v>
      </c>
      <c r="E2728">
        <f>COUNTIF(user_list!H:H,A2728)</f>
        <v>7</v>
      </c>
      <c r="F2728">
        <f t="shared" si="84"/>
        <v>6</v>
      </c>
      <c r="G2728">
        <f t="shared" si="85"/>
        <v>2022</v>
      </c>
    </row>
    <row r="2729" spans="1:7" hidden="1" x14ac:dyDescent="0.3">
      <c r="A2729" s="80">
        <v>44732</v>
      </c>
      <c r="B2729">
        <f>SUMIFS(user_list!P:P,user_list!G:G,"&lt;="&amp;A2729,user_list!H:H,"&gt;="&amp;A2729)</f>
        <v>1.4538932980599646</v>
      </c>
      <c r="C2729">
        <f>SUMIFS(user_list!Q:Q,user_list!G:G,"&lt;="&amp;A2729,user_list!H:H,"&gt;="&amp;A2729)</f>
        <v>4.9560846560846556</v>
      </c>
      <c r="D2729">
        <f>SUMIFS(user_list!P:P,user_list!G:G,"&lt;="&amp;A2729,user_list!H:H,"&gt;="&amp;A2729,user_list!J:J,days!G2729)+SUMIFS(user_list!P:P,user_list!G:G,"&lt;="&amp;A2729,user_list!H:H,"&gt;="&amp;A2729,user_list!J:J,days!G2729-1)</f>
        <v>1.4538932980599646</v>
      </c>
      <c r="E2729">
        <f>COUNTIF(user_list!H:H,A2729)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80">
        <v>44733</v>
      </c>
      <c r="B2730">
        <f>SUMIFS(user_list!P:P,user_list!G:G,"&lt;="&amp;A2730,user_list!H:H,"&gt;="&amp;A2730)</f>
        <v>1.9930599647266314</v>
      </c>
      <c r="C2730">
        <f>SUMIFS(user_list!Q:Q,user_list!G:G,"&lt;="&amp;A2730,user_list!H:H,"&gt;="&amp;A2730)</f>
        <v>5.6560846560846558</v>
      </c>
      <c r="D2730">
        <f>SUMIFS(user_list!P:P,user_list!G:G,"&lt;="&amp;A2730,user_list!H:H,"&gt;="&amp;A2730,user_list!J:J,days!G2730)+SUMIFS(user_list!P:P,user_list!G:G,"&lt;="&amp;A2730,user_list!H:H,"&gt;="&amp;A2730,user_list!J:J,days!G2730-1)</f>
        <v>1.9930599647266316</v>
      </c>
      <c r="E2730">
        <f>COUNTIF(user_list!H:H,A2730)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80">
        <v>44734</v>
      </c>
      <c r="B2731">
        <f>SUMIFS(user_list!P:P,user_list!G:G,"&lt;="&amp;A2731,user_list!H:H,"&gt;="&amp;A2731)</f>
        <v>1.9930599647266314</v>
      </c>
      <c r="C2731">
        <f>SUMIFS(user_list!Q:Q,user_list!G:G,"&lt;="&amp;A2731,user_list!H:H,"&gt;="&amp;A2731)</f>
        <v>5.6560846560846558</v>
      </c>
      <c r="D2731">
        <f>SUMIFS(user_list!P:P,user_list!G:G,"&lt;="&amp;A2731,user_list!H:H,"&gt;="&amp;A2731,user_list!J:J,days!G2731)+SUMIFS(user_list!P:P,user_list!G:G,"&lt;="&amp;A2731,user_list!H:H,"&gt;="&amp;A2731,user_list!J:J,days!G2731-1)</f>
        <v>1.9930599647266316</v>
      </c>
      <c r="E2731">
        <f>COUNTIF(user_list!H:H,A2731)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80">
        <v>44735</v>
      </c>
      <c r="B2732">
        <f>SUMIFS(user_list!P:P,user_list!G:G,"&lt;="&amp;A2732,user_list!H:H,"&gt;="&amp;A2732)</f>
        <v>1.9930599647266314</v>
      </c>
      <c r="C2732">
        <f>SUMIFS(user_list!Q:Q,user_list!G:G,"&lt;="&amp;A2732,user_list!H:H,"&gt;="&amp;A2732)</f>
        <v>5.6560846560846558</v>
      </c>
      <c r="D2732">
        <f>SUMIFS(user_list!P:P,user_list!G:G,"&lt;="&amp;A2732,user_list!H:H,"&gt;="&amp;A2732,user_list!J:J,days!G2732)+SUMIFS(user_list!P:P,user_list!G:G,"&lt;="&amp;A2732,user_list!H:H,"&gt;="&amp;A2732,user_list!J:J,days!G2732-1)</f>
        <v>1.9930599647266316</v>
      </c>
      <c r="E2732">
        <f>COUNTIF(user_list!H:H,A2732)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80">
        <v>44736</v>
      </c>
      <c r="B2733">
        <f>SUMIFS(user_list!P:P,user_list!G:G,"&lt;="&amp;A2733,user_list!H:H,"&gt;="&amp;A2733)</f>
        <v>1.9930599647266314</v>
      </c>
      <c r="C2733">
        <f>SUMIFS(user_list!Q:Q,user_list!G:G,"&lt;="&amp;A2733,user_list!H:H,"&gt;="&amp;A2733)</f>
        <v>5.6560846560846558</v>
      </c>
      <c r="D2733">
        <f>SUMIFS(user_list!P:P,user_list!G:G,"&lt;="&amp;A2733,user_list!H:H,"&gt;="&amp;A2733,user_list!J:J,days!G2733)+SUMIFS(user_list!P:P,user_list!G:G,"&lt;="&amp;A2733,user_list!H:H,"&gt;="&amp;A2733,user_list!J:J,days!G2733-1)</f>
        <v>1.9930599647266316</v>
      </c>
      <c r="E2733">
        <f>COUNTIF(user_list!H:H,A2733)</f>
        <v>1</v>
      </c>
      <c r="F2733">
        <f t="shared" si="84"/>
        <v>6</v>
      </c>
      <c r="G2733">
        <f t="shared" si="85"/>
        <v>2022</v>
      </c>
    </row>
    <row r="2734" spans="1:7" hidden="1" x14ac:dyDescent="0.3">
      <c r="A2734" s="80">
        <v>44737</v>
      </c>
      <c r="B2734">
        <f>SUMIFS(user_list!P:P,user_list!G:G,"&lt;="&amp;A2734,user_list!H:H,"&gt;="&amp;A2734)</f>
        <v>1.1863932980599647</v>
      </c>
      <c r="C2734">
        <f>SUMIFS(user_list!Q:Q,user_list!G:G,"&lt;="&amp;A2734,user_list!H:H,"&gt;="&amp;A2734)</f>
        <v>3.6560846560846558</v>
      </c>
      <c r="D2734">
        <f>SUMIFS(user_list!P:P,user_list!G:G,"&lt;="&amp;A2734,user_list!H:H,"&gt;="&amp;A2734,user_list!J:J,days!G2734)+SUMIFS(user_list!P:P,user_list!G:G,"&lt;="&amp;A2734,user_list!H:H,"&gt;="&amp;A2734,user_list!J:J,days!G2734-1)</f>
        <v>1.1863932980599647</v>
      </c>
      <c r="E2734">
        <f>COUNTIF(user_list!H:H,A2734)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80">
        <v>44738</v>
      </c>
      <c r="B2735">
        <f>SUMIFS(user_list!P:P,user_list!G:G,"&lt;="&amp;A2735,user_list!H:H,"&gt;="&amp;A2735)</f>
        <v>1.1863932980599647</v>
      </c>
      <c r="C2735">
        <f>SUMIFS(user_list!Q:Q,user_list!G:G,"&lt;="&amp;A2735,user_list!H:H,"&gt;="&amp;A2735)</f>
        <v>3.6560846560846558</v>
      </c>
      <c r="D2735">
        <f>SUMIFS(user_list!P:P,user_list!G:G,"&lt;="&amp;A2735,user_list!H:H,"&gt;="&amp;A2735,user_list!J:J,days!G2735)+SUMIFS(user_list!P:P,user_list!G:G,"&lt;="&amp;A2735,user_list!H:H,"&gt;="&amp;A2735,user_list!J:J,days!G2735-1)</f>
        <v>1.1863932980599647</v>
      </c>
      <c r="E2735">
        <f>COUNTIF(user_list!H:H,A2735)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80">
        <v>44739</v>
      </c>
      <c r="B2736">
        <f>SUMIFS(user_list!P:P,user_list!G:G,"&lt;="&amp;A2736,user_list!H:H,"&gt;="&amp;A2736)</f>
        <v>1.1863932980599647</v>
      </c>
      <c r="C2736">
        <f>SUMIFS(user_list!Q:Q,user_list!G:G,"&lt;="&amp;A2736,user_list!H:H,"&gt;="&amp;A2736)</f>
        <v>3.6560846560846558</v>
      </c>
      <c r="D2736">
        <f>SUMIFS(user_list!P:P,user_list!G:G,"&lt;="&amp;A2736,user_list!H:H,"&gt;="&amp;A2736,user_list!J:J,days!G2736)+SUMIFS(user_list!P:P,user_list!G:G,"&lt;="&amp;A2736,user_list!H:H,"&gt;="&amp;A2736,user_list!J:J,days!G2736-1)</f>
        <v>1.1863932980599647</v>
      </c>
      <c r="E2736">
        <f>COUNTIF(user_list!H:H,A2736)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80">
        <v>44740</v>
      </c>
      <c r="B2737">
        <f>SUMIFS(user_list!P:P,user_list!G:G,"&lt;="&amp;A2737,user_list!H:H,"&gt;="&amp;A2737)</f>
        <v>1.1863932980599647</v>
      </c>
      <c r="C2737">
        <f>SUMIFS(user_list!Q:Q,user_list!G:G,"&lt;="&amp;A2737,user_list!H:H,"&gt;="&amp;A2737)</f>
        <v>3.6560846560846558</v>
      </c>
      <c r="D2737">
        <f>SUMIFS(user_list!P:P,user_list!G:G,"&lt;="&amp;A2737,user_list!H:H,"&gt;="&amp;A2737,user_list!J:J,days!G2737)+SUMIFS(user_list!P:P,user_list!G:G,"&lt;="&amp;A2737,user_list!H:H,"&gt;="&amp;A2737,user_list!J:J,days!G2737-1)</f>
        <v>1.1863932980599647</v>
      </c>
      <c r="E2737">
        <f>COUNTIF(user_list!H:H,A2737)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80">
        <v>44741</v>
      </c>
      <c r="B2738">
        <f>SUMIFS(user_list!P:P,user_list!G:G,"&lt;="&amp;A2738,user_list!H:H,"&gt;="&amp;A2738)</f>
        <v>1.4296827717441751</v>
      </c>
      <c r="C2738">
        <f>SUMIFS(user_list!Q:Q,user_list!G:G,"&lt;="&amp;A2738,user_list!H:H,"&gt;="&amp;A2738)</f>
        <v>4.2876636034530771</v>
      </c>
      <c r="D2738">
        <f>SUMIFS(user_list!P:P,user_list!G:G,"&lt;="&amp;A2738,user_list!H:H,"&gt;="&amp;A2738,user_list!J:J,days!G2738)+SUMIFS(user_list!P:P,user_list!G:G,"&lt;="&amp;A2738,user_list!H:H,"&gt;="&amp;A2738,user_list!J:J,days!G2738-1)</f>
        <v>1.4296827717441751</v>
      </c>
      <c r="E2738">
        <f>COUNTIF(user_list!H:H,A2738)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80">
        <v>44742</v>
      </c>
      <c r="B2739">
        <f>SUMIFS(user_list!P:P,user_list!G:G,"&lt;="&amp;A2739,user_list!H:H,"&gt;="&amp;A2739)</f>
        <v>1.3130932655713357</v>
      </c>
      <c r="C2739">
        <f>SUMIFS(user_list!Q:Q,user_list!G:G,"&lt;="&amp;A2739,user_list!H:H,"&gt;="&amp;A2739)</f>
        <v>4.0098858256752994</v>
      </c>
      <c r="D2739">
        <f>SUMIFS(user_list!P:P,user_list!G:G,"&lt;="&amp;A2739,user_list!H:H,"&gt;="&amp;A2739,user_list!J:J,days!G2739)+SUMIFS(user_list!P:P,user_list!G:G,"&lt;="&amp;A2739,user_list!H:H,"&gt;="&amp;A2739,user_list!J:J,days!G2739-1)</f>
        <v>1.3130932655713357</v>
      </c>
      <c r="E2739">
        <f>COUNTIF(user_list!H:H,A2739)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80">
        <v>44743</v>
      </c>
      <c r="B2740">
        <f>SUMIFS(user_list!P:P,user_list!G:G,"&lt;="&amp;A2740,user_list!H:H,"&gt;="&amp;A2740)</f>
        <v>1.3130932655713357</v>
      </c>
      <c r="C2740">
        <f>SUMIFS(user_list!Q:Q,user_list!G:G,"&lt;="&amp;A2740,user_list!H:H,"&gt;="&amp;A2740)</f>
        <v>4.0098858256752994</v>
      </c>
      <c r="D2740">
        <f>SUMIFS(user_list!P:P,user_list!G:G,"&lt;="&amp;A2740,user_list!H:H,"&gt;="&amp;A2740,user_list!J:J,days!G2740)+SUMIFS(user_list!P:P,user_list!G:G,"&lt;="&amp;A2740,user_list!H:H,"&gt;="&amp;A2740,user_list!J:J,days!G2740-1)</f>
        <v>1.3130932655713357</v>
      </c>
      <c r="E2740">
        <f>COUNTIF(user_list!H:H,A2740)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80">
        <v>44744</v>
      </c>
      <c r="B2741">
        <f>SUMIFS(user_list!P:P,user_list!G:G,"&lt;="&amp;A2741,user_list!H:H,"&gt;="&amp;A2741)</f>
        <v>1.9047599322380024</v>
      </c>
      <c r="C2741">
        <f>SUMIFS(user_list!Q:Q,user_list!G:G,"&lt;="&amp;A2741,user_list!H:H,"&gt;="&amp;A2741)</f>
        <v>5.5098858256753003</v>
      </c>
      <c r="D2741">
        <f>SUMIFS(user_list!P:P,user_list!G:G,"&lt;="&amp;A2741,user_list!H:H,"&gt;="&amp;A2741,user_list!J:J,days!G2741)+SUMIFS(user_list!P:P,user_list!G:G,"&lt;="&amp;A2741,user_list!H:H,"&gt;="&amp;A2741,user_list!J:J,days!G2741-1)</f>
        <v>1.9047599322380024</v>
      </c>
      <c r="E2741">
        <f>COUNTIF(user_list!H:H,A2741)</f>
        <v>1</v>
      </c>
      <c r="F2741">
        <f t="shared" si="84"/>
        <v>7</v>
      </c>
      <c r="G2741">
        <f t="shared" si="85"/>
        <v>2022</v>
      </c>
    </row>
    <row r="2742" spans="1:7" hidden="1" x14ac:dyDescent="0.3">
      <c r="A2742" s="80">
        <v>44745</v>
      </c>
      <c r="B2742">
        <f>SUMIFS(user_list!P:P,user_list!G:G,"&lt;="&amp;A2742,user_list!H:H,"&gt;="&amp;A2742)</f>
        <v>1.7129698087812124</v>
      </c>
      <c r="C2742">
        <f>SUMIFS(user_list!Q:Q,user_list!G:G,"&lt;="&amp;A2742,user_list!H:H,"&gt;="&amp;A2742)</f>
        <v>5.0284043441938184</v>
      </c>
      <c r="D2742">
        <f>SUMIFS(user_list!P:P,user_list!G:G,"&lt;="&amp;A2742,user_list!H:H,"&gt;="&amp;A2742,user_list!J:J,days!G2742)+SUMIFS(user_list!P:P,user_list!G:G,"&lt;="&amp;A2742,user_list!H:H,"&gt;="&amp;A2742,user_list!J:J,days!G2742-1)</f>
        <v>1.7129698087812124</v>
      </c>
      <c r="E2742">
        <f>COUNTIF(user_list!H:H,A2742)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80">
        <v>44746</v>
      </c>
      <c r="B2743">
        <f>SUMIFS(user_list!P:P,user_list!G:G,"&lt;="&amp;A2743,user_list!H:H,"&gt;="&amp;A2743)</f>
        <v>1.7129698087812124</v>
      </c>
      <c r="C2743">
        <f>SUMIFS(user_list!Q:Q,user_list!G:G,"&lt;="&amp;A2743,user_list!H:H,"&gt;="&amp;A2743)</f>
        <v>5.0284043441938184</v>
      </c>
      <c r="D2743">
        <f>SUMIFS(user_list!P:P,user_list!G:G,"&lt;="&amp;A2743,user_list!H:H,"&gt;="&amp;A2743,user_list!J:J,days!G2743)+SUMIFS(user_list!P:P,user_list!G:G,"&lt;="&amp;A2743,user_list!H:H,"&gt;="&amp;A2743,user_list!J:J,days!G2743-1)</f>
        <v>1.7129698087812124</v>
      </c>
      <c r="E2743">
        <f>COUNTIF(user_list!H:H,A2743)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80">
        <v>44747</v>
      </c>
      <c r="B2744">
        <f>SUMIFS(user_list!P:P,user_list!G:G,"&lt;="&amp;A2744,user_list!H:H,"&gt;="&amp;A2744)</f>
        <v>1.7129698087812124</v>
      </c>
      <c r="C2744">
        <f>SUMIFS(user_list!Q:Q,user_list!G:G,"&lt;="&amp;A2744,user_list!H:H,"&gt;="&amp;A2744)</f>
        <v>5.0284043441938184</v>
      </c>
      <c r="D2744">
        <f>SUMIFS(user_list!P:P,user_list!G:G,"&lt;="&amp;A2744,user_list!H:H,"&gt;="&amp;A2744,user_list!J:J,days!G2744)+SUMIFS(user_list!P:P,user_list!G:G,"&lt;="&amp;A2744,user_list!H:H,"&gt;="&amp;A2744,user_list!J:J,days!G2744-1)</f>
        <v>1.7129698087812124</v>
      </c>
      <c r="E2744">
        <f>COUNTIF(user_list!H:H,A2744)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80">
        <v>44748</v>
      </c>
      <c r="B2745">
        <f>SUMIFS(user_list!P:P,user_list!G:G,"&lt;="&amp;A2745,user_list!H:H,"&gt;="&amp;A2745)</f>
        <v>2.3567198087812122</v>
      </c>
      <c r="C2745">
        <f>SUMIFS(user_list!Q:Q,user_list!G:G,"&lt;="&amp;A2745,user_list!H:H,"&gt;="&amp;A2745)</f>
        <v>6.5284043441938184</v>
      </c>
      <c r="D2745">
        <f>SUMIFS(user_list!P:P,user_list!G:G,"&lt;="&amp;A2745,user_list!H:H,"&gt;="&amp;A2745,user_list!J:J,days!G2745)+SUMIFS(user_list!P:P,user_list!G:G,"&lt;="&amp;A2745,user_list!H:H,"&gt;="&amp;A2745,user_list!J:J,days!G2745-1)</f>
        <v>2.3567198087812122</v>
      </c>
      <c r="E2745">
        <f>COUNTIF(user_list!H:H,A2745)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80">
        <v>44749</v>
      </c>
      <c r="B2746">
        <f>SUMIFS(user_list!P:P,user_list!G:G,"&lt;="&amp;A2746,user_list!H:H,"&gt;="&amp;A2746)</f>
        <v>1.523309314954052</v>
      </c>
      <c r="C2746">
        <f>SUMIFS(user_list!Q:Q,user_list!G:G,"&lt;="&amp;A2746,user_list!H:H,"&gt;="&amp;A2746)</f>
        <v>4.4172932330827068</v>
      </c>
      <c r="D2746">
        <f>SUMIFS(user_list!P:P,user_list!G:G,"&lt;="&amp;A2746,user_list!H:H,"&gt;="&amp;A2746,user_list!J:J,days!G2746)+SUMIFS(user_list!P:P,user_list!G:G,"&lt;="&amp;A2746,user_list!H:H,"&gt;="&amp;A2746,user_list!J:J,days!G2746-1)</f>
        <v>1.523309314954052</v>
      </c>
      <c r="E2746">
        <f>COUNTIF(user_list!H:H,A2746)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80">
        <v>44750</v>
      </c>
      <c r="B2747">
        <f>SUMIFS(user_list!P:P,user_list!G:G,"&lt;="&amp;A2747,user_list!H:H,"&gt;="&amp;A2747)</f>
        <v>1.523309314954052</v>
      </c>
      <c r="C2747">
        <f>SUMIFS(user_list!Q:Q,user_list!G:G,"&lt;="&amp;A2747,user_list!H:H,"&gt;="&amp;A2747)</f>
        <v>4.4172932330827068</v>
      </c>
      <c r="D2747">
        <f>SUMIFS(user_list!P:P,user_list!G:G,"&lt;="&amp;A2747,user_list!H:H,"&gt;="&amp;A2747,user_list!J:J,days!G2747)+SUMIFS(user_list!P:P,user_list!G:G,"&lt;="&amp;A2747,user_list!H:H,"&gt;="&amp;A2747,user_list!J:J,days!G2747-1)</f>
        <v>1.523309314954052</v>
      </c>
      <c r="E2747">
        <f>COUNTIF(user_list!H:H,A2747)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80">
        <v>44751</v>
      </c>
      <c r="B2748">
        <f>SUMIFS(user_list!P:P,user_list!G:G,"&lt;="&amp;A2748,user_list!H:H,"&gt;="&amp;A2748)</f>
        <v>1.523309314954052</v>
      </c>
      <c r="C2748">
        <f>SUMIFS(user_list!Q:Q,user_list!G:G,"&lt;="&amp;A2748,user_list!H:H,"&gt;="&amp;A2748)</f>
        <v>4.4172932330827068</v>
      </c>
      <c r="D2748">
        <f>SUMIFS(user_list!P:P,user_list!G:G,"&lt;="&amp;A2748,user_list!H:H,"&gt;="&amp;A2748,user_list!J:J,days!G2748)+SUMIFS(user_list!P:P,user_list!G:G,"&lt;="&amp;A2748,user_list!H:H,"&gt;="&amp;A2748,user_list!J:J,days!G2748-1)</f>
        <v>1.523309314954052</v>
      </c>
      <c r="E2748">
        <f>COUNTIF(user_list!H:H,A2748)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80">
        <v>44752</v>
      </c>
      <c r="B2749">
        <f>SUMIFS(user_list!P:P,user_list!G:G,"&lt;="&amp;A2749,user_list!H:H,"&gt;="&amp;A2749)</f>
        <v>1.3814839181286551</v>
      </c>
      <c r="C2749">
        <f>SUMIFS(user_list!Q:Q,user_list!G:G,"&lt;="&amp;A2749,user_list!H:H,"&gt;="&amp;A2749)</f>
        <v>4.0601503759398501</v>
      </c>
      <c r="D2749">
        <f>SUMIFS(user_list!P:P,user_list!G:G,"&lt;="&amp;A2749,user_list!H:H,"&gt;="&amp;A2749,user_list!J:J,days!G2749)+SUMIFS(user_list!P:P,user_list!G:G,"&lt;="&amp;A2749,user_list!H:H,"&gt;="&amp;A2749,user_list!J:J,days!G2749-1)</f>
        <v>1.3814839181286551</v>
      </c>
      <c r="E2749">
        <f>COUNTIF(user_list!H:H,A2749)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80">
        <v>44753</v>
      </c>
      <c r="B2750">
        <f>SUMIFS(user_list!P:P,user_list!G:G,"&lt;="&amp;A2750,user_list!H:H,"&gt;="&amp;A2750)</f>
        <v>1.6628564671482629</v>
      </c>
      <c r="C2750">
        <f>SUMIFS(user_list!Q:Q,user_list!G:G,"&lt;="&amp;A2750,user_list!H:H,"&gt;="&amp;A2750)</f>
        <v>4.7660327288810267</v>
      </c>
      <c r="D2750">
        <f>SUMIFS(user_list!P:P,user_list!G:G,"&lt;="&amp;A2750,user_list!H:H,"&gt;="&amp;A2750,user_list!J:J,days!G2750)+SUMIFS(user_list!P:P,user_list!G:G,"&lt;="&amp;A2750,user_list!H:H,"&gt;="&amp;A2750,user_list!J:J,days!G2750-1)</f>
        <v>1.6628564671482629</v>
      </c>
      <c r="E2750">
        <f>COUNTIF(user_list!H:H,A2750)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80">
        <v>44754</v>
      </c>
      <c r="B2751">
        <f>SUMIFS(user_list!P:P,user_list!G:G,"&lt;="&amp;A2751,user_list!H:H,"&gt;="&amp;A2751)</f>
        <v>1.6628564671482629</v>
      </c>
      <c r="C2751">
        <f>SUMIFS(user_list!Q:Q,user_list!G:G,"&lt;="&amp;A2751,user_list!H:H,"&gt;="&amp;A2751)</f>
        <v>4.7660327288810267</v>
      </c>
      <c r="D2751">
        <f>SUMIFS(user_list!P:P,user_list!G:G,"&lt;="&amp;A2751,user_list!H:H,"&gt;="&amp;A2751,user_list!J:J,days!G2751)+SUMIFS(user_list!P:P,user_list!G:G,"&lt;="&amp;A2751,user_list!H:H,"&gt;="&amp;A2751,user_list!J:J,days!G2751-1)</f>
        <v>1.6628564671482629</v>
      </c>
      <c r="E2751">
        <f>COUNTIF(user_list!H:H,A2751)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80">
        <v>44755</v>
      </c>
      <c r="B2752">
        <f>SUMIFS(user_list!P:P,user_list!G:G,"&lt;="&amp;A2752,user_list!H:H,"&gt;="&amp;A2752)</f>
        <v>1.6336898004815961</v>
      </c>
      <c r="C2752">
        <f>SUMIFS(user_list!Q:Q,user_list!G:G,"&lt;="&amp;A2752,user_list!H:H,"&gt;="&amp;A2752)</f>
        <v>4.2660327288810258</v>
      </c>
      <c r="D2752">
        <f>SUMIFS(user_list!P:P,user_list!G:G,"&lt;="&amp;A2752,user_list!H:H,"&gt;="&amp;A2752,user_list!J:J,days!G2752)+SUMIFS(user_list!P:P,user_list!G:G,"&lt;="&amp;A2752,user_list!H:H,"&gt;="&amp;A2752,user_list!J:J,days!G2752-1)</f>
        <v>1.6336898004815961</v>
      </c>
      <c r="E2752">
        <f>COUNTIF(user_list!H:H,A2752)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80">
        <v>44756</v>
      </c>
      <c r="B2753">
        <f>SUMIFS(user_list!P:P,user_list!G:G,"&lt;="&amp;A2753,user_list!H:H,"&gt;="&amp;A2753)</f>
        <v>0.98993980048159624</v>
      </c>
      <c r="C2753">
        <f>SUMIFS(user_list!Q:Q,user_list!G:G,"&lt;="&amp;A2753,user_list!H:H,"&gt;="&amp;A2753)</f>
        <v>2.7660327288810262</v>
      </c>
      <c r="D2753">
        <f>SUMIFS(user_list!P:P,user_list!G:G,"&lt;="&amp;A2753,user_list!H:H,"&gt;="&amp;A2753,user_list!J:J,days!G2753)+SUMIFS(user_list!P:P,user_list!G:G,"&lt;="&amp;A2753,user_list!H:H,"&gt;="&amp;A2753,user_list!J:J,days!G2753-1)</f>
        <v>0.98993980048159624</v>
      </c>
      <c r="E2753">
        <f>COUNTIF(user_list!H:H,A2753)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80">
        <v>44757</v>
      </c>
      <c r="B2754">
        <f>SUMIFS(user_list!P:P,user_list!G:G,"&lt;="&amp;A2754,user_list!H:H,"&gt;="&amp;A2754)</f>
        <v>0.98993980048159624</v>
      </c>
      <c r="C2754">
        <f>SUMIFS(user_list!Q:Q,user_list!G:G,"&lt;="&amp;A2754,user_list!H:H,"&gt;="&amp;A2754)</f>
        <v>2.7660327288810262</v>
      </c>
      <c r="D2754">
        <f>SUMIFS(user_list!P:P,user_list!G:G,"&lt;="&amp;A2754,user_list!H:H,"&gt;="&amp;A2754,user_list!J:J,days!G2754)+SUMIFS(user_list!P:P,user_list!G:G,"&lt;="&amp;A2754,user_list!H:H,"&gt;="&amp;A2754,user_list!J:J,days!G2754-1)</f>
        <v>0.98993980048159624</v>
      </c>
      <c r="E2754">
        <f>COUNTIF(user_list!H:H,A2754)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80">
        <v>44758</v>
      </c>
      <c r="B2755">
        <f>SUMIFS(user_list!P:P,user_list!G:G,"&lt;="&amp;A2755,user_list!H:H,"&gt;="&amp;A2755)</f>
        <v>1.5861898004815962</v>
      </c>
      <c r="C2755">
        <f>SUMIFS(user_list!Q:Q,user_list!G:G,"&lt;="&amp;A2755,user_list!H:H,"&gt;="&amp;A2755)</f>
        <v>4.2660327288810258</v>
      </c>
      <c r="D2755">
        <f>SUMIFS(user_list!P:P,user_list!G:G,"&lt;="&amp;A2755,user_list!H:H,"&gt;="&amp;A2755,user_list!J:J,days!G2755)+SUMIFS(user_list!P:P,user_list!G:G,"&lt;="&amp;A2755,user_list!H:H,"&gt;="&amp;A2755,user_list!J:J,days!G2755-1)</f>
        <v>1.5861898004815962</v>
      </c>
      <c r="E2755">
        <f>COUNTIF(user_list!H:H,A2755)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80">
        <v>44759</v>
      </c>
      <c r="B2756">
        <f>SUMIFS(user_list!P:P,user_list!G:G,"&lt;="&amp;A2756,user_list!H:H,"&gt;="&amp;A2756)</f>
        <v>1.5861898004815962</v>
      </c>
      <c r="C2756">
        <f>SUMIFS(user_list!Q:Q,user_list!G:G,"&lt;="&amp;A2756,user_list!H:H,"&gt;="&amp;A2756)</f>
        <v>4.2660327288810258</v>
      </c>
      <c r="D2756">
        <f>SUMIFS(user_list!P:P,user_list!G:G,"&lt;="&amp;A2756,user_list!H:H,"&gt;="&amp;A2756,user_list!J:J,days!G2756)+SUMIFS(user_list!P:P,user_list!G:G,"&lt;="&amp;A2756,user_list!H:H,"&gt;="&amp;A2756,user_list!J:J,days!G2756-1)</f>
        <v>1.5861898004815962</v>
      </c>
      <c r="E2756">
        <f>COUNTIF(user_list!H:H,A2756)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80">
        <v>44760</v>
      </c>
      <c r="B2757">
        <f>SUMIFS(user_list!P:P,user_list!G:G,"&lt;="&amp;A2757,user_list!H:H,"&gt;="&amp;A2757)</f>
        <v>1.3274638188608776</v>
      </c>
      <c r="C2757">
        <f>SUMIFS(user_list!Q:Q,user_list!G:G,"&lt;="&amp;A2757,user_list!H:H,"&gt;="&amp;A2757)</f>
        <v>3.3487394957983194</v>
      </c>
      <c r="D2757">
        <f>SUMIFS(user_list!P:P,user_list!G:G,"&lt;="&amp;A2757,user_list!H:H,"&gt;="&amp;A2757,user_list!J:J,days!G2757)+SUMIFS(user_list!P:P,user_list!G:G,"&lt;="&amp;A2757,user_list!H:H,"&gt;="&amp;A2757,user_list!J:J,days!G2757-1)</f>
        <v>1.3274638188608776</v>
      </c>
      <c r="E2757">
        <f>COUNTIF(user_list!H:H,A2757)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80">
        <v>44761</v>
      </c>
      <c r="B2758">
        <f>SUMIFS(user_list!P:P,user_list!G:G,"&lt;="&amp;A2758,user_list!H:H,"&gt;="&amp;A2758)</f>
        <v>1.3274638188608776</v>
      </c>
      <c r="C2758">
        <f>SUMIFS(user_list!Q:Q,user_list!G:G,"&lt;="&amp;A2758,user_list!H:H,"&gt;="&amp;A2758)</f>
        <v>3.3487394957983194</v>
      </c>
      <c r="D2758">
        <f>SUMIFS(user_list!P:P,user_list!G:G,"&lt;="&amp;A2758,user_list!H:H,"&gt;="&amp;A2758,user_list!J:J,days!G2758)+SUMIFS(user_list!P:P,user_list!G:G,"&lt;="&amp;A2758,user_list!H:H,"&gt;="&amp;A2758,user_list!J:J,days!G2758-1)</f>
        <v>1.3274638188608776</v>
      </c>
      <c r="E2758">
        <f>COUNTIF(user_list!H:H,A2758)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80">
        <v>44762</v>
      </c>
      <c r="B2759">
        <f>SUMIFS(user_list!P:P,user_list!G:G,"&lt;="&amp;A2759,user_list!H:H,"&gt;="&amp;A2759)</f>
        <v>1.3274638188608776</v>
      </c>
      <c r="C2759">
        <f>SUMIFS(user_list!Q:Q,user_list!G:G,"&lt;="&amp;A2759,user_list!H:H,"&gt;="&amp;A2759)</f>
        <v>3.3487394957983194</v>
      </c>
      <c r="D2759">
        <f>SUMIFS(user_list!P:P,user_list!G:G,"&lt;="&amp;A2759,user_list!H:H,"&gt;="&amp;A2759,user_list!J:J,days!G2759)+SUMIFS(user_list!P:P,user_list!G:G,"&lt;="&amp;A2759,user_list!H:H,"&gt;="&amp;A2759,user_list!J:J,days!G2759-1)</f>
        <v>1.3274638188608776</v>
      </c>
      <c r="E2759">
        <f>COUNTIF(user_list!H:H,A2759)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80">
        <v>44763</v>
      </c>
      <c r="B2760">
        <f>SUMIFS(user_list!P:P,user_list!G:G,"&lt;="&amp;A2760,user_list!H:H,"&gt;="&amp;A2760)</f>
        <v>1.3274638188608776</v>
      </c>
      <c r="C2760">
        <f>SUMIFS(user_list!Q:Q,user_list!G:G,"&lt;="&amp;A2760,user_list!H:H,"&gt;="&amp;A2760)</f>
        <v>3.3487394957983194</v>
      </c>
      <c r="D2760">
        <f>SUMIFS(user_list!P:P,user_list!G:G,"&lt;="&amp;A2760,user_list!H:H,"&gt;="&amp;A2760,user_list!J:J,days!G2760)+SUMIFS(user_list!P:P,user_list!G:G,"&lt;="&amp;A2760,user_list!H:H,"&gt;="&amp;A2760,user_list!J:J,days!G2760-1)</f>
        <v>1.3274638188608776</v>
      </c>
      <c r="E2760">
        <f>COUNTIF(user_list!H:H,A2760)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80">
        <v>44764</v>
      </c>
      <c r="B2761">
        <f>SUMIFS(user_list!P:P,user_list!G:G,"&lt;="&amp;A2761,user_list!H:H,"&gt;="&amp;A2761)</f>
        <v>1.3274638188608776</v>
      </c>
      <c r="C2761">
        <f>SUMIFS(user_list!Q:Q,user_list!G:G,"&lt;="&amp;A2761,user_list!H:H,"&gt;="&amp;A2761)</f>
        <v>3.3487394957983194</v>
      </c>
      <c r="D2761">
        <f>SUMIFS(user_list!P:P,user_list!G:G,"&lt;="&amp;A2761,user_list!H:H,"&gt;="&amp;A2761,user_list!J:J,days!G2761)+SUMIFS(user_list!P:P,user_list!G:G,"&lt;="&amp;A2761,user_list!H:H,"&gt;="&amp;A2761,user_list!J:J,days!G2761-1)</f>
        <v>1.3274638188608776</v>
      </c>
      <c r="E2761">
        <f>COUNTIF(user_list!H:H,A2761)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80">
        <v>44765</v>
      </c>
      <c r="B2762">
        <f>SUMIFS(user_list!P:P,user_list!G:G,"&lt;="&amp;A2762,user_list!H:H,"&gt;="&amp;A2762)</f>
        <v>1.3274638188608776</v>
      </c>
      <c r="C2762">
        <f>SUMIFS(user_list!Q:Q,user_list!G:G,"&lt;="&amp;A2762,user_list!H:H,"&gt;="&amp;A2762)</f>
        <v>3.3487394957983194</v>
      </c>
      <c r="D2762">
        <f>SUMIFS(user_list!P:P,user_list!G:G,"&lt;="&amp;A2762,user_list!H:H,"&gt;="&amp;A2762,user_list!J:J,days!G2762)+SUMIFS(user_list!P:P,user_list!G:G,"&lt;="&amp;A2762,user_list!H:H,"&gt;="&amp;A2762,user_list!J:J,days!G2762-1)</f>
        <v>1.3274638188608776</v>
      </c>
      <c r="E2762">
        <f>COUNTIF(user_list!H:H,A2762)</f>
        <v>1</v>
      </c>
      <c r="F2762">
        <f t="shared" si="86"/>
        <v>7</v>
      </c>
      <c r="G2762">
        <f t="shared" si="87"/>
        <v>2022</v>
      </c>
    </row>
    <row r="2763" spans="1:7" hidden="1" x14ac:dyDescent="0.3">
      <c r="A2763" s="80">
        <v>44766</v>
      </c>
      <c r="B2763">
        <f>SUMIFS(user_list!P:P,user_list!G:G,"&lt;="&amp;A2763,user_list!H:H,"&gt;="&amp;A2763)</f>
        <v>2.7334107885578476</v>
      </c>
      <c r="C2763">
        <f>SUMIFS(user_list!Q:Q,user_list!G:G,"&lt;="&amp;A2763,user_list!H:H,"&gt;="&amp;A2763)</f>
        <v>3.9396485867074107</v>
      </c>
      <c r="D2763">
        <f>SUMIFS(user_list!P:P,user_list!G:G,"&lt;="&amp;A2763,user_list!H:H,"&gt;="&amp;A2763,user_list!J:J,days!G2763)+SUMIFS(user_list!P:P,user_list!G:G,"&lt;="&amp;A2763,user_list!H:H,"&gt;="&amp;A2763,user_list!J:J,days!G2763-1)</f>
        <v>2.7334107885578476</v>
      </c>
      <c r="E2763">
        <f>COUNTIF(user_list!H:H,A2763)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80">
        <v>44767</v>
      </c>
      <c r="B2764">
        <f>SUMIFS(user_list!P:P,user_list!G:G,"&lt;="&amp;A2764,user_list!H:H,"&gt;="&amp;A2764)</f>
        <v>1.1642441218911805</v>
      </c>
      <c r="C2764">
        <f>SUMIFS(user_list!Q:Q,user_list!G:G,"&lt;="&amp;A2764,user_list!H:H,"&gt;="&amp;A2764)</f>
        <v>2.9396485867074107</v>
      </c>
      <c r="D2764">
        <f>SUMIFS(user_list!P:P,user_list!G:G,"&lt;="&amp;A2764,user_list!H:H,"&gt;="&amp;A2764,user_list!J:J,days!G2764)+SUMIFS(user_list!P:P,user_list!G:G,"&lt;="&amp;A2764,user_list!H:H,"&gt;="&amp;A2764,user_list!J:J,days!G2764-1)</f>
        <v>1.1642441218911805</v>
      </c>
      <c r="E2764">
        <f>COUNTIF(user_list!H:H,A2764)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80">
        <v>44768</v>
      </c>
      <c r="B2765">
        <f>SUMIFS(user_list!P:P,user_list!G:G,"&lt;="&amp;A2765,user_list!H:H,"&gt;="&amp;A2765)</f>
        <v>1.1642441218911805</v>
      </c>
      <c r="C2765">
        <f>SUMIFS(user_list!Q:Q,user_list!G:G,"&lt;="&amp;A2765,user_list!H:H,"&gt;="&amp;A2765)</f>
        <v>2.9396485867074107</v>
      </c>
      <c r="D2765">
        <f>SUMIFS(user_list!P:P,user_list!G:G,"&lt;="&amp;A2765,user_list!H:H,"&gt;="&amp;A2765,user_list!J:J,days!G2765)+SUMIFS(user_list!P:P,user_list!G:G,"&lt;="&amp;A2765,user_list!H:H,"&gt;="&amp;A2765,user_list!J:J,days!G2765-1)</f>
        <v>1.1642441218911805</v>
      </c>
      <c r="E2765">
        <f>COUNTIF(user_list!H:H,A2765)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80">
        <v>44769</v>
      </c>
      <c r="B2766">
        <f>SUMIFS(user_list!P:P,user_list!G:G,"&lt;="&amp;A2766,user_list!H:H,"&gt;="&amp;A2766)</f>
        <v>1.1642441218911805</v>
      </c>
      <c r="C2766">
        <f>SUMIFS(user_list!Q:Q,user_list!G:G,"&lt;="&amp;A2766,user_list!H:H,"&gt;="&amp;A2766)</f>
        <v>2.9396485867074107</v>
      </c>
      <c r="D2766">
        <f>SUMIFS(user_list!P:P,user_list!G:G,"&lt;="&amp;A2766,user_list!H:H,"&gt;="&amp;A2766,user_list!J:J,days!G2766)+SUMIFS(user_list!P:P,user_list!G:G,"&lt;="&amp;A2766,user_list!H:H,"&gt;="&amp;A2766,user_list!J:J,days!G2766-1)</f>
        <v>1.1642441218911805</v>
      </c>
      <c r="E2766">
        <f>COUNTIF(user_list!H:H,A2766)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80">
        <v>44770</v>
      </c>
      <c r="B2767">
        <f>SUMIFS(user_list!P:P,user_list!G:G,"&lt;="&amp;A2767,user_list!H:H,"&gt;="&amp;A2767)</f>
        <v>1.1529446722867775</v>
      </c>
      <c r="C2767">
        <f>SUMIFS(user_list!Q:Q,user_list!G:G,"&lt;="&amp;A2767,user_list!H:H,"&gt;="&amp;A2767)</f>
        <v>2.9179767600820234</v>
      </c>
      <c r="D2767">
        <f>SUMIFS(user_list!P:P,user_list!G:G,"&lt;="&amp;A2767,user_list!H:H,"&gt;="&amp;A2767,user_list!J:J,days!G2767)+SUMIFS(user_list!P:P,user_list!G:G,"&lt;="&amp;A2767,user_list!H:H,"&gt;="&amp;A2767,user_list!J:J,days!G2767-1)</f>
        <v>1.1529446722867775</v>
      </c>
      <c r="E2767">
        <f>COUNTIF(user_list!H:H,A2767)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80">
        <v>44771</v>
      </c>
      <c r="B2768">
        <f>SUMIFS(user_list!P:P,user_list!G:G,"&lt;="&amp;A2768,user_list!H:H,"&gt;="&amp;A2768)</f>
        <v>1.1529446722867775</v>
      </c>
      <c r="C2768">
        <f>SUMIFS(user_list!Q:Q,user_list!G:G,"&lt;="&amp;A2768,user_list!H:H,"&gt;="&amp;A2768)</f>
        <v>2.9179767600820234</v>
      </c>
      <c r="D2768">
        <f>SUMIFS(user_list!P:P,user_list!G:G,"&lt;="&amp;A2768,user_list!H:H,"&gt;="&amp;A2768,user_list!J:J,days!G2768)+SUMIFS(user_list!P:P,user_list!G:G,"&lt;="&amp;A2768,user_list!H:H,"&gt;="&amp;A2768,user_list!J:J,days!G2768-1)</f>
        <v>1.1529446722867775</v>
      </c>
      <c r="E2768">
        <f>COUNTIF(user_list!H:H,A2768)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80">
        <v>44772</v>
      </c>
      <c r="B2769">
        <f>SUMIFS(user_list!P:P,user_list!G:G,"&lt;="&amp;A2769,user_list!H:H,"&gt;="&amp;A2769)</f>
        <v>1.1529446722867775</v>
      </c>
      <c r="C2769">
        <f>SUMIFS(user_list!Q:Q,user_list!G:G,"&lt;="&amp;A2769,user_list!H:H,"&gt;="&amp;A2769)</f>
        <v>2.9179767600820234</v>
      </c>
      <c r="D2769">
        <f>SUMIFS(user_list!P:P,user_list!G:G,"&lt;="&amp;A2769,user_list!H:H,"&gt;="&amp;A2769,user_list!J:J,days!G2769)+SUMIFS(user_list!P:P,user_list!G:G,"&lt;="&amp;A2769,user_list!H:H,"&gt;="&amp;A2769,user_list!J:J,days!G2769-1)</f>
        <v>1.1529446722867775</v>
      </c>
      <c r="E2769">
        <f>COUNTIF(user_list!H:H,A2769)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80">
        <v>44773</v>
      </c>
      <c r="B2770">
        <f>SUMIFS(user_list!P:P,user_list!G:G,"&lt;="&amp;A2770,user_list!H:H,"&gt;="&amp;A2770)</f>
        <v>0.70310340244550762</v>
      </c>
      <c r="C2770">
        <f>SUMIFS(user_list!Q:Q,user_list!G:G,"&lt;="&amp;A2770,user_list!H:H,"&gt;="&amp;A2770)</f>
        <v>1.7751196172248807</v>
      </c>
      <c r="D2770">
        <f>SUMIFS(user_list!P:P,user_list!G:G,"&lt;="&amp;A2770,user_list!H:H,"&gt;="&amp;A2770,user_list!J:J,days!G2770)+SUMIFS(user_list!P:P,user_list!G:G,"&lt;="&amp;A2770,user_list!H:H,"&gt;="&amp;A2770,user_list!J:J,days!G2770-1)</f>
        <v>0.70310340244550762</v>
      </c>
      <c r="E2770">
        <f>COUNTIF(user_list!H:H,A2770)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80">
        <v>44774</v>
      </c>
      <c r="B2771">
        <f>SUMIFS(user_list!P:P,user_list!G:G,"&lt;="&amp;A2771,user_list!H:H,"&gt;="&amp;A2771)</f>
        <v>0.70310340244550762</v>
      </c>
      <c r="C2771">
        <f>SUMIFS(user_list!Q:Q,user_list!G:G,"&lt;="&amp;A2771,user_list!H:H,"&gt;="&amp;A2771)</f>
        <v>1.7751196172248807</v>
      </c>
      <c r="D2771">
        <f>SUMIFS(user_list!P:P,user_list!G:G,"&lt;="&amp;A2771,user_list!H:H,"&gt;="&amp;A2771,user_list!J:J,days!G2771)+SUMIFS(user_list!P:P,user_list!G:G,"&lt;="&amp;A2771,user_list!H:H,"&gt;="&amp;A2771,user_list!J:J,days!G2771-1)</f>
        <v>0.70310340244550762</v>
      </c>
      <c r="E2771">
        <f>COUNTIF(user_list!H:H,A2771)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80">
        <v>44775</v>
      </c>
      <c r="B2772">
        <f>SUMIFS(user_list!P:P,user_list!G:G,"&lt;="&amp;A2772,user_list!H:H,"&gt;="&amp;A2772)</f>
        <v>0.70310340244550762</v>
      </c>
      <c r="C2772">
        <f>SUMIFS(user_list!Q:Q,user_list!G:G,"&lt;="&amp;A2772,user_list!H:H,"&gt;="&amp;A2772)</f>
        <v>1.7751196172248807</v>
      </c>
      <c r="D2772">
        <f>SUMIFS(user_list!P:P,user_list!G:G,"&lt;="&amp;A2772,user_list!H:H,"&gt;="&amp;A2772,user_list!J:J,days!G2772)+SUMIFS(user_list!P:P,user_list!G:G,"&lt;="&amp;A2772,user_list!H:H,"&gt;="&amp;A2772,user_list!J:J,days!G2772-1)</f>
        <v>0.70310340244550762</v>
      </c>
      <c r="E2772">
        <f>COUNTIF(user_list!H:H,A2772)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80">
        <v>44776</v>
      </c>
      <c r="B2773">
        <f>SUMIFS(user_list!P:P,user_list!G:G,"&lt;="&amp;A2773,user_list!H:H,"&gt;="&amp;A2773)</f>
        <v>1.6217145135566187</v>
      </c>
      <c r="C2773">
        <f>SUMIFS(user_list!Q:Q,user_list!G:G,"&lt;="&amp;A2773,user_list!H:H,"&gt;="&amp;A2773)</f>
        <v>16.108452950558213</v>
      </c>
      <c r="D2773">
        <f>SUMIFS(user_list!P:P,user_list!G:G,"&lt;="&amp;A2773,user_list!H:H,"&gt;="&amp;A2773,user_list!J:J,days!G2773)+SUMIFS(user_list!P:P,user_list!G:G,"&lt;="&amp;A2773,user_list!H:H,"&gt;="&amp;A2773,user_list!J:J,days!G2773-1)</f>
        <v>1.6217145135566187</v>
      </c>
      <c r="E2773">
        <f>COUNTIF(user_list!H:H,A2773)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80">
        <v>44777</v>
      </c>
      <c r="B2774">
        <f>SUMIFS(user_list!P:P,user_list!G:G,"&lt;="&amp;A2774,user_list!H:H,"&gt;="&amp;A2774)</f>
        <v>0.88868421052631574</v>
      </c>
      <c r="C2774">
        <f>SUMIFS(user_list!Q:Q,user_list!G:G,"&lt;="&amp;A2774,user_list!H:H,"&gt;="&amp;A2774)</f>
        <v>3.0175438596491224</v>
      </c>
      <c r="D2774">
        <f>SUMIFS(user_list!P:P,user_list!G:G,"&lt;="&amp;A2774,user_list!H:H,"&gt;="&amp;A2774,user_list!J:J,days!G2774)+SUMIFS(user_list!P:P,user_list!G:G,"&lt;="&amp;A2774,user_list!H:H,"&gt;="&amp;A2774,user_list!J:J,days!G2774-1)</f>
        <v>0.88868421052631574</v>
      </c>
      <c r="E2774">
        <f>COUNTIF(user_list!H:H,A2774)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80">
        <v>44778</v>
      </c>
      <c r="B2775">
        <f>SUMIFS(user_list!P:P,user_list!G:G,"&lt;="&amp;A2775,user_list!H:H,"&gt;="&amp;A2775)</f>
        <v>6.218684210526316</v>
      </c>
      <c r="C2775">
        <f>SUMIFS(user_list!Q:Q,user_list!G:G,"&lt;="&amp;A2775,user_list!H:H,"&gt;="&amp;A2775)</f>
        <v>16.217543859649123</v>
      </c>
      <c r="D2775">
        <f>SUMIFS(user_list!P:P,user_list!G:G,"&lt;="&amp;A2775,user_list!H:H,"&gt;="&amp;A2775,user_list!J:J,days!G2775)+SUMIFS(user_list!P:P,user_list!G:G,"&lt;="&amp;A2775,user_list!H:H,"&gt;="&amp;A2775,user_list!J:J,days!G2775-1)</f>
        <v>6.218684210526316</v>
      </c>
      <c r="E2775">
        <f>COUNTIF(user_list!H:H,A2775)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80">
        <v>44779</v>
      </c>
      <c r="B2776">
        <f>SUMIFS(user_list!P:P,user_list!G:G,"&lt;="&amp;A2776,user_list!H:H,"&gt;="&amp;A2776)</f>
        <v>2.3453508771929825</v>
      </c>
      <c r="C2776">
        <f>SUMIFS(user_list!Q:Q,user_list!G:G,"&lt;="&amp;A2776,user_list!H:H,"&gt;="&amp;A2776)</f>
        <v>6.6175438596491221</v>
      </c>
      <c r="D2776">
        <f>SUMIFS(user_list!P:P,user_list!G:G,"&lt;="&amp;A2776,user_list!H:H,"&gt;="&amp;A2776,user_list!J:J,days!G2776)+SUMIFS(user_list!P:P,user_list!G:G,"&lt;="&amp;A2776,user_list!H:H,"&gt;="&amp;A2776,user_list!J:J,days!G2776-1)</f>
        <v>2.3453508771929825</v>
      </c>
      <c r="E2776">
        <f>COUNTIF(user_list!H:H,A2776)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80">
        <v>44780</v>
      </c>
      <c r="B2777">
        <f>SUMIFS(user_list!P:P,user_list!G:G,"&lt;="&amp;A2777,user_list!H:H,"&gt;="&amp;A2777)</f>
        <v>2.3453508771929825</v>
      </c>
      <c r="C2777">
        <f>SUMIFS(user_list!Q:Q,user_list!G:G,"&lt;="&amp;A2777,user_list!H:H,"&gt;="&amp;A2777)</f>
        <v>6.6175438596491221</v>
      </c>
      <c r="D2777">
        <f>SUMIFS(user_list!P:P,user_list!G:G,"&lt;="&amp;A2777,user_list!H:H,"&gt;="&amp;A2777,user_list!J:J,days!G2777)+SUMIFS(user_list!P:P,user_list!G:G,"&lt;="&amp;A2777,user_list!H:H,"&gt;="&amp;A2777,user_list!J:J,days!G2777-1)</f>
        <v>2.3453508771929825</v>
      </c>
      <c r="E2777">
        <f>COUNTIF(user_list!H:H,A2777)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80">
        <v>44781</v>
      </c>
      <c r="B2778">
        <f>SUMIFS(user_list!P:P,user_list!G:G,"&lt;="&amp;A2778,user_list!H:H,"&gt;="&amp;A2778)</f>
        <v>2.3453508771929825</v>
      </c>
      <c r="C2778">
        <f>SUMIFS(user_list!Q:Q,user_list!G:G,"&lt;="&amp;A2778,user_list!H:H,"&gt;="&amp;A2778)</f>
        <v>6.6175438596491221</v>
      </c>
      <c r="D2778">
        <f>SUMIFS(user_list!P:P,user_list!G:G,"&lt;="&amp;A2778,user_list!H:H,"&gt;="&amp;A2778,user_list!J:J,days!G2778)+SUMIFS(user_list!P:P,user_list!G:G,"&lt;="&amp;A2778,user_list!H:H,"&gt;="&amp;A2778,user_list!J:J,days!G2778-1)</f>
        <v>2.3453508771929825</v>
      </c>
      <c r="E2778">
        <f>COUNTIF(user_list!H:H,A2778)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80">
        <v>44782</v>
      </c>
      <c r="B2779">
        <f>SUMIFS(user_list!P:P,user_list!G:G,"&lt;="&amp;A2779,user_list!H:H,"&gt;="&amp;A2779)</f>
        <v>2.3453508771929825</v>
      </c>
      <c r="C2779">
        <f>SUMIFS(user_list!Q:Q,user_list!G:G,"&lt;="&amp;A2779,user_list!H:H,"&gt;="&amp;A2779)</f>
        <v>6.6175438596491221</v>
      </c>
      <c r="D2779">
        <f>SUMIFS(user_list!P:P,user_list!G:G,"&lt;="&amp;A2779,user_list!H:H,"&gt;="&amp;A2779,user_list!J:J,days!G2779)+SUMIFS(user_list!P:P,user_list!G:G,"&lt;="&amp;A2779,user_list!H:H,"&gt;="&amp;A2779,user_list!J:J,days!G2779-1)</f>
        <v>2.3453508771929825</v>
      </c>
      <c r="E2779">
        <f>COUNTIF(user_list!H:H,A2779)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80">
        <v>44783</v>
      </c>
      <c r="B2780">
        <f>SUMIFS(user_list!P:P,user_list!G:G,"&lt;="&amp;A2780,user_list!H:H,"&gt;="&amp;A2780)</f>
        <v>2.3453508771929825</v>
      </c>
      <c r="C2780">
        <f>SUMIFS(user_list!Q:Q,user_list!G:G,"&lt;="&amp;A2780,user_list!H:H,"&gt;="&amp;A2780)</f>
        <v>6.6175438596491221</v>
      </c>
      <c r="D2780">
        <f>SUMIFS(user_list!P:P,user_list!G:G,"&lt;="&amp;A2780,user_list!H:H,"&gt;="&amp;A2780,user_list!J:J,days!G2780)+SUMIFS(user_list!P:P,user_list!G:G,"&lt;="&amp;A2780,user_list!H:H,"&gt;="&amp;A2780,user_list!J:J,days!G2780-1)</f>
        <v>2.3453508771929825</v>
      </c>
      <c r="E2780">
        <f>COUNTIF(user_list!H:H,A2780)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80">
        <v>44784</v>
      </c>
      <c r="B2781">
        <f>SUMIFS(user_list!P:P,user_list!G:G,"&lt;="&amp;A2781,user_list!H:H,"&gt;="&amp;A2781)</f>
        <v>2.3353508771929823</v>
      </c>
      <c r="C2781">
        <f>SUMIFS(user_list!Q:Q,user_list!G:G,"&lt;="&amp;A2781,user_list!H:H,"&gt;="&amp;A2781)</f>
        <v>6.617543859649123</v>
      </c>
      <c r="D2781">
        <f>SUMIFS(user_list!P:P,user_list!G:G,"&lt;="&amp;A2781,user_list!H:H,"&gt;="&amp;A2781,user_list!J:J,days!G2781)+SUMIFS(user_list!P:P,user_list!G:G,"&lt;="&amp;A2781,user_list!H:H,"&gt;="&amp;A2781,user_list!J:J,days!G2781-1)</f>
        <v>2.3353508771929823</v>
      </c>
      <c r="E2781">
        <f>COUNTIF(user_list!H:H,A2781)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80">
        <v>44785</v>
      </c>
      <c r="B2782">
        <f>SUMIFS(user_list!P:P,user_list!G:G,"&lt;="&amp;A2782,user_list!H:H,"&gt;="&amp;A2782)</f>
        <v>1.8053508771929825</v>
      </c>
      <c r="C2782">
        <f>SUMIFS(user_list!Q:Q,user_list!G:G,"&lt;="&amp;A2782,user_list!H:H,"&gt;="&amp;A2782)</f>
        <v>5.284210526315789</v>
      </c>
      <c r="D2782">
        <f>SUMIFS(user_list!P:P,user_list!G:G,"&lt;="&amp;A2782,user_list!H:H,"&gt;="&amp;A2782,user_list!J:J,days!G2782)+SUMIFS(user_list!P:P,user_list!G:G,"&lt;="&amp;A2782,user_list!H:H,"&gt;="&amp;A2782,user_list!J:J,days!G2782-1)</f>
        <v>1.8053508771929825</v>
      </c>
      <c r="E2782">
        <f>COUNTIF(user_list!H:H,A2782)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80">
        <v>44786</v>
      </c>
      <c r="B2783">
        <f>SUMIFS(user_list!P:P,user_list!G:G,"&lt;="&amp;A2783,user_list!H:H,"&gt;="&amp;A2783)</f>
        <v>3.4109064327485386</v>
      </c>
      <c r="C2783">
        <f>SUMIFS(user_list!Q:Q,user_list!G:G,"&lt;="&amp;A2783,user_list!H:H,"&gt;="&amp;A2783)</f>
        <v>6.284210526315789</v>
      </c>
      <c r="D2783">
        <f>SUMIFS(user_list!P:P,user_list!G:G,"&lt;="&amp;A2783,user_list!H:H,"&gt;="&amp;A2783,user_list!J:J,days!G2783)+SUMIFS(user_list!P:P,user_list!G:G,"&lt;="&amp;A2783,user_list!H:H,"&gt;="&amp;A2783,user_list!J:J,days!G2783-1)</f>
        <v>3.4109064327485386</v>
      </c>
      <c r="E2783">
        <f>COUNTIF(user_list!H:H,A2783)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80">
        <v>44787</v>
      </c>
      <c r="B2784">
        <f>SUMIFS(user_list!P:P,user_list!G:G,"&lt;="&amp;A2784,user_list!H:H,"&gt;="&amp;A2784)</f>
        <v>4.0424342105263156</v>
      </c>
      <c r="C2784">
        <f>SUMIFS(user_list!Q:Q,user_list!G:G,"&lt;="&amp;A2784,user_list!H:H,"&gt;="&amp;A2784)</f>
        <v>13.434210526315789</v>
      </c>
      <c r="D2784">
        <f>SUMIFS(user_list!P:P,user_list!G:G,"&lt;="&amp;A2784,user_list!H:H,"&gt;="&amp;A2784,user_list!J:J,days!G2784)+SUMIFS(user_list!P:P,user_list!G:G,"&lt;="&amp;A2784,user_list!H:H,"&gt;="&amp;A2784,user_list!J:J,days!G2784-1)</f>
        <v>4.0424342105263156</v>
      </c>
      <c r="E2784">
        <f>COUNTIF(user_list!H:H,A2784)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80">
        <v>44788</v>
      </c>
      <c r="B2785">
        <f>SUMIFS(user_list!P:P,user_list!G:G,"&lt;="&amp;A2785,user_list!H:H,"&gt;="&amp;A2785)</f>
        <v>3.3118262440692932</v>
      </c>
      <c r="C2785">
        <f>SUMIFS(user_list!Q:Q,user_list!G:G,"&lt;="&amp;A2785,user_list!H:H,"&gt;="&amp;A2785)</f>
        <v>8.4606256206554118</v>
      </c>
      <c r="D2785">
        <f>SUMIFS(user_list!P:P,user_list!G:G,"&lt;="&amp;A2785,user_list!H:H,"&gt;="&amp;A2785,user_list!J:J,days!G2785)+SUMIFS(user_list!P:P,user_list!G:G,"&lt;="&amp;A2785,user_list!H:H,"&gt;="&amp;A2785,user_list!J:J,days!G2785-1)</f>
        <v>2.5118262440692929</v>
      </c>
      <c r="E2785">
        <f>COUNTIF(user_list!H:H,A2785)</f>
        <v>2</v>
      </c>
      <c r="F2785">
        <f t="shared" si="86"/>
        <v>8</v>
      </c>
      <c r="G2785">
        <f t="shared" si="87"/>
        <v>2022</v>
      </c>
    </row>
    <row r="2786" spans="1:7" hidden="1" x14ac:dyDescent="0.3">
      <c r="A2786" s="80">
        <v>44789</v>
      </c>
      <c r="B2786">
        <f>SUMIFS(user_list!P:P,user_list!G:G,"&lt;="&amp;A2786,user_list!H:H,"&gt;="&amp;A2786)</f>
        <v>2.0950864779874214</v>
      </c>
      <c r="C2786">
        <f>SUMIFS(user_list!Q:Q,user_list!G:G,"&lt;="&amp;A2786,user_list!H:H,"&gt;="&amp;A2786)</f>
        <v>5.3764150943396229</v>
      </c>
      <c r="D2786">
        <f>SUMIFS(user_list!P:P,user_list!G:G,"&lt;="&amp;A2786,user_list!H:H,"&gt;="&amp;A2786,user_list!J:J,days!G2786)+SUMIFS(user_list!P:P,user_list!G:G,"&lt;="&amp;A2786,user_list!H:H,"&gt;="&amp;A2786,user_list!J:J,days!G2786-1)</f>
        <v>1.2950864779874216</v>
      </c>
      <c r="E2786">
        <f>COUNTIF(user_list!H:H,A2786)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80">
        <v>44790</v>
      </c>
      <c r="B2787">
        <f>SUMIFS(user_list!P:P,user_list!G:G,"&lt;="&amp;A2787,user_list!H:H,"&gt;="&amp;A2787)</f>
        <v>2.0950864779874214</v>
      </c>
      <c r="C2787">
        <f>SUMIFS(user_list!Q:Q,user_list!G:G,"&lt;="&amp;A2787,user_list!H:H,"&gt;="&amp;A2787)</f>
        <v>5.3764150943396229</v>
      </c>
      <c r="D2787">
        <f>SUMIFS(user_list!P:P,user_list!G:G,"&lt;="&amp;A2787,user_list!H:H,"&gt;="&amp;A2787,user_list!J:J,days!G2787)+SUMIFS(user_list!P:P,user_list!G:G,"&lt;="&amp;A2787,user_list!H:H,"&gt;="&amp;A2787,user_list!J:J,days!G2787-1)</f>
        <v>1.2950864779874216</v>
      </c>
      <c r="E2787">
        <f>COUNTIF(user_list!H:H,A2787)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80">
        <v>44791</v>
      </c>
      <c r="B2788">
        <f>SUMIFS(user_list!P:P,user_list!G:G,"&lt;="&amp;A2788,user_list!H:H,"&gt;="&amp;A2788)</f>
        <v>2.6867531446540887</v>
      </c>
      <c r="C2788">
        <f>SUMIFS(user_list!Q:Q,user_list!G:G,"&lt;="&amp;A2788,user_list!H:H,"&gt;="&amp;A2788)</f>
        <v>6.8764150943396229</v>
      </c>
      <c r="D2788">
        <f>SUMIFS(user_list!P:P,user_list!G:G,"&lt;="&amp;A2788,user_list!H:H,"&gt;="&amp;A2788,user_list!J:J,days!G2788)+SUMIFS(user_list!P:P,user_list!G:G,"&lt;="&amp;A2788,user_list!H:H,"&gt;="&amp;A2788,user_list!J:J,days!G2788-1)</f>
        <v>1.8867531446540879</v>
      </c>
      <c r="E2788">
        <f>COUNTIF(user_list!H:H,A2788)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80">
        <v>44792</v>
      </c>
      <c r="B2789">
        <f>SUMIFS(user_list!P:P,user_list!G:G,"&lt;="&amp;A2789,user_list!H:H,"&gt;="&amp;A2789)</f>
        <v>1.7700864779874217</v>
      </c>
      <c r="C2789">
        <f>SUMIFS(user_list!Q:Q,user_list!G:G,"&lt;="&amp;A2789,user_list!H:H,"&gt;="&amp;A2789)</f>
        <v>4.4764150943396226</v>
      </c>
      <c r="D2789">
        <f>SUMIFS(user_list!P:P,user_list!G:G,"&lt;="&amp;A2789,user_list!H:H,"&gt;="&amp;A2789,user_list!J:J,days!G2789)+SUMIFS(user_list!P:P,user_list!G:G,"&lt;="&amp;A2789,user_list!H:H,"&gt;="&amp;A2789,user_list!J:J,days!G2789-1)</f>
        <v>0.97008647798742142</v>
      </c>
      <c r="E2789">
        <f>COUNTIF(user_list!H:H,A2789)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80">
        <v>44793</v>
      </c>
      <c r="B2790">
        <f>SUMIFS(user_list!P:P,user_list!G:G,"&lt;="&amp;A2790,user_list!H:H,"&gt;="&amp;A2790)</f>
        <v>2.1564753668763106</v>
      </c>
      <c r="C2790">
        <f>SUMIFS(user_list!Q:Q,user_list!G:G,"&lt;="&amp;A2790,user_list!H:H,"&gt;="&amp;A2790)</f>
        <v>5.4764150943396226</v>
      </c>
      <c r="D2790">
        <f>SUMIFS(user_list!P:P,user_list!G:G,"&lt;="&amp;A2790,user_list!H:H,"&gt;="&amp;A2790,user_list!J:J,days!G2790)+SUMIFS(user_list!P:P,user_list!G:G,"&lt;="&amp;A2790,user_list!H:H,"&gt;="&amp;A2790,user_list!J:J,days!G2790-1)</f>
        <v>0.97008647798742142</v>
      </c>
      <c r="E2790">
        <f>COUNTIF(user_list!H:H,A2790)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80">
        <v>44794</v>
      </c>
      <c r="B2791">
        <f>SUMIFS(user_list!P:P,user_list!G:G,"&lt;="&amp;A2791,user_list!H:H,"&gt;="&amp;A2791)</f>
        <v>1.1870540705800141</v>
      </c>
      <c r="C2791">
        <f>SUMIFS(user_list!Q:Q,user_list!G:G,"&lt;="&amp;A2791,user_list!H:H,"&gt;="&amp;A2791)</f>
        <v>3.0180817610062891</v>
      </c>
      <c r="D2791">
        <f>SUMIFS(user_list!P:P,user_list!G:G,"&lt;="&amp;A2791,user_list!H:H,"&gt;="&amp;A2791,user_list!J:J,days!G2791)+SUMIFS(user_list!P:P,user_list!G:G,"&lt;="&amp;A2791,user_list!H:H,"&gt;="&amp;A2791,user_list!J:J,days!G2791-1)</f>
        <v>0.97008647798742142</v>
      </c>
      <c r="E2791">
        <f>COUNTIF(user_list!H:H,A2791)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80">
        <v>44795</v>
      </c>
      <c r="B2792">
        <f>SUMIFS(user_list!P:P,user_list!G:G,"&lt;="&amp;A2792,user_list!H:H,"&gt;="&amp;A2792)</f>
        <v>1.1870540705800141</v>
      </c>
      <c r="C2792">
        <f>SUMIFS(user_list!Q:Q,user_list!G:G,"&lt;="&amp;A2792,user_list!H:H,"&gt;="&amp;A2792)</f>
        <v>3.0180817610062891</v>
      </c>
      <c r="D2792">
        <f>SUMIFS(user_list!P:P,user_list!G:G,"&lt;="&amp;A2792,user_list!H:H,"&gt;="&amp;A2792,user_list!J:J,days!G2792)+SUMIFS(user_list!P:P,user_list!G:G,"&lt;="&amp;A2792,user_list!H:H,"&gt;="&amp;A2792,user_list!J:J,days!G2792-1)</f>
        <v>0.97008647798742142</v>
      </c>
      <c r="E2792">
        <f>COUNTIF(user_list!H:H,A2792)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80">
        <v>44796</v>
      </c>
      <c r="B2793">
        <f>SUMIFS(user_list!P:P,user_list!G:G,"&lt;="&amp;A2793,user_list!H:H,"&gt;="&amp;A2793)</f>
        <v>1.1870540705800141</v>
      </c>
      <c r="C2793">
        <f>SUMIFS(user_list!Q:Q,user_list!G:G,"&lt;="&amp;A2793,user_list!H:H,"&gt;="&amp;A2793)</f>
        <v>3.0180817610062891</v>
      </c>
      <c r="D2793">
        <f>SUMIFS(user_list!P:P,user_list!G:G,"&lt;="&amp;A2793,user_list!H:H,"&gt;="&amp;A2793,user_list!J:J,days!G2793)+SUMIFS(user_list!P:P,user_list!G:G,"&lt;="&amp;A2793,user_list!H:H,"&gt;="&amp;A2793,user_list!J:J,days!G2793-1)</f>
        <v>0.97008647798742142</v>
      </c>
      <c r="E2793">
        <f>COUNTIF(user_list!H:H,A2793)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80">
        <v>44797</v>
      </c>
      <c r="B2794">
        <f>SUMIFS(user_list!P:P,user_list!G:G,"&lt;="&amp;A2794,user_list!H:H,"&gt;="&amp;A2794)</f>
        <v>1.1870540705800141</v>
      </c>
      <c r="C2794">
        <f>SUMIFS(user_list!Q:Q,user_list!G:G,"&lt;="&amp;A2794,user_list!H:H,"&gt;="&amp;A2794)</f>
        <v>3.0180817610062891</v>
      </c>
      <c r="D2794">
        <f>SUMIFS(user_list!P:P,user_list!G:G,"&lt;="&amp;A2794,user_list!H:H,"&gt;="&amp;A2794,user_list!J:J,days!G2794)+SUMIFS(user_list!P:P,user_list!G:G,"&lt;="&amp;A2794,user_list!H:H,"&gt;="&amp;A2794,user_list!J:J,days!G2794-1)</f>
        <v>0.97008647798742142</v>
      </c>
      <c r="E2794">
        <f>COUNTIF(user_list!H:H,A2794)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80">
        <v>44798</v>
      </c>
      <c r="B2795">
        <f>SUMIFS(user_list!P:P,user_list!G:G,"&lt;="&amp;A2795,user_list!H:H,"&gt;="&amp;A2795)</f>
        <v>1.966022324548268</v>
      </c>
      <c r="C2795">
        <f>SUMIFS(user_list!Q:Q,user_list!G:G,"&lt;="&amp;A2795,user_list!H:H,"&gt;="&amp;A2795)</f>
        <v>4.8752246181491463</v>
      </c>
      <c r="D2795">
        <f>SUMIFS(user_list!P:P,user_list!G:G,"&lt;="&amp;A2795,user_list!H:H,"&gt;="&amp;A2795,user_list!J:J,days!G2795)+SUMIFS(user_list!P:P,user_list!G:G,"&lt;="&amp;A2795,user_list!H:H,"&gt;="&amp;A2795,user_list!J:J,days!G2795-1)</f>
        <v>1.7490547319556753</v>
      </c>
      <c r="E2795">
        <f>COUNTIF(user_list!H:H,A2795)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80">
        <v>44799</v>
      </c>
      <c r="B2796">
        <f>SUMIFS(user_list!P:P,user_list!G:G,"&lt;="&amp;A2796,user_list!H:H,"&gt;="&amp;A2796)</f>
        <v>1.3743556578816012</v>
      </c>
      <c r="C2796">
        <f>SUMIFS(user_list!Q:Q,user_list!G:G,"&lt;="&amp;A2796,user_list!H:H,"&gt;="&amp;A2796)</f>
        <v>3.3752246181491463</v>
      </c>
      <c r="D2796">
        <f>SUMIFS(user_list!P:P,user_list!G:G,"&lt;="&amp;A2796,user_list!H:H,"&gt;="&amp;A2796,user_list!J:J,days!G2796)+SUMIFS(user_list!P:P,user_list!G:G,"&lt;="&amp;A2796,user_list!H:H,"&gt;="&amp;A2796,user_list!J:J,days!G2796-1)</f>
        <v>1.1573880652890087</v>
      </c>
      <c r="E2796">
        <f>COUNTIF(user_list!H:H,A2796)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80">
        <v>44800</v>
      </c>
      <c r="B2797">
        <f>SUMIFS(user_list!P:P,user_list!G:G,"&lt;="&amp;A2797,user_list!H:H,"&gt;="&amp;A2797)</f>
        <v>1.3743556578816012</v>
      </c>
      <c r="C2797">
        <f>SUMIFS(user_list!Q:Q,user_list!G:G,"&lt;="&amp;A2797,user_list!H:H,"&gt;="&amp;A2797)</f>
        <v>3.3752246181491463</v>
      </c>
      <c r="D2797">
        <f>SUMIFS(user_list!P:P,user_list!G:G,"&lt;="&amp;A2797,user_list!H:H,"&gt;="&amp;A2797,user_list!J:J,days!G2797)+SUMIFS(user_list!P:P,user_list!G:G,"&lt;="&amp;A2797,user_list!H:H,"&gt;="&amp;A2797,user_list!J:J,days!G2797-1)</f>
        <v>1.1573880652890087</v>
      </c>
      <c r="E2797">
        <f>COUNTIF(user_list!H:H,A2797)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80">
        <v>44801</v>
      </c>
      <c r="B2798">
        <f>SUMIFS(user_list!P:P,user_list!G:G,"&lt;="&amp;A2798,user_list!H:H,"&gt;="&amp;A2798)</f>
        <v>1.3743556578816012</v>
      </c>
      <c r="C2798">
        <f>SUMIFS(user_list!Q:Q,user_list!G:G,"&lt;="&amp;A2798,user_list!H:H,"&gt;="&amp;A2798)</f>
        <v>3.3752246181491463</v>
      </c>
      <c r="D2798">
        <f>SUMIFS(user_list!P:P,user_list!G:G,"&lt;="&amp;A2798,user_list!H:H,"&gt;="&amp;A2798,user_list!J:J,days!G2798)+SUMIFS(user_list!P:P,user_list!G:G,"&lt;="&amp;A2798,user_list!H:H,"&gt;="&amp;A2798,user_list!J:J,days!G2798-1)</f>
        <v>1.1573880652890087</v>
      </c>
      <c r="E2798">
        <f>COUNTIF(user_list!H:H,A2798)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80">
        <v>44802</v>
      </c>
      <c r="B2799">
        <f>SUMIFS(user_list!P:P,user_list!G:G,"&lt;="&amp;A2799,user_list!H:H,"&gt;="&amp;A2799)</f>
        <v>3.636636359635987</v>
      </c>
      <c r="C2799">
        <f>SUMIFS(user_list!Q:Q,user_list!G:G,"&lt;="&amp;A2799,user_list!H:H,"&gt;="&amp;A2799)</f>
        <v>19.691014091833356</v>
      </c>
      <c r="D2799">
        <f>SUMIFS(user_list!P:P,user_list!G:G,"&lt;="&amp;A2799,user_list!H:H,"&gt;="&amp;A2799,user_list!J:J,days!G2799)+SUMIFS(user_list!P:P,user_list!G:G,"&lt;="&amp;A2799,user_list!H:H,"&gt;="&amp;A2799,user_list!J:J,days!G2799-1)</f>
        <v>1.2863354337100614</v>
      </c>
      <c r="E2799">
        <f>COUNTIF(user_list!H:H,A2799)</f>
        <v>2</v>
      </c>
      <c r="F2799">
        <f t="shared" si="86"/>
        <v>8</v>
      </c>
      <c r="G2799">
        <f t="shared" si="87"/>
        <v>2022</v>
      </c>
    </row>
    <row r="2800" spans="1:7" hidden="1" x14ac:dyDescent="0.3">
      <c r="A2800" s="80">
        <v>44803</v>
      </c>
      <c r="B2800">
        <f>SUMIFS(user_list!P:P,user_list!G:G,"&lt;="&amp;A2800,user_list!H:H,"&gt;="&amp;A2800)</f>
        <v>1.2153863596359873</v>
      </c>
      <c r="C2800">
        <f>SUMIFS(user_list!Q:Q,user_list!G:G,"&lt;="&amp;A2800,user_list!H:H,"&gt;="&amp;A2800)</f>
        <v>2.9410140918333569</v>
      </c>
      <c r="D2800">
        <f>SUMIFS(user_list!P:P,user_list!G:G,"&lt;="&amp;A2800,user_list!H:H,"&gt;="&amp;A2800,user_list!J:J,days!G2800)+SUMIFS(user_list!P:P,user_list!G:G,"&lt;="&amp;A2800,user_list!H:H,"&gt;="&amp;A2800,user_list!J:J,days!G2800-1)</f>
        <v>0.99841876704339461</v>
      </c>
      <c r="E2800">
        <f>COUNTIF(user_list!H:H,A2800)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80">
        <v>44804</v>
      </c>
      <c r="B2801">
        <f>SUMIFS(user_list!P:P,user_list!G:G,"&lt;="&amp;A2801,user_list!H:H,"&gt;="&amp;A2801)</f>
        <v>1.4406244548740825</v>
      </c>
      <c r="C2801">
        <f>SUMIFS(user_list!Q:Q,user_list!G:G,"&lt;="&amp;A2801,user_list!H:H,"&gt;="&amp;A2801)</f>
        <v>3.5124426632619281</v>
      </c>
      <c r="D2801">
        <f>SUMIFS(user_list!P:P,user_list!G:G,"&lt;="&amp;A2801,user_list!H:H,"&gt;="&amp;A2801,user_list!J:J,days!G2801)+SUMIFS(user_list!P:P,user_list!G:G,"&lt;="&amp;A2801,user_list!H:H,"&gt;="&amp;A2801,user_list!J:J,days!G2801-1)</f>
        <v>1.2236568622814898</v>
      </c>
      <c r="E2801">
        <f>COUNTIF(user_list!H:H,A2801)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80">
        <v>44805</v>
      </c>
      <c r="B2802">
        <f>SUMIFS(user_list!P:P,user_list!G:G,"&lt;="&amp;A2802,user_list!H:H,"&gt;="&amp;A2802)</f>
        <v>0.66165620090582855</v>
      </c>
      <c r="C2802">
        <f>SUMIFS(user_list!Q:Q,user_list!G:G,"&lt;="&amp;A2802,user_list!H:H,"&gt;="&amp;A2802)</f>
        <v>1.6552998061190713</v>
      </c>
      <c r="D2802">
        <f>SUMIFS(user_list!P:P,user_list!G:G,"&lt;="&amp;A2802,user_list!H:H,"&gt;="&amp;A2802,user_list!J:J,days!G2802)+SUMIFS(user_list!P:P,user_list!G:G,"&lt;="&amp;A2802,user_list!H:H,"&gt;="&amp;A2802,user_list!J:J,days!G2802-1)</f>
        <v>0.44468860831323592</v>
      </c>
      <c r="E2802">
        <f>COUNTIF(user_list!H:H,A2802)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80">
        <v>44806</v>
      </c>
      <c r="B2803">
        <f>SUMIFS(user_list!P:P,user_list!G:G,"&lt;="&amp;A2803,user_list!H:H,"&gt;="&amp;A2803)</f>
        <v>0.66165620090582855</v>
      </c>
      <c r="C2803">
        <f>SUMIFS(user_list!Q:Q,user_list!G:G,"&lt;="&amp;A2803,user_list!H:H,"&gt;="&amp;A2803)</f>
        <v>1.6552998061190713</v>
      </c>
      <c r="D2803">
        <f>SUMIFS(user_list!P:P,user_list!G:G,"&lt;="&amp;A2803,user_list!H:H,"&gt;="&amp;A2803,user_list!J:J,days!G2803)+SUMIFS(user_list!P:P,user_list!G:G,"&lt;="&amp;A2803,user_list!H:H,"&gt;="&amp;A2803,user_list!J:J,days!G2803-1)</f>
        <v>0.44468860831323592</v>
      </c>
      <c r="E2803">
        <f>COUNTIF(user_list!H:H,A2803)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80">
        <v>44807</v>
      </c>
      <c r="B2804">
        <f>SUMIFS(user_list!P:P,user_list!G:G,"&lt;="&amp;A2804,user_list!H:H,"&gt;="&amp;A2804)</f>
        <v>0.66165620090582855</v>
      </c>
      <c r="C2804">
        <f>SUMIFS(user_list!Q:Q,user_list!G:G,"&lt;="&amp;A2804,user_list!H:H,"&gt;="&amp;A2804)</f>
        <v>1.6552998061190713</v>
      </c>
      <c r="D2804">
        <f>SUMIFS(user_list!P:P,user_list!G:G,"&lt;="&amp;A2804,user_list!H:H,"&gt;="&amp;A2804,user_list!J:J,days!G2804)+SUMIFS(user_list!P:P,user_list!G:G,"&lt;="&amp;A2804,user_list!H:H,"&gt;="&amp;A2804,user_list!J:J,days!G2804-1)</f>
        <v>0.44468860831323592</v>
      </c>
      <c r="E2804">
        <f>COUNTIF(user_list!H:H,A2804)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80">
        <v>44808</v>
      </c>
      <c r="B2805">
        <f>SUMIFS(user_list!P:P,user_list!G:G,"&lt;="&amp;A2805,user_list!H:H,"&gt;="&amp;A2805)</f>
        <v>0.66165620090582855</v>
      </c>
      <c r="C2805">
        <f>SUMIFS(user_list!Q:Q,user_list!G:G,"&lt;="&amp;A2805,user_list!H:H,"&gt;="&amp;A2805)</f>
        <v>1.6552998061190713</v>
      </c>
      <c r="D2805">
        <f>SUMIFS(user_list!P:P,user_list!G:G,"&lt;="&amp;A2805,user_list!H:H,"&gt;="&amp;A2805,user_list!J:J,days!G2805)+SUMIFS(user_list!P:P,user_list!G:G,"&lt;="&amp;A2805,user_list!H:H,"&gt;="&amp;A2805,user_list!J:J,days!G2805-1)</f>
        <v>0.44468860831323592</v>
      </c>
      <c r="E2805">
        <f>COUNTIF(user_list!H:H,A2805)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80">
        <v>44809</v>
      </c>
      <c r="B2806">
        <f>SUMIFS(user_list!P:P,user_list!G:G,"&lt;="&amp;A2806,user_list!H:H,"&gt;="&amp;A2806)</f>
        <v>0.66165620090582855</v>
      </c>
      <c r="C2806">
        <f>SUMIFS(user_list!Q:Q,user_list!G:G,"&lt;="&amp;A2806,user_list!H:H,"&gt;="&amp;A2806)</f>
        <v>1.6552998061190713</v>
      </c>
      <c r="D2806">
        <f>SUMIFS(user_list!P:P,user_list!G:G,"&lt;="&amp;A2806,user_list!H:H,"&gt;="&amp;A2806,user_list!J:J,days!G2806)+SUMIFS(user_list!P:P,user_list!G:G,"&lt;="&amp;A2806,user_list!H:H,"&gt;="&amp;A2806,user_list!J:J,days!G2806-1)</f>
        <v>0.44468860831323592</v>
      </c>
      <c r="E2806">
        <f>COUNTIF(user_list!H:H,A2806)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80">
        <v>44810</v>
      </c>
      <c r="B2807">
        <f>SUMIFS(user_list!P:P,user_list!G:G,"&lt;="&amp;A2807,user_list!H:H,"&gt;="&amp;A2807)</f>
        <v>0.66165620090582855</v>
      </c>
      <c r="C2807">
        <f>SUMIFS(user_list!Q:Q,user_list!G:G,"&lt;="&amp;A2807,user_list!H:H,"&gt;="&amp;A2807)</f>
        <v>1.6552998061190713</v>
      </c>
      <c r="D2807">
        <f>SUMIFS(user_list!P:P,user_list!G:G,"&lt;="&amp;A2807,user_list!H:H,"&gt;="&amp;A2807,user_list!J:J,days!G2807)+SUMIFS(user_list!P:P,user_list!G:G,"&lt;="&amp;A2807,user_list!H:H,"&gt;="&amp;A2807,user_list!J:J,days!G2807-1)</f>
        <v>0.44468860831323592</v>
      </c>
      <c r="E2807">
        <f>COUNTIF(user_list!H:H,A2807)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80">
        <v>44811</v>
      </c>
      <c r="B2808">
        <f>SUMIFS(user_list!P:P,user_list!G:G,"&lt;="&amp;A2808,user_list!H:H,"&gt;="&amp;A2808)</f>
        <v>0.66165620090582855</v>
      </c>
      <c r="C2808">
        <f>SUMIFS(user_list!Q:Q,user_list!G:G,"&lt;="&amp;A2808,user_list!H:H,"&gt;="&amp;A2808)</f>
        <v>1.6552998061190713</v>
      </c>
      <c r="D2808">
        <f>SUMIFS(user_list!P:P,user_list!G:G,"&lt;="&amp;A2808,user_list!H:H,"&gt;="&amp;A2808,user_list!J:J,days!G2808)+SUMIFS(user_list!P:P,user_list!G:G,"&lt;="&amp;A2808,user_list!H:H,"&gt;="&amp;A2808,user_list!J:J,days!G2808-1)</f>
        <v>0.44468860831323592</v>
      </c>
      <c r="E2808">
        <f>COUNTIF(user_list!H:H,A2808)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80">
        <v>44812</v>
      </c>
      <c r="B2809">
        <f>SUMIFS(user_list!P:P,user_list!G:G,"&lt;="&amp;A2809,user_list!H:H,"&gt;="&amp;A2809)</f>
        <v>0.66165620090582855</v>
      </c>
      <c r="C2809">
        <f>SUMIFS(user_list!Q:Q,user_list!G:G,"&lt;="&amp;A2809,user_list!H:H,"&gt;="&amp;A2809)</f>
        <v>1.6552998061190713</v>
      </c>
      <c r="D2809">
        <f>SUMIFS(user_list!P:P,user_list!G:G,"&lt;="&amp;A2809,user_list!H:H,"&gt;="&amp;A2809,user_list!J:J,days!G2809)+SUMIFS(user_list!P:P,user_list!G:G,"&lt;="&amp;A2809,user_list!H:H,"&gt;="&amp;A2809,user_list!J:J,days!G2809-1)</f>
        <v>0.44468860831323592</v>
      </c>
      <c r="E2809">
        <f>COUNTIF(user_list!H:H,A2809)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80">
        <v>44813</v>
      </c>
      <c r="B2810">
        <f>SUMIFS(user_list!P:P,user_list!G:G,"&lt;="&amp;A2810,user_list!H:H,"&gt;="&amp;A2810)</f>
        <v>0.66165620090582855</v>
      </c>
      <c r="C2810">
        <f>SUMIFS(user_list!Q:Q,user_list!G:G,"&lt;="&amp;A2810,user_list!H:H,"&gt;="&amp;A2810)</f>
        <v>1.6552998061190713</v>
      </c>
      <c r="D2810">
        <f>SUMIFS(user_list!P:P,user_list!G:G,"&lt;="&amp;A2810,user_list!H:H,"&gt;="&amp;A2810,user_list!J:J,days!G2810)+SUMIFS(user_list!P:P,user_list!G:G,"&lt;="&amp;A2810,user_list!H:H,"&gt;="&amp;A2810,user_list!J:J,days!G2810-1)</f>
        <v>0.44468860831323592</v>
      </c>
      <c r="E2810">
        <f>COUNTIF(user_list!H:H,A2810)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80">
        <v>44814</v>
      </c>
      <c r="B2811">
        <f>SUMIFS(user_list!P:P,user_list!G:G,"&lt;="&amp;A2811,user_list!H:H,"&gt;="&amp;A2811)</f>
        <v>0.66165620090582855</v>
      </c>
      <c r="C2811">
        <f>SUMIFS(user_list!Q:Q,user_list!G:G,"&lt;="&amp;A2811,user_list!H:H,"&gt;="&amp;A2811)</f>
        <v>1.6552998061190713</v>
      </c>
      <c r="D2811">
        <f>SUMIFS(user_list!P:P,user_list!G:G,"&lt;="&amp;A2811,user_list!H:H,"&gt;="&amp;A2811,user_list!J:J,days!G2811)+SUMIFS(user_list!P:P,user_list!G:G,"&lt;="&amp;A2811,user_list!H:H,"&gt;="&amp;A2811,user_list!J:J,days!G2811-1)</f>
        <v>0.44468860831323592</v>
      </c>
      <c r="E2811">
        <f>COUNTIF(user_list!H:H,A2811)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80">
        <v>44815</v>
      </c>
      <c r="B2812">
        <f>SUMIFS(user_list!P:P,user_list!G:G,"&lt;="&amp;A2812,user_list!H:H,"&gt;="&amp;A2812)</f>
        <v>0.66165620090582855</v>
      </c>
      <c r="C2812">
        <f>SUMIFS(user_list!Q:Q,user_list!G:G,"&lt;="&amp;A2812,user_list!H:H,"&gt;="&amp;A2812)</f>
        <v>1.6552998061190713</v>
      </c>
      <c r="D2812">
        <f>SUMIFS(user_list!P:P,user_list!G:G,"&lt;="&amp;A2812,user_list!H:H,"&gt;="&amp;A2812,user_list!J:J,days!G2812)+SUMIFS(user_list!P:P,user_list!G:G,"&lt;="&amp;A2812,user_list!H:H,"&gt;="&amp;A2812,user_list!J:J,days!G2812-1)</f>
        <v>0.44468860831323592</v>
      </c>
      <c r="E2812">
        <f>COUNTIF(user_list!H:H,A2812)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80">
        <v>44816</v>
      </c>
      <c r="B2813">
        <f>SUMIFS(user_list!P:P,user_list!G:G,"&lt;="&amp;A2813,user_list!H:H,"&gt;="&amp;A2813)</f>
        <v>0.66165620090582855</v>
      </c>
      <c r="C2813">
        <f>SUMIFS(user_list!Q:Q,user_list!G:G,"&lt;="&amp;A2813,user_list!H:H,"&gt;="&amp;A2813)</f>
        <v>1.6552998061190713</v>
      </c>
      <c r="D2813">
        <f>SUMIFS(user_list!P:P,user_list!G:G,"&lt;="&amp;A2813,user_list!H:H,"&gt;="&amp;A2813,user_list!J:J,days!G2813)+SUMIFS(user_list!P:P,user_list!G:G,"&lt;="&amp;A2813,user_list!H:H,"&gt;="&amp;A2813,user_list!J:J,days!G2813-1)</f>
        <v>0.44468860831323592</v>
      </c>
      <c r="E2813">
        <f>COUNTIF(user_list!H:H,A2813)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80">
        <v>44817</v>
      </c>
      <c r="B2814">
        <f>SUMIFS(user_list!P:P,user_list!G:G,"&lt;="&amp;A2814,user_list!H:H,"&gt;="&amp;A2814)</f>
        <v>0.90731592312805065</v>
      </c>
      <c r="C2814">
        <f>SUMIFS(user_list!Q:Q,user_list!G:G,"&lt;="&amp;A2814,user_list!H:H,"&gt;="&amp;A2814)</f>
        <v>2.2802998061190709</v>
      </c>
      <c r="D2814">
        <f>SUMIFS(user_list!P:P,user_list!G:G,"&lt;="&amp;A2814,user_list!H:H,"&gt;="&amp;A2814,user_list!J:J,days!G2814)+SUMIFS(user_list!P:P,user_list!G:G,"&lt;="&amp;A2814,user_list!H:H,"&gt;="&amp;A2814,user_list!J:J,days!G2814-1)</f>
        <v>0.44468860831323592</v>
      </c>
      <c r="E2814">
        <f>COUNTIF(user_list!H:H,A2814)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80">
        <v>44818</v>
      </c>
      <c r="B2815">
        <f>SUMIFS(user_list!P:P,user_list!G:G,"&lt;="&amp;A2815,user_list!H:H,"&gt;="&amp;A2815)</f>
        <v>0.69034833053545819</v>
      </c>
      <c r="C2815">
        <f>SUMIFS(user_list!Q:Q,user_list!G:G,"&lt;="&amp;A2815,user_list!H:H,"&gt;="&amp;A2815)</f>
        <v>1.7386331394524044</v>
      </c>
      <c r="D2815">
        <f>SUMIFS(user_list!P:P,user_list!G:G,"&lt;="&amp;A2815,user_list!H:H,"&gt;="&amp;A2815,user_list!J:J,days!G2815)+SUMIFS(user_list!P:P,user_list!G:G,"&lt;="&amp;A2815,user_list!H:H,"&gt;="&amp;A2815,user_list!J:J,days!G2815-1)</f>
        <v>0.44468860831323592</v>
      </c>
      <c r="E2815">
        <f>COUNTIF(user_list!H:H,A2815)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80">
        <v>44819</v>
      </c>
      <c r="B2816">
        <f>SUMIFS(user_list!P:P,user_list!G:G,"&lt;="&amp;A2816,user_list!H:H,"&gt;="&amp;A2816)</f>
        <v>0.69034833053545819</v>
      </c>
      <c r="C2816">
        <f>SUMIFS(user_list!Q:Q,user_list!G:G,"&lt;="&amp;A2816,user_list!H:H,"&gt;="&amp;A2816)</f>
        <v>1.7386331394524044</v>
      </c>
      <c r="D2816">
        <f>SUMIFS(user_list!P:P,user_list!G:G,"&lt;="&amp;A2816,user_list!H:H,"&gt;="&amp;A2816,user_list!J:J,days!G2816)+SUMIFS(user_list!P:P,user_list!G:G,"&lt;="&amp;A2816,user_list!H:H,"&gt;="&amp;A2816,user_list!J:J,days!G2816-1)</f>
        <v>0.44468860831323592</v>
      </c>
      <c r="E2816">
        <f>COUNTIF(user_list!H:H,A2816)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80">
        <v>44820</v>
      </c>
      <c r="B2817">
        <f>SUMIFS(user_list!P:P,user_list!G:G,"&lt;="&amp;A2817,user_list!H:H,"&gt;="&amp;A2817)</f>
        <v>0.69034833053545819</v>
      </c>
      <c r="C2817">
        <f>SUMIFS(user_list!Q:Q,user_list!G:G,"&lt;="&amp;A2817,user_list!H:H,"&gt;="&amp;A2817)</f>
        <v>1.7386331394524044</v>
      </c>
      <c r="D2817">
        <f>SUMIFS(user_list!P:P,user_list!G:G,"&lt;="&amp;A2817,user_list!H:H,"&gt;="&amp;A2817,user_list!J:J,days!G2817)+SUMIFS(user_list!P:P,user_list!G:G,"&lt;="&amp;A2817,user_list!H:H,"&gt;="&amp;A2817,user_list!J:J,days!G2817-1)</f>
        <v>0.44468860831323592</v>
      </c>
      <c r="E2817">
        <f>COUNTIF(user_list!H:H,A2817)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80">
        <v>44821</v>
      </c>
      <c r="B2818">
        <f>SUMIFS(user_list!P:P,user_list!G:G,"&lt;="&amp;A2818,user_list!H:H,"&gt;="&amp;A2818)</f>
        <v>0.69034833053545819</v>
      </c>
      <c r="C2818">
        <f>SUMIFS(user_list!Q:Q,user_list!G:G,"&lt;="&amp;A2818,user_list!H:H,"&gt;="&amp;A2818)</f>
        <v>1.7386331394524044</v>
      </c>
      <c r="D2818">
        <f>SUMIFS(user_list!P:P,user_list!G:G,"&lt;="&amp;A2818,user_list!H:H,"&gt;="&amp;A2818,user_list!J:J,days!G2818)+SUMIFS(user_list!P:P,user_list!G:G,"&lt;="&amp;A2818,user_list!H:H,"&gt;="&amp;A2818,user_list!J:J,days!G2818-1)</f>
        <v>0.44468860831323592</v>
      </c>
      <c r="E2818">
        <f>COUNTIF(user_list!H:H,A2818)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80">
        <v>44822</v>
      </c>
      <c r="B2819">
        <f>SUMIFS(user_list!P:P,user_list!G:G,"&lt;="&amp;A2819,user_list!H:H,"&gt;="&amp;A2819)</f>
        <v>0.69034833053545819</v>
      </c>
      <c r="C2819">
        <f>SUMIFS(user_list!Q:Q,user_list!G:G,"&lt;="&amp;A2819,user_list!H:H,"&gt;="&amp;A2819)</f>
        <v>1.7386331394524044</v>
      </c>
      <c r="D2819">
        <f>SUMIFS(user_list!P:P,user_list!G:G,"&lt;="&amp;A2819,user_list!H:H,"&gt;="&amp;A2819,user_list!J:J,days!G2819)+SUMIFS(user_list!P:P,user_list!G:G,"&lt;="&amp;A2819,user_list!H:H,"&gt;="&amp;A2819,user_list!J:J,days!G2819-1)</f>
        <v>0.44468860831323592</v>
      </c>
      <c r="E2819">
        <f>COUNTIF(user_list!H:H,A2819)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80">
        <v>44823</v>
      </c>
      <c r="B2820">
        <f>SUMIFS(user_list!P:P,user_list!G:G,"&lt;="&amp;A2820,user_list!H:H,"&gt;="&amp;A2820)</f>
        <v>0.69034833053545819</v>
      </c>
      <c r="C2820">
        <f>SUMIFS(user_list!Q:Q,user_list!G:G,"&lt;="&amp;A2820,user_list!H:H,"&gt;="&amp;A2820)</f>
        <v>1.7386331394524044</v>
      </c>
      <c r="D2820">
        <f>SUMIFS(user_list!P:P,user_list!G:G,"&lt;="&amp;A2820,user_list!H:H,"&gt;="&amp;A2820,user_list!J:J,days!G2820)+SUMIFS(user_list!P:P,user_list!G:G,"&lt;="&amp;A2820,user_list!H:H,"&gt;="&amp;A2820,user_list!J:J,days!G2820-1)</f>
        <v>0.44468860831323592</v>
      </c>
      <c r="E2820">
        <f>COUNTIF(user_list!H:H,A2820)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80">
        <v>44824</v>
      </c>
      <c r="B2821">
        <f>SUMIFS(user_list!P:P,user_list!G:G,"&lt;="&amp;A2821,user_list!H:H,"&gt;="&amp;A2821)</f>
        <v>0.69034833053545819</v>
      </c>
      <c r="C2821">
        <f>SUMIFS(user_list!Q:Q,user_list!G:G,"&lt;="&amp;A2821,user_list!H:H,"&gt;="&amp;A2821)</f>
        <v>1.7386331394524044</v>
      </c>
      <c r="D2821">
        <f>SUMIFS(user_list!P:P,user_list!G:G,"&lt;="&amp;A2821,user_list!H:H,"&gt;="&amp;A2821,user_list!J:J,days!G2821)+SUMIFS(user_list!P:P,user_list!G:G,"&lt;="&amp;A2821,user_list!H:H,"&gt;="&amp;A2821,user_list!J:J,days!G2821-1)</f>
        <v>0.44468860831323592</v>
      </c>
      <c r="E2821">
        <f>COUNTIF(user_list!H:H,A2821)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80">
        <v>44825</v>
      </c>
      <c r="B2822">
        <f>SUMIFS(user_list!P:P,user_list!G:G,"&lt;="&amp;A2822,user_list!H:H,"&gt;="&amp;A2822)</f>
        <v>1.1413007114878391</v>
      </c>
      <c r="C2822">
        <f>SUMIFS(user_list!Q:Q,user_list!G:G,"&lt;="&amp;A2822,user_list!H:H,"&gt;="&amp;A2822)</f>
        <v>2.8814902823095472</v>
      </c>
      <c r="D2822">
        <f>SUMIFS(user_list!P:P,user_list!G:G,"&lt;="&amp;A2822,user_list!H:H,"&gt;="&amp;A2822,user_list!J:J,days!G2822)+SUMIFS(user_list!P:P,user_list!G:G,"&lt;="&amp;A2822,user_list!H:H,"&gt;="&amp;A2822,user_list!J:J,days!G2822-1)</f>
        <v>0.21945051307514063</v>
      </c>
      <c r="E2822">
        <f>COUNTIF(user_list!H:H,A2822)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80">
        <v>44826</v>
      </c>
      <c r="B2823">
        <f>SUMIFS(user_list!P:P,user_list!G:G,"&lt;="&amp;A2823,user_list!H:H,"&gt;="&amp;A2823)</f>
        <v>1.1413007114878391</v>
      </c>
      <c r="C2823">
        <f>SUMIFS(user_list!Q:Q,user_list!G:G,"&lt;="&amp;A2823,user_list!H:H,"&gt;="&amp;A2823)</f>
        <v>2.8814902823095472</v>
      </c>
      <c r="D2823">
        <f>SUMIFS(user_list!P:P,user_list!G:G,"&lt;="&amp;A2823,user_list!H:H,"&gt;="&amp;A2823,user_list!J:J,days!G2823)+SUMIFS(user_list!P:P,user_list!G:G,"&lt;="&amp;A2823,user_list!H:H,"&gt;="&amp;A2823,user_list!J:J,days!G2823-1)</f>
        <v>0.21945051307514063</v>
      </c>
      <c r="E2823">
        <f>COUNTIF(user_list!H:H,A2823)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80">
        <v>44827</v>
      </c>
      <c r="B2824">
        <f>SUMIFS(user_list!P:P,user_list!G:G,"&lt;="&amp;A2824,user_list!H:H,"&gt;="&amp;A2824)</f>
        <v>1.1413007114878391</v>
      </c>
      <c r="C2824">
        <f>SUMIFS(user_list!Q:Q,user_list!G:G,"&lt;="&amp;A2824,user_list!H:H,"&gt;="&amp;A2824)</f>
        <v>2.8814902823095472</v>
      </c>
      <c r="D2824">
        <f>SUMIFS(user_list!P:P,user_list!G:G,"&lt;="&amp;A2824,user_list!H:H,"&gt;="&amp;A2824,user_list!J:J,days!G2824)+SUMIFS(user_list!P:P,user_list!G:G,"&lt;="&amp;A2824,user_list!H:H,"&gt;="&amp;A2824,user_list!J:J,days!G2824-1)</f>
        <v>0.21945051307514063</v>
      </c>
      <c r="E2824">
        <f>COUNTIF(user_list!H:H,A2824)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80">
        <v>44828</v>
      </c>
      <c r="B2825">
        <f>SUMIFS(user_list!P:P,user_list!G:G,"&lt;="&amp;A2825,user_list!H:H,"&gt;="&amp;A2825)</f>
        <v>1.1413007114878391</v>
      </c>
      <c r="C2825">
        <f>SUMIFS(user_list!Q:Q,user_list!G:G,"&lt;="&amp;A2825,user_list!H:H,"&gt;="&amp;A2825)</f>
        <v>2.8814902823095472</v>
      </c>
      <c r="D2825">
        <f>SUMIFS(user_list!P:P,user_list!G:G,"&lt;="&amp;A2825,user_list!H:H,"&gt;="&amp;A2825,user_list!J:J,days!G2825)+SUMIFS(user_list!P:P,user_list!G:G,"&lt;="&amp;A2825,user_list!H:H,"&gt;="&amp;A2825,user_list!J:J,days!G2825-1)</f>
        <v>0.21945051307514063</v>
      </c>
      <c r="E2825">
        <f>COUNTIF(user_list!H:H,A2825)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80">
        <v>44829</v>
      </c>
      <c r="B2826">
        <f>SUMIFS(user_list!P:P,user_list!G:G,"&lt;="&amp;A2826,user_list!H:H,"&gt;="&amp;A2826)</f>
        <v>1.1413007114878391</v>
      </c>
      <c r="C2826">
        <f>SUMIFS(user_list!Q:Q,user_list!G:G,"&lt;="&amp;A2826,user_list!H:H,"&gt;="&amp;A2826)</f>
        <v>2.8814902823095472</v>
      </c>
      <c r="D2826">
        <f>SUMIFS(user_list!P:P,user_list!G:G,"&lt;="&amp;A2826,user_list!H:H,"&gt;="&amp;A2826,user_list!J:J,days!G2826)+SUMIFS(user_list!P:P,user_list!G:G,"&lt;="&amp;A2826,user_list!H:H,"&gt;="&amp;A2826,user_list!J:J,days!G2826-1)</f>
        <v>0.21945051307514063</v>
      </c>
      <c r="E2826">
        <f>COUNTIF(user_list!H:H,A2826)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80">
        <v>44830</v>
      </c>
      <c r="B2827">
        <f>SUMIFS(user_list!P:P,user_list!G:G,"&lt;="&amp;A2827,user_list!H:H,"&gt;="&amp;A2827)</f>
        <v>1.1413007114878391</v>
      </c>
      <c r="C2827">
        <f>SUMIFS(user_list!Q:Q,user_list!G:G,"&lt;="&amp;A2827,user_list!H:H,"&gt;="&amp;A2827)</f>
        <v>2.8814902823095472</v>
      </c>
      <c r="D2827">
        <f>SUMIFS(user_list!P:P,user_list!G:G,"&lt;="&amp;A2827,user_list!H:H,"&gt;="&amp;A2827,user_list!J:J,days!G2827)+SUMIFS(user_list!P:P,user_list!G:G,"&lt;="&amp;A2827,user_list!H:H,"&gt;="&amp;A2827,user_list!J:J,days!G2827-1)</f>
        <v>0.21945051307514063</v>
      </c>
      <c r="E2827">
        <f>COUNTIF(user_list!H:H,A2827)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80">
        <v>44831</v>
      </c>
      <c r="B2828">
        <f>SUMIFS(user_list!P:P,user_list!G:G,"&lt;="&amp;A2828,user_list!H:H,"&gt;="&amp;A2828)</f>
        <v>1.1413007114878391</v>
      </c>
      <c r="C2828">
        <f>SUMIFS(user_list!Q:Q,user_list!G:G,"&lt;="&amp;A2828,user_list!H:H,"&gt;="&amp;A2828)</f>
        <v>2.8814902823095472</v>
      </c>
      <c r="D2828">
        <f>SUMIFS(user_list!P:P,user_list!G:G,"&lt;="&amp;A2828,user_list!H:H,"&gt;="&amp;A2828,user_list!J:J,days!G2828)+SUMIFS(user_list!P:P,user_list!G:G,"&lt;="&amp;A2828,user_list!H:H,"&gt;="&amp;A2828,user_list!J:J,days!G2828-1)</f>
        <v>0.21945051307514063</v>
      </c>
      <c r="E2828">
        <f>COUNTIF(user_list!H:H,A2828)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80">
        <v>44832</v>
      </c>
      <c r="B2829">
        <f>SUMIFS(user_list!P:P,user_list!G:G,"&lt;="&amp;A2829,user_list!H:H,"&gt;="&amp;A2829)</f>
        <v>0.83152049170761921</v>
      </c>
      <c r="C2829">
        <f>SUMIFS(user_list!Q:Q,user_list!G:G,"&lt;="&amp;A2829,user_list!H:H,"&gt;="&amp;A2829)</f>
        <v>2.0902814911007561</v>
      </c>
      <c r="D2829">
        <f>SUMIFS(user_list!P:P,user_list!G:G,"&lt;="&amp;A2829,user_list!H:H,"&gt;="&amp;A2829,user_list!J:J,days!G2829)+SUMIFS(user_list!P:P,user_list!G:G,"&lt;="&amp;A2829,user_list!H:H,"&gt;="&amp;A2829,user_list!J:J,days!G2829-1)</f>
        <v>0.585860769485397</v>
      </c>
      <c r="E2829">
        <f>COUNTIF(user_list!H:H,A2829)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80">
        <v>44833</v>
      </c>
      <c r="B2830">
        <f>SUMIFS(user_list!P:P,user_list!G:G,"&lt;="&amp;A2830,user_list!H:H,"&gt;="&amp;A2830)</f>
        <v>0.83152049170761921</v>
      </c>
      <c r="C2830">
        <f>SUMIFS(user_list!Q:Q,user_list!G:G,"&lt;="&amp;A2830,user_list!H:H,"&gt;="&amp;A2830)</f>
        <v>2.0902814911007561</v>
      </c>
      <c r="D2830">
        <f>SUMIFS(user_list!P:P,user_list!G:G,"&lt;="&amp;A2830,user_list!H:H,"&gt;="&amp;A2830,user_list!J:J,days!G2830)+SUMIFS(user_list!P:P,user_list!G:G,"&lt;="&amp;A2830,user_list!H:H,"&gt;="&amp;A2830,user_list!J:J,days!G2830-1)</f>
        <v>0.585860769485397</v>
      </c>
      <c r="E2830">
        <f>COUNTIF(user_list!H:H,A2830)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80">
        <v>44834</v>
      </c>
      <c r="B2831">
        <f>SUMIFS(user_list!P:P,user_list!G:G,"&lt;="&amp;A2831,user_list!H:H,"&gt;="&amp;A2831)</f>
        <v>0.83152049170761921</v>
      </c>
      <c r="C2831">
        <f>SUMIFS(user_list!Q:Q,user_list!G:G,"&lt;="&amp;A2831,user_list!H:H,"&gt;="&amp;A2831)</f>
        <v>2.0902814911007561</v>
      </c>
      <c r="D2831">
        <f>SUMIFS(user_list!P:P,user_list!G:G,"&lt;="&amp;A2831,user_list!H:H,"&gt;="&amp;A2831,user_list!J:J,days!G2831)+SUMIFS(user_list!P:P,user_list!G:G,"&lt;="&amp;A2831,user_list!H:H,"&gt;="&amp;A2831,user_list!J:J,days!G2831-1)</f>
        <v>0.585860769485397</v>
      </c>
      <c r="E2831">
        <f>COUNTIF(user_list!H:H,A2831)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80">
        <v>44835</v>
      </c>
      <c r="B2832">
        <f>SUMIFS(user_list!P:P,user_list!G:G,"&lt;="&amp;A2832,user_list!H:H,"&gt;="&amp;A2832)</f>
        <v>0.83152049170761921</v>
      </c>
      <c r="C2832">
        <f>SUMIFS(user_list!Q:Q,user_list!G:G,"&lt;="&amp;A2832,user_list!H:H,"&gt;="&amp;A2832)</f>
        <v>2.0902814911007561</v>
      </c>
      <c r="D2832">
        <f>SUMIFS(user_list!P:P,user_list!G:G,"&lt;="&amp;A2832,user_list!H:H,"&gt;="&amp;A2832,user_list!J:J,days!G2832)+SUMIFS(user_list!P:P,user_list!G:G,"&lt;="&amp;A2832,user_list!H:H,"&gt;="&amp;A2832,user_list!J:J,days!G2832-1)</f>
        <v>0.585860769485397</v>
      </c>
      <c r="E2832">
        <f>COUNTIF(user_list!H:H,A2832)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80">
        <v>44836</v>
      </c>
      <c r="B2833">
        <f>SUMIFS(user_list!P:P,user_list!G:G,"&lt;="&amp;A2833,user_list!H:H,"&gt;="&amp;A2833)</f>
        <v>0.83152049170761921</v>
      </c>
      <c r="C2833">
        <f>SUMIFS(user_list!Q:Q,user_list!G:G,"&lt;="&amp;A2833,user_list!H:H,"&gt;="&amp;A2833)</f>
        <v>2.0902814911007561</v>
      </c>
      <c r="D2833">
        <f>SUMIFS(user_list!P:P,user_list!G:G,"&lt;="&amp;A2833,user_list!H:H,"&gt;="&amp;A2833,user_list!J:J,days!G2833)+SUMIFS(user_list!P:P,user_list!G:G,"&lt;="&amp;A2833,user_list!H:H,"&gt;="&amp;A2833,user_list!J:J,days!G2833-1)</f>
        <v>0.585860769485397</v>
      </c>
      <c r="E2833">
        <f>COUNTIF(user_list!H:H,A2833)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80">
        <v>44837</v>
      </c>
      <c r="B2834">
        <f>SUMIFS(user_list!P:P,user_list!G:G,"&lt;="&amp;A2834,user_list!H:H,"&gt;="&amp;A2834)</f>
        <v>0.83152049170761921</v>
      </c>
      <c r="C2834">
        <f>SUMIFS(user_list!Q:Q,user_list!G:G,"&lt;="&amp;A2834,user_list!H:H,"&gt;="&amp;A2834)</f>
        <v>2.0902814911007561</v>
      </c>
      <c r="D2834">
        <f>SUMIFS(user_list!P:P,user_list!G:G,"&lt;="&amp;A2834,user_list!H:H,"&gt;="&amp;A2834,user_list!J:J,days!G2834)+SUMIFS(user_list!P:P,user_list!G:G,"&lt;="&amp;A2834,user_list!H:H,"&gt;="&amp;A2834,user_list!J:J,days!G2834-1)</f>
        <v>0.585860769485397</v>
      </c>
      <c r="E2834">
        <f>COUNTIF(user_list!H:H,A2834)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80">
        <v>44838</v>
      </c>
      <c r="B2835">
        <f>SUMIFS(user_list!P:P,user_list!G:G,"&lt;="&amp;A2835,user_list!H:H,"&gt;="&amp;A2835)</f>
        <v>0.83152049170761921</v>
      </c>
      <c r="C2835">
        <f>SUMIFS(user_list!Q:Q,user_list!G:G,"&lt;="&amp;A2835,user_list!H:H,"&gt;="&amp;A2835)</f>
        <v>2.0902814911007561</v>
      </c>
      <c r="D2835">
        <f>SUMIFS(user_list!P:P,user_list!G:G,"&lt;="&amp;A2835,user_list!H:H,"&gt;="&amp;A2835,user_list!J:J,days!G2835)+SUMIFS(user_list!P:P,user_list!G:G,"&lt;="&amp;A2835,user_list!H:H,"&gt;="&amp;A2835,user_list!J:J,days!G2835-1)</f>
        <v>0.585860769485397</v>
      </c>
      <c r="E2835">
        <f>COUNTIF(user_list!H:H,A2835)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80">
        <v>44839</v>
      </c>
      <c r="B2836">
        <f>SUMIFS(user_list!P:P,user_list!G:G,"&lt;="&amp;A2836,user_list!H:H,"&gt;="&amp;A2836)</f>
        <v>0.83152049170761921</v>
      </c>
      <c r="C2836">
        <f>SUMIFS(user_list!Q:Q,user_list!G:G,"&lt;="&amp;A2836,user_list!H:H,"&gt;="&amp;A2836)</f>
        <v>2.0902814911007561</v>
      </c>
      <c r="D2836">
        <f>SUMIFS(user_list!P:P,user_list!G:G,"&lt;="&amp;A2836,user_list!H:H,"&gt;="&amp;A2836,user_list!J:J,days!G2836)+SUMIFS(user_list!P:P,user_list!G:G,"&lt;="&amp;A2836,user_list!H:H,"&gt;="&amp;A2836,user_list!J:J,days!G2836-1)</f>
        <v>0.585860769485397</v>
      </c>
      <c r="E2836">
        <f>COUNTIF(user_list!H:H,A2836)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80">
        <v>44840</v>
      </c>
      <c r="B2837">
        <f>SUMIFS(user_list!P:P,user_list!G:G,"&lt;="&amp;A2837,user_list!H:H,"&gt;="&amp;A2837)</f>
        <v>0.70257312328656663</v>
      </c>
      <c r="C2837">
        <f>SUMIFS(user_list!Q:Q,user_list!G:G,"&lt;="&amp;A2837,user_list!H:H,"&gt;="&amp;A2837)</f>
        <v>1.7744920174165457</v>
      </c>
      <c r="D2837">
        <f>SUMIFS(user_list!P:P,user_list!G:G,"&lt;="&amp;A2837,user_list!H:H,"&gt;="&amp;A2837,user_list!J:J,days!G2837)+SUMIFS(user_list!P:P,user_list!G:G,"&lt;="&amp;A2837,user_list!H:H,"&gt;="&amp;A2837,user_list!J:J,days!G2837-1)</f>
        <v>0.45691340106434442</v>
      </c>
      <c r="E2837">
        <f>COUNTIF(user_list!H:H,A2837)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80">
        <v>44841</v>
      </c>
      <c r="B2838">
        <f>SUMIFS(user_list!P:P,user_list!G:G,"&lt;="&amp;A2838,user_list!H:H,"&gt;="&amp;A2838)</f>
        <v>0.61206997863247858</v>
      </c>
      <c r="C2838">
        <f>SUMIFS(user_list!Q:Q,user_list!G:G,"&lt;="&amp;A2838,user_list!H:H,"&gt;="&amp;A2838)</f>
        <v>1.5480769230769231</v>
      </c>
      <c r="D2838">
        <f>SUMIFS(user_list!P:P,user_list!G:G,"&lt;="&amp;A2838,user_list!H:H,"&gt;="&amp;A2838,user_list!J:J,days!G2838)+SUMIFS(user_list!P:P,user_list!G:G,"&lt;="&amp;A2838,user_list!H:H,"&gt;="&amp;A2838,user_list!J:J,days!G2838-1)</f>
        <v>0.36641025641025637</v>
      </c>
      <c r="E2838">
        <f>COUNTIF(user_list!H:H,A2838)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80">
        <v>44842</v>
      </c>
      <c r="B2839">
        <f>SUMIFS(user_list!P:P,user_list!G:G,"&lt;="&amp;A2839,user_list!H:H,"&gt;="&amp;A2839)</f>
        <v>0.61206997863247858</v>
      </c>
      <c r="C2839">
        <f>SUMIFS(user_list!Q:Q,user_list!G:G,"&lt;="&amp;A2839,user_list!H:H,"&gt;="&amp;A2839)</f>
        <v>1.5480769230769231</v>
      </c>
      <c r="D2839">
        <f>SUMIFS(user_list!P:P,user_list!G:G,"&lt;="&amp;A2839,user_list!H:H,"&gt;="&amp;A2839,user_list!J:J,days!G2839)+SUMIFS(user_list!P:P,user_list!G:G,"&lt;="&amp;A2839,user_list!H:H,"&gt;="&amp;A2839,user_list!J:J,days!G2839-1)</f>
        <v>0.36641025641025637</v>
      </c>
      <c r="E2839">
        <f>COUNTIF(user_list!H:H,A2839)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80">
        <v>44843</v>
      </c>
      <c r="B2840">
        <f>SUMIFS(user_list!P:P,user_list!G:G,"&lt;="&amp;A2840,user_list!H:H,"&gt;="&amp;A2840)</f>
        <v>0.61206997863247858</v>
      </c>
      <c r="C2840">
        <f>SUMIFS(user_list!Q:Q,user_list!G:G,"&lt;="&amp;A2840,user_list!H:H,"&gt;="&amp;A2840)</f>
        <v>1.5480769230769231</v>
      </c>
      <c r="D2840">
        <f>SUMIFS(user_list!P:P,user_list!G:G,"&lt;="&amp;A2840,user_list!H:H,"&gt;="&amp;A2840,user_list!J:J,days!G2840)+SUMIFS(user_list!P:P,user_list!G:G,"&lt;="&amp;A2840,user_list!H:H,"&gt;="&amp;A2840,user_list!J:J,days!G2840-1)</f>
        <v>0.36641025641025637</v>
      </c>
      <c r="E2840">
        <f>COUNTIF(user_list!H:H,A2840)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80">
        <v>44844</v>
      </c>
      <c r="B2841">
        <f>SUMIFS(user_list!P:P,user_list!G:G,"&lt;="&amp;A2841,user_list!H:H,"&gt;="&amp;A2841)</f>
        <v>0.87378445950679551</v>
      </c>
      <c r="C2841">
        <f>SUMIFS(user_list!Q:Q,user_list!G:G,"&lt;="&amp;A2841,user_list!H:H,"&gt;="&amp;A2841)</f>
        <v>2.2086679498241191</v>
      </c>
      <c r="D2841">
        <f>SUMIFS(user_list!P:P,user_list!G:G,"&lt;="&amp;A2841,user_list!H:H,"&gt;="&amp;A2841,user_list!J:J,days!G2841)+SUMIFS(user_list!P:P,user_list!G:G,"&lt;="&amp;A2841,user_list!H:H,"&gt;="&amp;A2841,user_list!J:J,days!G2841-1)</f>
        <v>0.6281247372845733</v>
      </c>
      <c r="E2841">
        <f>COUNTIF(user_list!H:H,A2841)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80">
        <v>44845</v>
      </c>
      <c r="B2842">
        <f>SUMIFS(user_list!P:P,user_list!G:G,"&lt;="&amp;A2842,user_list!H:H,"&gt;="&amp;A2842)</f>
        <v>0.50737420309653913</v>
      </c>
      <c r="C2842">
        <f>SUMIFS(user_list!Q:Q,user_list!G:G,"&lt;="&amp;A2842,user_list!H:H,"&gt;="&amp;A2842)</f>
        <v>1.2855910267471957</v>
      </c>
      <c r="D2842">
        <f>SUMIFS(user_list!P:P,user_list!G:G,"&lt;="&amp;A2842,user_list!H:H,"&gt;="&amp;A2842,user_list!J:J,days!G2842)+SUMIFS(user_list!P:P,user_list!G:G,"&lt;="&amp;A2842,user_list!H:H,"&gt;="&amp;A2842,user_list!J:J,days!G2842-1)</f>
        <v>0.26171448087431698</v>
      </c>
      <c r="E2842">
        <f>COUNTIF(user_list!H:H,A2842)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80">
        <v>44846</v>
      </c>
      <c r="B2843">
        <f>SUMIFS(user_list!P:P,user_list!G:G,"&lt;="&amp;A2843,user_list!H:H,"&gt;="&amp;A2843)</f>
        <v>0.50737420309653913</v>
      </c>
      <c r="C2843">
        <f>SUMIFS(user_list!Q:Q,user_list!G:G,"&lt;="&amp;A2843,user_list!H:H,"&gt;="&amp;A2843)</f>
        <v>1.2855910267471957</v>
      </c>
      <c r="D2843">
        <f>SUMIFS(user_list!P:P,user_list!G:G,"&lt;="&amp;A2843,user_list!H:H,"&gt;="&amp;A2843,user_list!J:J,days!G2843)+SUMIFS(user_list!P:P,user_list!G:G,"&lt;="&amp;A2843,user_list!H:H,"&gt;="&amp;A2843,user_list!J:J,days!G2843-1)</f>
        <v>0.26171448087431698</v>
      </c>
      <c r="E2843">
        <f>COUNTIF(user_list!H:H,A2843)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80">
        <v>44847</v>
      </c>
      <c r="B2844">
        <f>SUMIFS(user_list!P:P,user_list!G:G,"&lt;="&amp;A2844,user_list!H:H,"&gt;="&amp;A2844)</f>
        <v>0.50737420309653913</v>
      </c>
      <c r="C2844">
        <f>SUMIFS(user_list!Q:Q,user_list!G:G,"&lt;="&amp;A2844,user_list!H:H,"&gt;="&amp;A2844)</f>
        <v>1.2855910267471957</v>
      </c>
      <c r="D2844">
        <f>SUMIFS(user_list!P:P,user_list!G:G,"&lt;="&amp;A2844,user_list!H:H,"&gt;="&amp;A2844,user_list!J:J,days!G2844)+SUMIFS(user_list!P:P,user_list!G:G,"&lt;="&amp;A2844,user_list!H:H,"&gt;="&amp;A2844,user_list!J:J,days!G2844-1)</f>
        <v>0.26171448087431698</v>
      </c>
      <c r="E2844">
        <f>COUNTIF(user_list!H:H,A2844)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80">
        <v>44848</v>
      </c>
      <c r="B2845">
        <f>SUMIFS(user_list!P:P,user_list!G:G,"&lt;="&amp;A2845,user_list!H:H,"&gt;="&amp;A2845)</f>
        <v>0.50737420309653913</v>
      </c>
      <c r="C2845">
        <f>SUMIFS(user_list!Q:Q,user_list!G:G,"&lt;="&amp;A2845,user_list!H:H,"&gt;="&amp;A2845)</f>
        <v>1.2855910267471957</v>
      </c>
      <c r="D2845">
        <f>SUMIFS(user_list!P:P,user_list!G:G,"&lt;="&amp;A2845,user_list!H:H,"&gt;="&amp;A2845,user_list!J:J,days!G2845)+SUMIFS(user_list!P:P,user_list!G:G,"&lt;="&amp;A2845,user_list!H:H,"&gt;="&amp;A2845,user_list!J:J,days!G2845-1)</f>
        <v>0.26171448087431698</v>
      </c>
      <c r="E2845">
        <f>COUNTIF(user_list!H:H,A2845)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80">
        <v>44849</v>
      </c>
      <c r="B2846">
        <f>SUMIFS(user_list!P:P,user_list!G:G,"&lt;="&amp;A2846,user_list!H:H,"&gt;="&amp;A2846)</f>
        <v>0.50737420309653913</v>
      </c>
      <c r="C2846">
        <f>SUMIFS(user_list!Q:Q,user_list!G:G,"&lt;="&amp;A2846,user_list!H:H,"&gt;="&amp;A2846)</f>
        <v>1.2855910267471957</v>
      </c>
      <c r="D2846">
        <f>SUMIFS(user_list!P:P,user_list!G:G,"&lt;="&amp;A2846,user_list!H:H,"&gt;="&amp;A2846,user_list!J:J,days!G2846)+SUMIFS(user_list!P:P,user_list!G:G,"&lt;="&amp;A2846,user_list!H:H,"&gt;="&amp;A2846,user_list!J:J,days!G2846-1)</f>
        <v>0.26171448087431698</v>
      </c>
      <c r="E2846">
        <f>COUNTIF(user_list!H:H,A2846)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80">
        <v>44850</v>
      </c>
      <c r="B2847">
        <f>SUMIFS(user_list!P:P,user_list!G:G,"&lt;="&amp;A2847,user_list!H:H,"&gt;="&amp;A2847)</f>
        <v>0.50737420309653913</v>
      </c>
      <c r="C2847">
        <f>SUMIFS(user_list!Q:Q,user_list!G:G,"&lt;="&amp;A2847,user_list!H:H,"&gt;="&amp;A2847)</f>
        <v>1.2855910267471957</v>
      </c>
      <c r="D2847">
        <f>SUMIFS(user_list!P:P,user_list!G:G,"&lt;="&amp;A2847,user_list!H:H,"&gt;="&amp;A2847,user_list!J:J,days!G2847)+SUMIFS(user_list!P:P,user_list!G:G,"&lt;="&amp;A2847,user_list!H:H,"&gt;="&amp;A2847,user_list!J:J,days!G2847-1)</f>
        <v>0.26171448087431698</v>
      </c>
      <c r="E2847">
        <f>COUNTIF(user_list!H:H,A2847)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80">
        <v>44851</v>
      </c>
      <c r="B2848">
        <f>SUMIFS(user_list!P:P,user_list!G:G,"&lt;="&amp;A2848,user_list!H:H,"&gt;="&amp;A2848)</f>
        <v>0.50737420309653913</v>
      </c>
      <c r="C2848">
        <f>SUMIFS(user_list!Q:Q,user_list!G:G,"&lt;="&amp;A2848,user_list!H:H,"&gt;="&amp;A2848)</f>
        <v>1.2855910267471957</v>
      </c>
      <c r="D2848">
        <f>SUMIFS(user_list!P:P,user_list!G:G,"&lt;="&amp;A2848,user_list!H:H,"&gt;="&amp;A2848,user_list!J:J,days!G2848)+SUMIFS(user_list!P:P,user_list!G:G,"&lt;="&amp;A2848,user_list!H:H,"&gt;="&amp;A2848,user_list!J:J,days!G2848-1)</f>
        <v>0.26171448087431698</v>
      </c>
      <c r="E2848">
        <f>COUNTIF(user_list!H:H,A2848)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80">
        <v>44852</v>
      </c>
      <c r="B2849">
        <f>SUMIFS(user_list!P:P,user_list!G:G,"&lt;="&amp;A2849,user_list!H:H,"&gt;="&amp;A2849)</f>
        <v>0.50737420309653913</v>
      </c>
      <c r="C2849">
        <f>SUMIFS(user_list!Q:Q,user_list!G:G,"&lt;="&amp;A2849,user_list!H:H,"&gt;="&amp;A2849)</f>
        <v>1.2855910267471957</v>
      </c>
      <c r="D2849">
        <f>SUMIFS(user_list!P:P,user_list!G:G,"&lt;="&amp;A2849,user_list!H:H,"&gt;="&amp;A2849,user_list!J:J,days!G2849)+SUMIFS(user_list!P:P,user_list!G:G,"&lt;="&amp;A2849,user_list!H:H,"&gt;="&amp;A2849,user_list!J:J,days!G2849-1)</f>
        <v>0.26171448087431698</v>
      </c>
      <c r="E2849">
        <f>COUNTIF(user_list!H:H,A2849)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80">
        <v>44853</v>
      </c>
      <c r="B2850">
        <f>SUMIFS(user_list!P:P,user_list!G:G,"&lt;="&amp;A2850,user_list!H:H,"&gt;="&amp;A2850)</f>
        <v>0.50737420309653913</v>
      </c>
      <c r="C2850">
        <f>SUMIFS(user_list!Q:Q,user_list!G:G,"&lt;="&amp;A2850,user_list!H:H,"&gt;="&amp;A2850)</f>
        <v>1.2855910267471957</v>
      </c>
      <c r="D2850">
        <f>SUMIFS(user_list!P:P,user_list!G:G,"&lt;="&amp;A2850,user_list!H:H,"&gt;="&amp;A2850,user_list!J:J,days!G2850)+SUMIFS(user_list!P:P,user_list!G:G,"&lt;="&amp;A2850,user_list!H:H,"&gt;="&amp;A2850,user_list!J:J,days!G2850-1)</f>
        <v>0.26171448087431698</v>
      </c>
      <c r="E2850">
        <f>COUNTIF(user_list!H:H,A2850)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80">
        <v>44854</v>
      </c>
      <c r="B2851">
        <f>SUMIFS(user_list!P:P,user_list!G:G,"&lt;="&amp;A2851,user_list!H:H,"&gt;="&amp;A2851)</f>
        <v>0.50737420309653913</v>
      </c>
      <c r="C2851">
        <f>SUMIFS(user_list!Q:Q,user_list!G:G,"&lt;="&amp;A2851,user_list!H:H,"&gt;="&amp;A2851)</f>
        <v>1.2855910267471957</v>
      </c>
      <c r="D2851">
        <f>SUMIFS(user_list!P:P,user_list!G:G,"&lt;="&amp;A2851,user_list!H:H,"&gt;="&amp;A2851,user_list!J:J,days!G2851)+SUMIFS(user_list!P:P,user_list!G:G,"&lt;="&amp;A2851,user_list!H:H,"&gt;="&amp;A2851,user_list!J:J,days!G2851-1)</f>
        <v>0.26171448087431698</v>
      </c>
      <c r="E2851">
        <f>COUNTIF(user_list!H:H,A2851)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80">
        <v>44855</v>
      </c>
      <c r="B2852">
        <f>SUMIFS(user_list!P:P,user_list!G:G,"&lt;="&amp;A2852,user_list!H:H,"&gt;="&amp;A2852)</f>
        <v>0.50737420309653913</v>
      </c>
      <c r="C2852">
        <f>SUMIFS(user_list!Q:Q,user_list!G:G,"&lt;="&amp;A2852,user_list!H:H,"&gt;="&amp;A2852)</f>
        <v>1.2855910267471957</v>
      </c>
      <c r="D2852">
        <f>SUMIFS(user_list!P:P,user_list!G:G,"&lt;="&amp;A2852,user_list!H:H,"&gt;="&amp;A2852,user_list!J:J,days!G2852)+SUMIFS(user_list!P:P,user_list!G:G,"&lt;="&amp;A2852,user_list!H:H,"&gt;="&amp;A2852,user_list!J:J,days!G2852-1)</f>
        <v>0.26171448087431698</v>
      </c>
      <c r="E2852">
        <f>COUNTIF(user_list!H:H,A2852)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80">
        <v>44856</v>
      </c>
      <c r="B2853">
        <f>SUMIFS(user_list!P:P,user_list!G:G,"&lt;="&amp;A2853,user_list!H:H,"&gt;="&amp;A2853)</f>
        <v>0.50737420309653913</v>
      </c>
      <c r="C2853">
        <f>SUMIFS(user_list!Q:Q,user_list!G:G,"&lt;="&amp;A2853,user_list!H:H,"&gt;="&amp;A2853)</f>
        <v>1.2855910267471957</v>
      </c>
      <c r="D2853">
        <f>SUMIFS(user_list!P:P,user_list!G:G,"&lt;="&amp;A2853,user_list!H:H,"&gt;="&amp;A2853,user_list!J:J,days!G2853)+SUMIFS(user_list!P:P,user_list!G:G,"&lt;="&amp;A2853,user_list!H:H,"&gt;="&amp;A2853,user_list!J:J,days!G2853-1)</f>
        <v>0.26171448087431698</v>
      </c>
      <c r="E2853">
        <f>COUNTIF(user_list!H:H,A2853)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80">
        <v>44857</v>
      </c>
      <c r="B2854">
        <f>SUMIFS(user_list!P:P,user_list!G:G,"&lt;="&amp;A2854,user_list!H:H,"&gt;="&amp;A2854)</f>
        <v>1.6938154909753269</v>
      </c>
      <c r="C2854">
        <f>SUMIFS(user_list!Q:Q,user_list!G:G,"&lt;="&amp;A2854,user_list!H:H,"&gt;="&amp;A2854)</f>
        <v>5.4242273903835594</v>
      </c>
      <c r="D2854">
        <f>SUMIFS(user_list!P:P,user_list!G:G,"&lt;="&amp;A2854,user_list!H:H,"&gt;="&amp;A2854,user_list!J:J,days!G2854)+SUMIFS(user_list!P:P,user_list!G:G,"&lt;="&amp;A2854,user_list!H:H,"&gt;="&amp;A2854,user_list!J:J,days!G2854-1)</f>
        <v>0.40514882430866034</v>
      </c>
      <c r="E2854">
        <f>COUNTIF(user_list!H:H,A2854)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80">
        <v>44858</v>
      </c>
      <c r="B2855">
        <f>SUMIFS(user_list!P:P,user_list!G:G,"&lt;="&amp;A2855,user_list!H:H,"&gt;="&amp;A2855)</f>
        <v>1.6938154909753269</v>
      </c>
      <c r="C2855">
        <f>SUMIFS(user_list!Q:Q,user_list!G:G,"&lt;="&amp;A2855,user_list!H:H,"&gt;="&amp;A2855)</f>
        <v>5.4242273903835594</v>
      </c>
      <c r="D2855">
        <f>SUMIFS(user_list!P:P,user_list!G:G,"&lt;="&amp;A2855,user_list!H:H,"&gt;="&amp;A2855,user_list!J:J,days!G2855)+SUMIFS(user_list!P:P,user_list!G:G,"&lt;="&amp;A2855,user_list!H:H,"&gt;="&amp;A2855,user_list!J:J,days!G2855-1)</f>
        <v>0.40514882430866034</v>
      </c>
      <c r="E2855">
        <f>COUNTIF(user_list!H:H,A2855)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80">
        <v>44859</v>
      </c>
      <c r="B2856">
        <f>SUMIFS(user_list!P:P,user_list!G:G,"&lt;="&amp;A2856,user_list!H:H,"&gt;="&amp;A2856)</f>
        <v>1.7087091079966035</v>
      </c>
      <c r="C2856">
        <f>SUMIFS(user_list!Q:Q,user_list!G:G,"&lt;="&amp;A2856,user_list!H:H,"&gt;="&amp;A2856)</f>
        <v>5.6795465393197295</v>
      </c>
      <c r="D2856">
        <f>SUMIFS(user_list!P:P,user_list!G:G,"&lt;="&amp;A2856,user_list!H:H,"&gt;="&amp;A2856,user_list!J:J,days!G2856)+SUMIFS(user_list!P:P,user_list!G:G,"&lt;="&amp;A2856,user_list!H:H,"&gt;="&amp;A2856,user_list!J:J,days!G2856-1)</f>
        <v>0.40514882430866034</v>
      </c>
      <c r="E2856">
        <f>COUNTIF(user_list!H:H,A2856)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80">
        <v>44860</v>
      </c>
      <c r="B2857">
        <f>SUMIFS(user_list!P:P,user_list!G:G,"&lt;="&amp;A2857,user_list!H:H,"&gt;="&amp;A2857)</f>
        <v>1.7087091079966035</v>
      </c>
      <c r="C2857">
        <f>SUMIFS(user_list!Q:Q,user_list!G:G,"&lt;="&amp;A2857,user_list!H:H,"&gt;="&amp;A2857)</f>
        <v>5.6795465393197295</v>
      </c>
      <c r="D2857">
        <f>SUMIFS(user_list!P:P,user_list!G:G,"&lt;="&amp;A2857,user_list!H:H,"&gt;="&amp;A2857,user_list!J:J,days!G2857)+SUMIFS(user_list!P:P,user_list!G:G,"&lt;="&amp;A2857,user_list!H:H,"&gt;="&amp;A2857,user_list!J:J,days!G2857-1)</f>
        <v>0.40514882430866034</v>
      </c>
      <c r="E2857">
        <f>COUNTIF(user_list!H:H,A2857)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80">
        <v>44861</v>
      </c>
      <c r="B2858">
        <f>SUMIFS(user_list!P:P,user_list!G:G,"&lt;="&amp;A2858,user_list!H:H,"&gt;="&amp;A2858)</f>
        <v>1.7087091079966035</v>
      </c>
      <c r="C2858">
        <f>SUMIFS(user_list!Q:Q,user_list!G:G,"&lt;="&amp;A2858,user_list!H:H,"&gt;="&amp;A2858)</f>
        <v>5.6795465393197295</v>
      </c>
      <c r="D2858">
        <f>SUMIFS(user_list!P:P,user_list!G:G,"&lt;="&amp;A2858,user_list!H:H,"&gt;="&amp;A2858,user_list!J:J,days!G2858)+SUMIFS(user_list!P:P,user_list!G:G,"&lt;="&amp;A2858,user_list!H:H,"&gt;="&amp;A2858,user_list!J:J,days!G2858-1)</f>
        <v>0.40514882430866034</v>
      </c>
      <c r="E2858">
        <f>COUNTIF(user_list!H:H,A2858)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80">
        <v>44862</v>
      </c>
      <c r="B2859">
        <f>SUMIFS(user_list!P:P,user_list!G:G,"&lt;="&amp;A2859,user_list!H:H,"&gt;="&amp;A2859)</f>
        <v>1.7087091079966035</v>
      </c>
      <c r="C2859">
        <f>SUMIFS(user_list!Q:Q,user_list!G:G,"&lt;="&amp;A2859,user_list!H:H,"&gt;="&amp;A2859)</f>
        <v>5.6795465393197295</v>
      </c>
      <c r="D2859">
        <f>SUMIFS(user_list!P:P,user_list!G:G,"&lt;="&amp;A2859,user_list!H:H,"&gt;="&amp;A2859,user_list!J:J,days!G2859)+SUMIFS(user_list!P:P,user_list!G:G,"&lt;="&amp;A2859,user_list!H:H,"&gt;="&amp;A2859,user_list!J:J,days!G2859-1)</f>
        <v>0.40514882430866034</v>
      </c>
      <c r="E2859">
        <f>COUNTIF(user_list!H:H,A2859)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80">
        <v>44863</v>
      </c>
      <c r="B2860">
        <f>SUMIFS(user_list!P:P,user_list!G:G,"&lt;="&amp;A2860,user_list!H:H,"&gt;="&amp;A2860)</f>
        <v>1.7087091079966035</v>
      </c>
      <c r="C2860">
        <f>SUMIFS(user_list!Q:Q,user_list!G:G,"&lt;="&amp;A2860,user_list!H:H,"&gt;="&amp;A2860)</f>
        <v>5.6795465393197295</v>
      </c>
      <c r="D2860">
        <f>SUMIFS(user_list!P:P,user_list!G:G,"&lt;="&amp;A2860,user_list!H:H,"&gt;="&amp;A2860,user_list!J:J,days!G2860)+SUMIFS(user_list!P:P,user_list!G:G,"&lt;="&amp;A2860,user_list!H:H,"&gt;="&amp;A2860,user_list!J:J,days!G2860-1)</f>
        <v>0.40514882430866034</v>
      </c>
      <c r="E2860">
        <f>COUNTIF(user_list!H:H,A2860)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80">
        <v>44864</v>
      </c>
      <c r="B2861">
        <f>SUMIFS(user_list!P:P,user_list!G:G,"&lt;="&amp;A2861,user_list!H:H,"&gt;="&amp;A2861)</f>
        <v>1.7087091079966035</v>
      </c>
      <c r="C2861">
        <f>SUMIFS(user_list!Q:Q,user_list!G:G,"&lt;="&amp;A2861,user_list!H:H,"&gt;="&amp;A2861)</f>
        <v>5.6795465393197295</v>
      </c>
      <c r="D2861">
        <f>SUMIFS(user_list!P:P,user_list!G:G,"&lt;="&amp;A2861,user_list!H:H,"&gt;="&amp;A2861,user_list!J:J,days!G2861)+SUMIFS(user_list!P:P,user_list!G:G,"&lt;="&amp;A2861,user_list!H:H,"&gt;="&amp;A2861,user_list!J:J,days!G2861-1)</f>
        <v>0.40514882430866034</v>
      </c>
      <c r="E2861">
        <f>COUNTIF(user_list!H:H,A2861)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80">
        <v>44865</v>
      </c>
      <c r="B2862">
        <f>SUMIFS(user_list!P:P,user_list!G:G,"&lt;="&amp;A2862,user_list!H:H,"&gt;="&amp;A2862)</f>
        <v>1.7087091079966035</v>
      </c>
      <c r="C2862">
        <f>SUMIFS(user_list!Q:Q,user_list!G:G,"&lt;="&amp;A2862,user_list!H:H,"&gt;="&amp;A2862)</f>
        <v>5.6795465393197295</v>
      </c>
      <c r="D2862">
        <f>SUMIFS(user_list!P:P,user_list!G:G,"&lt;="&amp;A2862,user_list!H:H,"&gt;="&amp;A2862,user_list!J:J,days!G2862)+SUMIFS(user_list!P:P,user_list!G:G,"&lt;="&amp;A2862,user_list!H:H,"&gt;="&amp;A2862,user_list!J:J,days!G2862-1)</f>
        <v>0.40514882430866034</v>
      </c>
      <c r="E2862">
        <f>COUNTIF(user_list!H:H,A2862)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80">
        <v>44866</v>
      </c>
      <c r="B2863">
        <f>SUMIFS(user_list!P:P,user_list!G:G,"&lt;="&amp;A2863,user_list!H:H,"&gt;="&amp;A2863)</f>
        <v>1.7087091079966035</v>
      </c>
      <c r="C2863">
        <f>SUMIFS(user_list!Q:Q,user_list!G:G,"&lt;="&amp;A2863,user_list!H:H,"&gt;="&amp;A2863)</f>
        <v>5.6795465393197295</v>
      </c>
      <c r="D2863">
        <f>SUMIFS(user_list!P:P,user_list!G:G,"&lt;="&amp;A2863,user_list!H:H,"&gt;="&amp;A2863,user_list!J:J,days!G2863)+SUMIFS(user_list!P:P,user_list!G:G,"&lt;="&amp;A2863,user_list!H:H,"&gt;="&amp;A2863,user_list!J:J,days!G2863-1)</f>
        <v>0.40514882430866034</v>
      </c>
      <c r="E2863">
        <f>COUNTIF(user_list!H:H,A2863)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80">
        <v>44867</v>
      </c>
      <c r="B2864">
        <f>SUMIFS(user_list!P:P,user_list!G:G,"&lt;="&amp;A2864,user_list!H:H,"&gt;="&amp;A2864)</f>
        <v>1.2533757746632703</v>
      </c>
      <c r="C2864">
        <f>SUMIFS(user_list!Q:Q,user_list!G:G,"&lt;="&amp;A2864,user_list!H:H,"&gt;="&amp;A2864)</f>
        <v>3.2795465393197296</v>
      </c>
      <c r="D2864">
        <f>SUMIFS(user_list!P:P,user_list!G:G,"&lt;="&amp;A2864,user_list!H:H,"&gt;="&amp;A2864,user_list!J:J,days!G2864)+SUMIFS(user_list!P:P,user_list!G:G,"&lt;="&amp;A2864,user_list!H:H,"&gt;="&amp;A2864,user_list!J:J,days!G2864-1)</f>
        <v>0.40514882430866034</v>
      </c>
      <c r="E2864">
        <f>COUNTIF(user_list!H:H,A2864)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80">
        <v>44868</v>
      </c>
      <c r="B2865">
        <f>SUMIFS(user_list!P:P,user_list!G:G,"&lt;="&amp;A2865,user_list!H:H,"&gt;="&amp;A2865)</f>
        <v>1.2533757746632703</v>
      </c>
      <c r="C2865">
        <f>SUMIFS(user_list!Q:Q,user_list!G:G,"&lt;="&amp;A2865,user_list!H:H,"&gt;="&amp;A2865)</f>
        <v>3.2795465393197296</v>
      </c>
      <c r="D2865">
        <f>SUMIFS(user_list!P:P,user_list!G:G,"&lt;="&amp;A2865,user_list!H:H,"&gt;="&amp;A2865,user_list!J:J,days!G2865)+SUMIFS(user_list!P:P,user_list!G:G,"&lt;="&amp;A2865,user_list!H:H,"&gt;="&amp;A2865,user_list!J:J,days!G2865-1)</f>
        <v>0.40514882430866034</v>
      </c>
      <c r="E2865">
        <f>COUNTIF(user_list!H:H,A2865)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80">
        <v>44869</v>
      </c>
      <c r="B2866">
        <f>SUMIFS(user_list!P:P,user_list!G:G,"&lt;="&amp;A2866,user_list!H:H,"&gt;="&amp;A2866)</f>
        <v>1.2533757746632703</v>
      </c>
      <c r="C2866">
        <f>SUMIFS(user_list!Q:Q,user_list!G:G,"&lt;="&amp;A2866,user_list!H:H,"&gt;="&amp;A2866)</f>
        <v>3.2795465393197296</v>
      </c>
      <c r="D2866">
        <f>SUMIFS(user_list!P:P,user_list!G:G,"&lt;="&amp;A2866,user_list!H:H,"&gt;="&amp;A2866,user_list!J:J,days!G2866)+SUMIFS(user_list!P:P,user_list!G:G,"&lt;="&amp;A2866,user_list!H:H,"&gt;="&amp;A2866,user_list!J:J,days!G2866-1)</f>
        <v>0.40514882430866034</v>
      </c>
      <c r="E2866">
        <f>COUNTIF(user_list!H:H,A2866)</f>
        <v>1</v>
      </c>
      <c r="F2866">
        <f t="shared" si="88"/>
        <v>11</v>
      </c>
      <c r="G2866">
        <f t="shared" si="89"/>
        <v>2022</v>
      </c>
    </row>
    <row r="2867" spans="1:7" hidden="1" x14ac:dyDescent="0.3">
      <c r="A2867" s="80">
        <v>44870</v>
      </c>
      <c r="B2867">
        <f>SUMIFS(user_list!P:P,user_list!G:G,"&lt;="&amp;A2867,user_list!H:H,"&gt;="&amp;A2867)</f>
        <v>0.56448688577438144</v>
      </c>
      <c r="C2867">
        <f>SUMIFS(user_list!Q:Q,user_list!G:G,"&lt;="&amp;A2867,user_list!H:H,"&gt;="&amp;A2867)</f>
        <v>1.6406576504308406</v>
      </c>
      <c r="D2867">
        <f>SUMIFS(user_list!P:P,user_list!G:G,"&lt;="&amp;A2867,user_list!H:H,"&gt;="&amp;A2867,user_list!J:J,days!G2867)+SUMIFS(user_list!P:P,user_list!G:G,"&lt;="&amp;A2867,user_list!H:H,"&gt;="&amp;A2867,user_list!J:J,days!G2867-1)</f>
        <v>0.40514882430866034</v>
      </c>
      <c r="E2867">
        <f>COUNTIF(user_list!H:H,A2867)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80">
        <v>44871</v>
      </c>
      <c r="B2868">
        <f>SUMIFS(user_list!P:P,user_list!G:G,"&lt;="&amp;A2868,user_list!H:H,"&gt;="&amp;A2868)</f>
        <v>0.56448688577438144</v>
      </c>
      <c r="C2868">
        <f>SUMIFS(user_list!Q:Q,user_list!G:G,"&lt;="&amp;A2868,user_list!H:H,"&gt;="&amp;A2868)</f>
        <v>1.6406576504308406</v>
      </c>
      <c r="D2868">
        <f>SUMIFS(user_list!P:P,user_list!G:G,"&lt;="&amp;A2868,user_list!H:H,"&gt;="&amp;A2868,user_list!J:J,days!G2868)+SUMIFS(user_list!P:P,user_list!G:G,"&lt;="&amp;A2868,user_list!H:H,"&gt;="&amp;A2868,user_list!J:J,days!G2868-1)</f>
        <v>0.40514882430866034</v>
      </c>
      <c r="E2868">
        <f>COUNTIF(user_list!H:H,A2868)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80">
        <v>44872</v>
      </c>
      <c r="B2869">
        <f>SUMIFS(user_list!P:P,user_list!G:G,"&lt;="&amp;A2869,user_list!H:H,"&gt;="&amp;A2869)</f>
        <v>0.56448688577438144</v>
      </c>
      <c r="C2869">
        <f>SUMIFS(user_list!Q:Q,user_list!G:G,"&lt;="&amp;A2869,user_list!H:H,"&gt;="&amp;A2869)</f>
        <v>1.6406576504308406</v>
      </c>
      <c r="D2869">
        <f>SUMIFS(user_list!P:P,user_list!G:G,"&lt;="&amp;A2869,user_list!H:H,"&gt;="&amp;A2869,user_list!J:J,days!G2869)+SUMIFS(user_list!P:P,user_list!G:G,"&lt;="&amp;A2869,user_list!H:H,"&gt;="&amp;A2869,user_list!J:J,days!G2869-1)</f>
        <v>0.40514882430866034</v>
      </c>
      <c r="E2869">
        <f>COUNTIF(user_list!H:H,A2869)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80">
        <v>44873</v>
      </c>
      <c r="B2870">
        <f>SUMIFS(user_list!P:P,user_list!G:G,"&lt;="&amp;A2870,user_list!H:H,"&gt;="&amp;A2870)</f>
        <v>0.56448688577438144</v>
      </c>
      <c r="C2870">
        <f>SUMIFS(user_list!Q:Q,user_list!G:G,"&lt;="&amp;A2870,user_list!H:H,"&gt;="&amp;A2870)</f>
        <v>1.6406576504308406</v>
      </c>
      <c r="D2870">
        <f>SUMIFS(user_list!P:P,user_list!G:G,"&lt;="&amp;A2870,user_list!H:H,"&gt;="&amp;A2870,user_list!J:J,days!G2870)+SUMIFS(user_list!P:P,user_list!G:G,"&lt;="&amp;A2870,user_list!H:H,"&gt;="&amp;A2870,user_list!J:J,days!G2870-1)</f>
        <v>0.40514882430866034</v>
      </c>
      <c r="E2870">
        <f>COUNTIF(user_list!H:H,A2870)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80">
        <v>44874</v>
      </c>
      <c r="B2871">
        <f>SUMIFS(user_list!P:P,user_list!G:G,"&lt;="&amp;A2871,user_list!H:H,"&gt;="&amp;A2871)</f>
        <v>0.56448688577438144</v>
      </c>
      <c r="C2871">
        <f>SUMIFS(user_list!Q:Q,user_list!G:G,"&lt;="&amp;A2871,user_list!H:H,"&gt;="&amp;A2871)</f>
        <v>1.6406576504308406</v>
      </c>
      <c r="D2871">
        <f>SUMIFS(user_list!P:P,user_list!G:G,"&lt;="&amp;A2871,user_list!H:H,"&gt;="&amp;A2871,user_list!J:J,days!G2871)+SUMIFS(user_list!P:P,user_list!G:G,"&lt;="&amp;A2871,user_list!H:H,"&gt;="&amp;A2871,user_list!J:J,days!G2871-1)</f>
        <v>0.40514882430866034</v>
      </c>
      <c r="E2871">
        <f>COUNTIF(user_list!H:H,A2871)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80">
        <v>44875</v>
      </c>
      <c r="B2872">
        <f>SUMIFS(user_list!P:P,user_list!G:G,"&lt;="&amp;A2872,user_list!H:H,"&gt;="&amp;A2872)</f>
        <v>0.56448688577438144</v>
      </c>
      <c r="C2872">
        <f>SUMIFS(user_list!Q:Q,user_list!G:G,"&lt;="&amp;A2872,user_list!H:H,"&gt;="&amp;A2872)</f>
        <v>1.6406576504308406</v>
      </c>
      <c r="D2872">
        <f>SUMIFS(user_list!P:P,user_list!G:G,"&lt;="&amp;A2872,user_list!H:H,"&gt;="&amp;A2872,user_list!J:J,days!G2872)+SUMIFS(user_list!P:P,user_list!G:G,"&lt;="&amp;A2872,user_list!H:H,"&gt;="&amp;A2872,user_list!J:J,days!G2872-1)</f>
        <v>0.40514882430866034</v>
      </c>
      <c r="E2872">
        <f>COUNTIF(user_list!H:H,A2872)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80">
        <v>44876</v>
      </c>
      <c r="B2873">
        <f>SUMIFS(user_list!P:P,user_list!G:G,"&lt;="&amp;A2873,user_list!H:H,"&gt;="&amp;A2873)</f>
        <v>0.41657021910771475</v>
      </c>
      <c r="C2873">
        <f>SUMIFS(user_list!Q:Q,user_list!G:G,"&lt;="&amp;A2873,user_list!H:H,"&gt;="&amp;A2873)</f>
        <v>1.2656576504308406</v>
      </c>
      <c r="D2873">
        <f>SUMIFS(user_list!P:P,user_list!G:G,"&lt;="&amp;A2873,user_list!H:H,"&gt;="&amp;A2873,user_list!J:J,days!G2873)+SUMIFS(user_list!P:P,user_list!G:G,"&lt;="&amp;A2873,user_list!H:H,"&gt;="&amp;A2873,user_list!J:J,days!G2873-1)</f>
        <v>0.25723215764199364</v>
      </c>
      <c r="E2873">
        <f>COUNTIF(user_list!H:H,A2873)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80">
        <v>44877</v>
      </c>
      <c r="B2874">
        <f>SUMIFS(user_list!P:P,user_list!G:G,"&lt;="&amp;A2874,user_list!H:H,"&gt;="&amp;A2874)</f>
        <v>0.58916908916421185</v>
      </c>
      <c r="C2874">
        <f>SUMIFS(user_list!Q:Q,user_list!G:G,"&lt;="&amp;A2874,user_list!H:H,"&gt;="&amp;A2874)</f>
        <v>1.4859966334816881</v>
      </c>
      <c r="D2874">
        <f>SUMIFS(user_list!P:P,user_list!G:G,"&lt;="&amp;A2874,user_list!H:H,"&gt;="&amp;A2874,user_list!J:J,days!G2874)+SUMIFS(user_list!P:P,user_list!G:G,"&lt;="&amp;A2874,user_list!H:H,"&gt;="&amp;A2874,user_list!J:J,days!G2874-1)</f>
        <v>0.25723215764199364</v>
      </c>
      <c r="E2874">
        <f>COUNTIF(user_list!H:H,A2874)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80">
        <v>44878</v>
      </c>
      <c r="B2875">
        <f>SUMIFS(user_list!P:P,user_list!G:G,"&lt;="&amp;A2875,user_list!H:H,"&gt;="&amp;A2875)</f>
        <v>0.58916908916421185</v>
      </c>
      <c r="C2875">
        <f>SUMIFS(user_list!Q:Q,user_list!G:G,"&lt;="&amp;A2875,user_list!H:H,"&gt;="&amp;A2875)</f>
        <v>1.4859966334816881</v>
      </c>
      <c r="D2875">
        <f>SUMIFS(user_list!P:P,user_list!G:G,"&lt;="&amp;A2875,user_list!H:H,"&gt;="&amp;A2875,user_list!J:J,days!G2875)+SUMIFS(user_list!P:P,user_list!G:G,"&lt;="&amp;A2875,user_list!H:H,"&gt;="&amp;A2875,user_list!J:J,days!G2875-1)</f>
        <v>0.25723215764199364</v>
      </c>
      <c r="E2875">
        <f>COUNTIF(user_list!H:H,A2875)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80">
        <v>44879</v>
      </c>
      <c r="B2876">
        <f>SUMIFS(user_list!P:P,user_list!G:G,"&lt;="&amp;A2876,user_list!H:H,"&gt;="&amp;A2876)</f>
        <v>1.2694121447197673</v>
      </c>
      <c r="C2876">
        <f>SUMIFS(user_list!Q:Q,user_list!G:G,"&lt;="&amp;A2876,user_list!H:H,"&gt;="&amp;A2876)</f>
        <v>3.1109966334816881</v>
      </c>
      <c r="D2876">
        <f>SUMIFS(user_list!P:P,user_list!G:G,"&lt;="&amp;A2876,user_list!H:H,"&gt;="&amp;A2876,user_list!J:J,days!G2876)+SUMIFS(user_list!P:P,user_list!G:G,"&lt;="&amp;A2876,user_list!H:H,"&gt;="&amp;A2876,user_list!J:J,days!G2876-1)</f>
        <v>0.93747521319754923</v>
      </c>
      <c r="E2876">
        <f>COUNTIF(user_list!H:H,A2876)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80">
        <v>44880</v>
      </c>
      <c r="B2877">
        <f>SUMIFS(user_list!P:P,user_list!G:G,"&lt;="&amp;A2877,user_list!H:H,"&gt;="&amp;A2877)</f>
        <v>1.2694121447197673</v>
      </c>
      <c r="C2877">
        <f>SUMIFS(user_list!Q:Q,user_list!G:G,"&lt;="&amp;A2877,user_list!H:H,"&gt;="&amp;A2877)</f>
        <v>3.1109966334816881</v>
      </c>
      <c r="D2877">
        <f>SUMIFS(user_list!P:P,user_list!G:G,"&lt;="&amp;A2877,user_list!H:H,"&gt;="&amp;A2877,user_list!J:J,days!G2877)+SUMIFS(user_list!P:P,user_list!G:G,"&lt;="&amp;A2877,user_list!H:H,"&gt;="&amp;A2877,user_list!J:J,days!G2877-1)</f>
        <v>0.93747521319754923</v>
      </c>
      <c r="E2877">
        <f>COUNTIF(user_list!H:H,A2877)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80">
        <v>44881</v>
      </c>
      <c r="B2878">
        <f>SUMIFS(user_list!P:P,user_list!G:G,"&lt;="&amp;A2878,user_list!H:H,"&gt;="&amp;A2878)</f>
        <v>1.2694121447197673</v>
      </c>
      <c r="C2878">
        <f>SUMIFS(user_list!Q:Q,user_list!G:G,"&lt;="&amp;A2878,user_list!H:H,"&gt;="&amp;A2878)</f>
        <v>3.1109966334816881</v>
      </c>
      <c r="D2878">
        <f>SUMIFS(user_list!P:P,user_list!G:G,"&lt;="&amp;A2878,user_list!H:H,"&gt;="&amp;A2878,user_list!J:J,days!G2878)+SUMIFS(user_list!P:P,user_list!G:G,"&lt;="&amp;A2878,user_list!H:H,"&gt;="&amp;A2878,user_list!J:J,days!G2878-1)</f>
        <v>0.93747521319754923</v>
      </c>
      <c r="E2878">
        <f>COUNTIF(user_list!H:H,A2878)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80">
        <v>44882</v>
      </c>
      <c r="B2879">
        <f>SUMIFS(user_list!P:P,user_list!G:G,"&lt;="&amp;A2879,user_list!H:H,"&gt;="&amp;A2879)</f>
        <v>1.2694121447197673</v>
      </c>
      <c r="C2879">
        <f>SUMIFS(user_list!Q:Q,user_list!G:G,"&lt;="&amp;A2879,user_list!H:H,"&gt;="&amp;A2879)</f>
        <v>3.1109966334816881</v>
      </c>
      <c r="D2879">
        <f>SUMIFS(user_list!P:P,user_list!G:G,"&lt;="&amp;A2879,user_list!H:H,"&gt;="&amp;A2879,user_list!J:J,days!G2879)+SUMIFS(user_list!P:P,user_list!G:G,"&lt;="&amp;A2879,user_list!H:H,"&gt;="&amp;A2879,user_list!J:J,days!G2879-1)</f>
        <v>0.93747521319754923</v>
      </c>
      <c r="E2879">
        <f>COUNTIF(user_list!H:H,A2879)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80">
        <v>44883</v>
      </c>
      <c r="B2880">
        <f>SUMIFS(user_list!P:P,user_list!G:G,"&lt;="&amp;A2880,user_list!H:H,"&gt;="&amp;A2880)</f>
        <v>1.2694121447197673</v>
      </c>
      <c r="C2880">
        <f>SUMIFS(user_list!Q:Q,user_list!G:G,"&lt;="&amp;A2880,user_list!H:H,"&gt;="&amp;A2880)</f>
        <v>3.1109966334816881</v>
      </c>
      <c r="D2880">
        <f>SUMIFS(user_list!P:P,user_list!G:G,"&lt;="&amp;A2880,user_list!H:H,"&gt;="&amp;A2880,user_list!J:J,days!G2880)+SUMIFS(user_list!P:P,user_list!G:G,"&lt;="&amp;A2880,user_list!H:H,"&gt;="&amp;A2880,user_list!J:J,days!G2880-1)</f>
        <v>0.93747521319754923</v>
      </c>
      <c r="E2880">
        <f>COUNTIF(user_list!H:H,A2880)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80">
        <v>44884</v>
      </c>
      <c r="B2881">
        <f>SUMIFS(user_list!P:P,user_list!G:G,"&lt;="&amp;A2881,user_list!H:H,"&gt;="&amp;A2881)</f>
        <v>1.2694121447197673</v>
      </c>
      <c r="C2881">
        <f>SUMIFS(user_list!Q:Q,user_list!G:G,"&lt;="&amp;A2881,user_list!H:H,"&gt;="&amp;A2881)</f>
        <v>3.1109966334816881</v>
      </c>
      <c r="D2881">
        <f>SUMIFS(user_list!P:P,user_list!G:G,"&lt;="&amp;A2881,user_list!H:H,"&gt;="&amp;A2881,user_list!J:J,days!G2881)+SUMIFS(user_list!P:P,user_list!G:G,"&lt;="&amp;A2881,user_list!H:H,"&gt;="&amp;A2881,user_list!J:J,days!G2881-1)</f>
        <v>0.93747521319754923</v>
      </c>
      <c r="E2881">
        <f>COUNTIF(user_list!H:H,A2881)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80">
        <v>44885</v>
      </c>
      <c r="B2882">
        <f>SUMIFS(user_list!P:P,user_list!G:G,"&lt;="&amp;A2882,user_list!H:H,"&gt;="&amp;A2882)</f>
        <v>1.2694121447197673</v>
      </c>
      <c r="C2882">
        <f>SUMIFS(user_list!Q:Q,user_list!G:G,"&lt;="&amp;A2882,user_list!H:H,"&gt;="&amp;A2882)</f>
        <v>3.1109966334816881</v>
      </c>
      <c r="D2882">
        <f>SUMIFS(user_list!P:P,user_list!G:G,"&lt;="&amp;A2882,user_list!H:H,"&gt;="&amp;A2882,user_list!J:J,days!G2882)+SUMIFS(user_list!P:P,user_list!G:G,"&lt;="&amp;A2882,user_list!H:H,"&gt;="&amp;A2882,user_list!J:J,days!G2882-1)</f>
        <v>0.93747521319754923</v>
      </c>
      <c r="E2882">
        <f>COUNTIF(user_list!H:H,A2882)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80">
        <v>44886</v>
      </c>
      <c r="B2883">
        <f>SUMIFS(user_list!P:P,user_list!G:G,"&lt;="&amp;A2883,user_list!H:H,"&gt;="&amp;A2883)</f>
        <v>1.5353380706456932</v>
      </c>
      <c r="C2883">
        <f>SUMIFS(user_list!Q:Q,user_list!G:G,"&lt;="&amp;A2883,user_list!H:H,"&gt;="&amp;A2883)</f>
        <v>3.7776633001483546</v>
      </c>
      <c r="D2883">
        <f>SUMIFS(user_list!P:P,user_list!G:G,"&lt;="&amp;A2883,user_list!H:H,"&gt;="&amp;A2883,user_list!J:J,days!G2883)+SUMIFS(user_list!P:P,user_list!G:G,"&lt;="&amp;A2883,user_list!H:H,"&gt;="&amp;A2883,user_list!J:J,days!G2883-1)</f>
        <v>1.2034011391234753</v>
      </c>
      <c r="E2883">
        <f>COUNTIF(user_list!H:H,A2883)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80">
        <v>44887</v>
      </c>
      <c r="B2884">
        <f>SUMIFS(user_list!P:P,user_list!G:G,"&lt;="&amp;A2884,user_list!H:H,"&gt;="&amp;A2884)</f>
        <v>0.85509501509013786</v>
      </c>
      <c r="C2884">
        <f>SUMIFS(user_list!Q:Q,user_list!G:G,"&lt;="&amp;A2884,user_list!H:H,"&gt;="&amp;A2884)</f>
        <v>2.1526633001483546</v>
      </c>
      <c r="D2884">
        <f>SUMIFS(user_list!P:P,user_list!G:G,"&lt;="&amp;A2884,user_list!H:H,"&gt;="&amp;A2884,user_list!J:J,days!G2884)+SUMIFS(user_list!P:P,user_list!G:G,"&lt;="&amp;A2884,user_list!H:H,"&gt;="&amp;A2884,user_list!J:J,days!G2884-1)</f>
        <v>0.52315808356791971</v>
      </c>
      <c r="E2884">
        <f>COUNTIF(user_list!H:H,A2884)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80">
        <v>44888</v>
      </c>
      <c r="B2885">
        <f>SUMIFS(user_list!P:P,user_list!G:G,"&lt;="&amp;A2885,user_list!H:H,"&gt;="&amp;A2885)</f>
        <v>0.85509501509013786</v>
      </c>
      <c r="C2885">
        <f>SUMIFS(user_list!Q:Q,user_list!G:G,"&lt;="&amp;A2885,user_list!H:H,"&gt;="&amp;A2885)</f>
        <v>2.1526633001483546</v>
      </c>
      <c r="D2885">
        <f>SUMIFS(user_list!P:P,user_list!G:G,"&lt;="&amp;A2885,user_list!H:H,"&gt;="&amp;A2885,user_list!J:J,days!G2885)+SUMIFS(user_list!P:P,user_list!G:G,"&lt;="&amp;A2885,user_list!H:H,"&gt;="&amp;A2885,user_list!J:J,days!G2885-1)</f>
        <v>0.52315808356791971</v>
      </c>
      <c r="E2885">
        <f>COUNTIF(user_list!H:H,A2885)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80">
        <v>44889</v>
      </c>
      <c r="B2886">
        <f>SUMIFS(user_list!P:P,user_list!G:G,"&lt;="&amp;A2886,user_list!H:H,"&gt;="&amp;A2886)</f>
        <v>1.1509283484234711</v>
      </c>
      <c r="C2886">
        <f>SUMIFS(user_list!Q:Q,user_list!G:G,"&lt;="&amp;A2886,user_list!H:H,"&gt;="&amp;A2886)</f>
        <v>2.9026633001483546</v>
      </c>
      <c r="D2886">
        <f>SUMIFS(user_list!P:P,user_list!G:G,"&lt;="&amp;A2886,user_list!H:H,"&gt;="&amp;A2886,user_list!J:J,days!G2886)+SUMIFS(user_list!P:P,user_list!G:G,"&lt;="&amp;A2886,user_list!H:H,"&gt;="&amp;A2886,user_list!J:J,days!G2886-1)</f>
        <v>0.81899141690125288</v>
      </c>
      <c r="E2886">
        <f>COUNTIF(user_list!H:H,A2886)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80">
        <v>44890</v>
      </c>
      <c r="B2887">
        <f>SUMIFS(user_list!P:P,user_list!G:G,"&lt;="&amp;A2887,user_list!H:H,"&gt;="&amp;A2887)</f>
        <v>1.0074940049891277</v>
      </c>
      <c r="C2887">
        <f>SUMIFS(user_list!Q:Q,user_list!G:G,"&lt;="&amp;A2887,user_list!H:H,"&gt;="&amp;A2887)</f>
        <v>2.5390269365119913</v>
      </c>
      <c r="D2887">
        <f>SUMIFS(user_list!P:P,user_list!G:G,"&lt;="&amp;A2887,user_list!H:H,"&gt;="&amp;A2887,user_list!J:J,days!G2887)+SUMIFS(user_list!P:P,user_list!G:G,"&lt;="&amp;A2887,user_list!H:H,"&gt;="&amp;A2887,user_list!J:J,days!G2887-1)</f>
        <v>0.67555707346690952</v>
      </c>
      <c r="E2887">
        <f>COUNTIF(user_list!H:H,A2887)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80">
        <v>44891</v>
      </c>
      <c r="B2888">
        <f>SUMIFS(user_list!P:P,user_list!G:G,"&lt;="&amp;A2888,user_list!H:H,"&gt;="&amp;A2888)</f>
        <v>1.0074940049891277</v>
      </c>
      <c r="C2888">
        <f>SUMIFS(user_list!Q:Q,user_list!G:G,"&lt;="&amp;A2888,user_list!H:H,"&gt;="&amp;A2888)</f>
        <v>2.5390269365119913</v>
      </c>
      <c r="D2888">
        <f>SUMIFS(user_list!P:P,user_list!G:G,"&lt;="&amp;A2888,user_list!H:H,"&gt;="&amp;A2888,user_list!J:J,days!G2888)+SUMIFS(user_list!P:P,user_list!G:G,"&lt;="&amp;A2888,user_list!H:H,"&gt;="&amp;A2888,user_list!J:J,days!G2888-1)</f>
        <v>0.67555707346690952</v>
      </c>
      <c r="E2888">
        <f>COUNTIF(user_list!H:H,A2888)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80">
        <v>44892</v>
      </c>
      <c r="B2889">
        <f>SUMIFS(user_list!P:P,user_list!G:G,"&lt;="&amp;A2889,user_list!H:H,"&gt;="&amp;A2889)</f>
        <v>1.0074940049891277</v>
      </c>
      <c r="C2889">
        <f>SUMIFS(user_list!Q:Q,user_list!G:G,"&lt;="&amp;A2889,user_list!H:H,"&gt;="&amp;A2889)</f>
        <v>2.5390269365119913</v>
      </c>
      <c r="D2889">
        <f>SUMIFS(user_list!P:P,user_list!G:G,"&lt;="&amp;A2889,user_list!H:H,"&gt;="&amp;A2889,user_list!J:J,days!G2889)+SUMIFS(user_list!P:P,user_list!G:G,"&lt;="&amp;A2889,user_list!H:H,"&gt;="&amp;A2889,user_list!J:J,days!G2889-1)</f>
        <v>0.67555707346690952</v>
      </c>
      <c r="E2889">
        <f>COUNTIF(user_list!H:H,A2889)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80">
        <v>44893</v>
      </c>
      <c r="B2890">
        <f>SUMIFS(user_list!P:P,user_list!G:G,"&lt;="&amp;A2890,user_list!H:H,"&gt;="&amp;A2890)</f>
        <v>1.4752970352921579</v>
      </c>
      <c r="C2890">
        <f>SUMIFS(user_list!Q:Q,user_list!G:G,"&lt;="&amp;A2890,user_list!H:H,"&gt;="&amp;A2890)</f>
        <v>3.7208451183301734</v>
      </c>
      <c r="D2890">
        <f>SUMIFS(user_list!P:P,user_list!G:G,"&lt;="&amp;A2890,user_list!H:H,"&gt;="&amp;A2890,user_list!J:J,days!G2890)+SUMIFS(user_list!P:P,user_list!G:G,"&lt;="&amp;A2890,user_list!H:H,"&gt;="&amp;A2890,user_list!J:J,days!G2890-1)</f>
        <v>1.1433601037699397</v>
      </c>
      <c r="E2890">
        <f>COUNTIF(user_list!H:H,A2890)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80">
        <v>44894</v>
      </c>
      <c r="B2891">
        <f>SUMIFS(user_list!P:P,user_list!G:G,"&lt;="&amp;A2891,user_list!H:H,"&gt;="&amp;A2891)</f>
        <v>1.4752970352921579</v>
      </c>
      <c r="C2891">
        <f>SUMIFS(user_list!Q:Q,user_list!G:G,"&lt;="&amp;A2891,user_list!H:H,"&gt;="&amp;A2891)</f>
        <v>3.7208451183301734</v>
      </c>
      <c r="D2891">
        <f>SUMIFS(user_list!P:P,user_list!G:G,"&lt;="&amp;A2891,user_list!H:H,"&gt;="&amp;A2891,user_list!J:J,days!G2891)+SUMIFS(user_list!P:P,user_list!G:G,"&lt;="&amp;A2891,user_list!H:H,"&gt;="&amp;A2891,user_list!J:J,days!G2891-1)</f>
        <v>1.1433601037699397</v>
      </c>
      <c r="E2891">
        <f>COUNTIF(user_list!H:H,A2891)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80">
        <v>44895</v>
      </c>
      <c r="B2892">
        <f>SUMIFS(user_list!P:P,user_list!G:G,"&lt;="&amp;A2892,user_list!H:H,"&gt;="&amp;A2892)</f>
        <v>1.4752970352921579</v>
      </c>
      <c r="C2892">
        <f>SUMIFS(user_list!Q:Q,user_list!G:G,"&lt;="&amp;A2892,user_list!H:H,"&gt;="&amp;A2892)</f>
        <v>3.7208451183301734</v>
      </c>
      <c r="D2892">
        <f>SUMIFS(user_list!P:P,user_list!G:G,"&lt;="&amp;A2892,user_list!H:H,"&gt;="&amp;A2892,user_list!J:J,days!G2892)+SUMIFS(user_list!P:P,user_list!G:G,"&lt;="&amp;A2892,user_list!H:H,"&gt;="&amp;A2892,user_list!J:J,days!G2892-1)</f>
        <v>1.1433601037699397</v>
      </c>
      <c r="E2892">
        <f>COUNTIF(user_list!H:H,A2892)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80">
        <v>44896</v>
      </c>
      <c r="B2893">
        <f>SUMIFS(user_list!P:P,user_list!G:G,"&lt;="&amp;A2893,user_list!H:H,"&gt;="&amp;A2893)</f>
        <v>1.4752970352921579</v>
      </c>
      <c r="C2893">
        <f>SUMIFS(user_list!Q:Q,user_list!G:G,"&lt;="&amp;A2893,user_list!H:H,"&gt;="&amp;A2893)</f>
        <v>3.7208451183301734</v>
      </c>
      <c r="D2893">
        <f>SUMIFS(user_list!P:P,user_list!G:G,"&lt;="&amp;A2893,user_list!H:H,"&gt;="&amp;A2893,user_list!J:J,days!G2893)+SUMIFS(user_list!P:P,user_list!G:G,"&lt;="&amp;A2893,user_list!H:H,"&gt;="&amp;A2893,user_list!J:J,days!G2893-1)</f>
        <v>1.1433601037699397</v>
      </c>
      <c r="E2893">
        <f>COUNTIF(user_list!H:H,A2893)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80">
        <v>44897</v>
      </c>
      <c r="B2894">
        <f>SUMIFS(user_list!P:P,user_list!G:G,"&lt;="&amp;A2894,user_list!H:H,"&gt;="&amp;A2894)</f>
        <v>1.4752970352921579</v>
      </c>
      <c r="C2894">
        <f>SUMIFS(user_list!Q:Q,user_list!G:G,"&lt;="&amp;A2894,user_list!H:H,"&gt;="&amp;A2894)</f>
        <v>3.7208451183301734</v>
      </c>
      <c r="D2894">
        <f>SUMIFS(user_list!P:P,user_list!G:G,"&lt;="&amp;A2894,user_list!H:H,"&gt;="&amp;A2894,user_list!J:J,days!G2894)+SUMIFS(user_list!P:P,user_list!G:G,"&lt;="&amp;A2894,user_list!H:H,"&gt;="&amp;A2894,user_list!J:J,days!G2894-1)</f>
        <v>1.1433601037699397</v>
      </c>
      <c r="E2894">
        <f>COUNTIF(user_list!H:H,A2894)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80">
        <v>44898</v>
      </c>
      <c r="B2895">
        <f>SUMIFS(user_list!P:P,user_list!G:G,"&lt;="&amp;A2895,user_list!H:H,"&gt;="&amp;A2895)</f>
        <v>1.4752970352921579</v>
      </c>
      <c r="C2895">
        <f>SUMIFS(user_list!Q:Q,user_list!G:G,"&lt;="&amp;A2895,user_list!H:H,"&gt;="&amp;A2895)</f>
        <v>3.7208451183301734</v>
      </c>
      <c r="D2895">
        <f>SUMIFS(user_list!P:P,user_list!G:G,"&lt;="&amp;A2895,user_list!H:H,"&gt;="&amp;A2895,user_list!J:J,days!G2895)+SUMIFS(user_list!P:P,user_list!G:G,"&lt;="&amp;A2895,user_list!H:H,"&gt;="&amp;A2895,user_list!J:J,days!G2895-1)</f>
        <v>1.1433601037699397</v>
      </c>
      <c r="E2895">
        <f>COUNTIF(user_list!H:H,A2895)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80">
        <v>44899</v>
      </c>
      <c r="B2896">
        <f>SUMIFS(user_list!P:P,user_list!G:G,"&lt;="&amp;A2896,user_list!H:H,"&gt;="&amp;A2896)</f>
        <v>1.4752970352921579</v>
      </c>
      <c r="C2896">
        <f>SUMIFS(user_list!Q:Q,user_list!G:G,"&lt;="&amp;A2896,user_list!H:H,"&gt;="&amp;A2896)</f>
        <v>3.7208451183301734</v>
      </c>
      <c r="D2896">
        <f>SUMIFS(user_list!P:P,user_list!G:G,"&lt;="&amp;A2896,user_list!H:H,"&gt;="&amp;A2896,user_list!J:J,days!G2896)+SUMIFS(user_list!P:P,user_list!G:G,"&lt;="&amp;A2896,user_list!H:H,"&gt;="&amp;A2896,user_list!J:J,days!G2896-1)</f>
        <v>1.1433601037699397</v>
      </c>
      <c r="E2896">
        <f>COUNTIF(user_list!H:H,A2896)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80">
        <v>44900</v>
      </c>
      <c r="B2897">
        <f>SUMIFS(user_list!P:P,user_list!G:G,"&lt;="&amp;A2897,user_list!H:H,"&gt;="&amp;A2897)</f>
        <v>1.4752970352921579</v>
      </c>
      <c r="C2897">
        <f>SUMIFS(user_list!Q:Q,user_list!G:G,"&lt;="&amp;A2897,user_list!H:H,"&gt;="&amp;A2897)</f>
        <v>3.7208451183301734</v>
      </c>
      <c r="D2897">
        <f>SUMIFS(user_list!P:P,user_list!G:G,"&lt;="&amp;A2897,user_list!H:H,"&gt;="&amp;A2897,user_list!J:J,days!G2897)+SUMIFS(user_list!P:P,user_list!G:G,"&lt;="&amp;A2897,user_list!H:H,"&gt;="&amp;A2897,user_list!J:J,days!G2897-1)</f>
        <v>1.1433601037699397</v>
      </c>
      <c r="E2897">
        <f>COUNTIF(user_list!H:H,A2897)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80">
        <v>44901</v>
      </c>
      <c r="B2898">
        <f>SUMIFS(user_list!P:P,user_list!G:G,"&lt;="&amp;A2898,user_list!H:H,"&gt;="&amp;A2898)</f>
        <v>1.4752970352921579</v>
      </c>
      <c r="C2898">
        <f>SUMIFS(user_list!Q:Q,user_list!G:G,"&lt;="&amp;A2898,user_list!H:H,"&gt;="&amp;A2898)</f>
        <v>3.7208451183301734</v>
      </c>
      <c r="D2898">
        <f>SUMIFS(user_list!P:P,user_list!G:G,"&lt;="&amp;A2898,user_list!H:H,"&gt;="&amp;A2898,user_list!J:J,days!G2898)+SUMIFS(user_list!P:P,user_list!G:G,"&lt;="&amp;A2898,user_list!H:H,"&gt;="&amp;A2898,user_list!J:J,days!G2898-1)</f>
        <v>1.1433601037699397</v>
      </c>
      <c r="E2898">
        <f>COUNTIF(user_list!H:H,A2898)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80">
        <v>44902</v>
      </c>
      <c r="B2899">
        <f>SUMIFS(user_list!P:P,user_list!G:G,"&lt;="&amp;A2899,user_list!H:H,"&gt;="&amp;A2899)</f>
        <v>1.4752970352921579</v>
      </c>
      <c r="C2899">
        <f>SUMIFS(user_list!Q:Q,user_list!G:G,"&lt;="&amp;A2899,user_list!H:H,"&gt;="&amp;A2899)</f>
        <v>3.7208451183301734</v>
      </c>
      <c r="D2899">
        <f>SUMIFS(user_list!P:P,user_list!G:G,"&lt;="&amp;A2899,user_list!H:H,"&gt;="&amp;A2899,user_list!J:J,days!G2899)+SUMIFS(user_list!P:P,user_list!G:G,"&lt;="&amp;A2899,user_list!H:H,"&gt;="&amp;A2899,user_list!J:J,days!G2899-1)</f>
        <v>1.1433601037699397</v>
      </c>
      <c r="E2899">
        <f>COUNTIF(user_list!H:H,A2899)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80">
        <v>44903</v>
      </c>
      <c r="B2900">
        <f>SUMIFS(user_list!P:P,user_list!G:G,"&lt;="&amp;A2900,user_list!H:H,"&gt;="&amp;A2900)</f>
        <v>2.1966859241810472</v>
      </c>
      <c r="C2900">
        <f>SUMIFS(user_list!Q:Q,user_list!G:G,"&lt;="&amp;A2900,user_list!H:H,"&gt;="&amp;A2900)</f>
        <v>7.7208451183301738</v>
      </c>
      <c r="D2900">
        <f>SUMIFS(user_list!P:P,user_list!G:G,"&lt;="&amp;A2900,user_list!H:H,"&gt;="&amp;A2900,user_list!J:J,days!G2900)+SUMIFS(user_list!P:P,user_list!G:G,"&lt;="&amp;A2900,user_list!H:H,"&gt;="&amp;A2900,user_list!J:J,days!G2900-1)</f>
        <v>1.8647489926588285</v>
      </c>
      <c r="E2900">
        <f>COUNTIF(user_list!H:H,A2900)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80">
        <v>44904</v>
      </c>
      <c r="B2901">
        <f>SUMIFS(user_list!P:P,user_list!G:G,"&lt;="&amp;A2901,user_list!H:H,"&gt;="&amp;A2901)</f>
        <v>1.0074014123965351</v>
      </c>
      <c r="C2901">
        <f>SUMIFS(user_list!Q:Q,user_list!G:G,"&lt;="&amp;A2901,user_list!H:H,"&gt;="&amp;A2901)</f>
        <v>4.8723602698453243</v>
      </c>
      <c r="D2901">
        <f>SUMIFS(user_list!P:P,user_list!G:G,"&lt;="&amp;A2901,user_list!H:H,"&gt;="&amp;A2901,user_list!J:J,days!G2901)+SUMIFS(user_list!P:P,user_list!G:G,"&lt;="&amp;A2901,user_list!H:H,"&gt;="&amp;A2901,user_list!J:J,days!G2901-1)</f>
        <v>0.53796448087431692</v>
      </c>
      <c r="E2901">
        <f>COUNTIF(user_list!H:H,A2901)</f>
        <v>5</v>
      </c>
      <c r="F2901">
        <f t="shared" si="90"/>
        <v>12</v>
      </c>
      <c r="G2901">
        <f t="shared" si="91"/>
        <v>2022</v>
      </c>
    </row>
    <row r="2902" spans="1:7" hidden="1" x14ac:dyDescent="0.3">
      <c r="A2902" s="80">
        <v>44905</v>
      </c>
      <c r="B2902">
        <f>SUMIFS(user_list!P:P,user_list!G:G,"&lt;="&amp;A2902,user_list!H:H,"&gt;="&amp;A2902)</f>
        <v>0.7897147092999961</v>
      </c>
      <c r="C2902">
        <f>SUMIFS(user_list!Q:Q,user_list!G:G,"&lt;="&amp;A2902,user_list!H:H,"&gt;="&amp;A2902)</f>
        <v>5.9420324009928649</v>
      </c>
      <c r="D2902">
        <f>SUMIFS(user_list!P:P,user_list!G:G,"&lt;="&amp;A2902,user_list!H:H,"&gt;="&amp;A2902,user_list!J:J,days!G2902)+SUMIFS(user_list!P:P,user_list!G:G,"&lt;="&amp;A2902,user_list!H:H,"&gt;="&amp;A2902,user_list!J:J,days!G2902-1)</f>
        <v>0.45777777777777778</v>
      </c>
      <c r="E2902">
        <f>COUNTIF(user_list!H:H,A2902)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80">
        <v>44906</v>
      </c>
      <c r="B2903">
        <f>SUMIFS(user_list!P:P,user_list!G:G,"&lt;="&amp;A2903,user_list!H:H,"&gt;="&amp;A2903)</f>
        <v>2.2081544256120531</v>
      </c>
      <c r="C2903">
        <f>SUMIFS(user_list!Q:Q,user_list!G:G,"&lt;="&amp;A2903,user_list!H:H,"&gt;="&amp;A2903)</f>
        <v>9.325602140945584</v>
      </c>
      <c r="D2903">
        <f>SUMIFS(user_list!P:P,user_list!G:G,"&lt;="&amp;A2903,user_list!H:H,"&gt;="&amp;A2903,user_list!J:J,days!G2903)+SUMIFS(user_list!P:P,user_list!G:G,"&lt;="&amp;A2903,user_list!H:H,"&gt;="&amp;A2903,user_list!J:J,days!G2903-1)</f>
        <v>2.0355555555555558</v>
      </c>
      <c r="E2903">
        <f>COUNTIF(user_list!H:H,A2903)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80">
        <v>44907</v>
      </c>
      <c r="B2904">
        <f>SUMIFS(user_list!P:P,user_list!G:G,"&lt;="&amp;A2904,user_list!H:H,"&gt;="&amp;A2904)</f>
        <v>2.2081544256120531</v>
      </c>
      <c r="C2904">
        <f>SUMIFS(user_list!Q:Q,user_list!G:G,"&lt;="&amp;A2904,user_list!H:H,"&gt;="&amp;A2904)</f>
        <v>9.325602140945584</v>
      </c>
      <c r="D2904">
        <f>SUMIFS(user_list!P:P,user_list!G:G,"&lt;="&amp;A2904,user_list!H:H,"&gt;="&amp;A2904,user_list!J:J,days!G2904)+SUMIFS(user_list!P:P,user_list!G:G,"&lt;="&amp;A2904,user_list!H:H,"&gt;="&amp;A2904,user_list!J:J,days!G2904-1)</f>
        <v>2.0355555555555558</v>
      </c>
      <c r="E2904">
        <f>COUNTIF(user_list!H:H,A2904)</f>
        <v>1</v>
      </c>
      <c r="F2904">
        <f t="shared" si="90"/>
        <v>12</v>
      </c>
      <c r="G2904">
        <f t="shared" si="91"/>
        <v>2022</v>
      </c>
    </row>
    <row r="2905" spans="1:7" hidden="1" x14ac:dyDescent="0.3">
      <c r="A2905" s="80">
        <v>44908</v>
      </c>
      <c r="B2905">
        <f>SUMIFS(user_list!P:P,user_list!G:G,"&lt;="&amp;A2905,user_list!H:H,"&gt;="&amp;A2905)</f>
        <v>3.5453766478342752</v>
      </c>
      <c r="C2905">
        <f>SUMIFS(user_list!Q:Q,user_list!G:G,"&lt;="&amp;A2905,user_list!H:H,"&gt;="&amp;A2905)</f>
        <v>8.9922688076122519</v>
      </c>
      <c r="D2905">
        <f>SUMIFS(user_list!P:P,user_list!G:G,"&lt;="&amp;A2905,user_list!H:H,"&gt;="&amp;A2905,user_list!J:J,days!G2905)+SUMIFS(user_list!P:P,user_list!G:G,"&lt;="&amp;A2905,user_list!H:H,"&gt;="&amp;A2905,user_list!J:J,days!G2905-1)</f>
        <v>3.3727777777777783</v>
      </c>
      <c r="E2905">
        <f>COUNTIF(user_list!H:H,A2905)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80">
        <v>44909</v>
      </c>
      <c r="B2906">
        <f>SUMIFS(user_list!P:P,user_list!G:G,"&lt;="&amp;A2906,user_list!H:H,"&gt;="&amp;A2906)</f>
        <v>1.9675988700564973</v>
      </c>
      <c r="C2906">
        <f>SUMIFS(user_list!Q:Q,user_list!G:G,"&lt;="&amp;A2906,user_list!H:H,"&gt;="&amp;A2906)</f>
        <v>4.992268807612251</v>
      </c>
      <c r="D2906">
        <f>SUMIFS(user_list!P:P,user_list!G:G,"&lt;="&amp;A2906,user_list!H:H,"&gt;="&amp;A2906,user_list!J:J,days!G2906)+SUMIFS(user_list!P:P,user_list!G:G,"&lt;="&amp;A2906,user_list!H:H,"&gt;="&amp;A2906,user_list!J:J,days!G2906-1)</f>
        <v>1.7949999999999999</v>
      </c>
      <c r="E2906">
        <f>COUNTIF(user_list!H:H,A2906)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80">
        <v>44910</v>
      </c>
      <c r="B2907">
        <f>SUMIFS(user_list!P:P,user_list!G:G,"&lt;="&amp;A2907,user_list!H:H,"&gt;="&amp;A2907)</f>
        <v>3.1442655367231644</v>
      </c>
      <c r="C2907">
        <f>SUMIFS(user_list!Q:Q,user_list!G:G,"&lt;="&amp;A2907,user_list!H:H,"&gt;="&amp;A2907)</f>
        <v>7.9922688076122501</v>
      </c>
      <c r="D2907">
        <f>SUMIFS(user_list!P:P,user_list!G:G,"&lt;="&amp;A2907,user_list!H:H,"&gt;="&amp;A2907,user_list!J:J,days!G2907)+SUMIFS(user_list!P:P,user_list!G:G,"&lt;="&amp;A2907,user_list!H:H,"&gt;="&amp;A2907,user_list!J:J,days!G2907-1)</f>
        <v>2.9716666666666671</v>
      </c>
      <c r="E2907">
        <f>COUNTIF(user_list!H:H,A2907)</f>
        <v>1</v>
      </c>
      <c r="F2907">
        <f t="shared" si="90"/>
        <v>12</v>
      </c>
      <c r="G2907">
        <f t="shared" si="91"/>
        <v>2022</v>
      </c>
    </row>
    <row r="2908" spans="1:7" hidden="1" x14ac:dyDescent="0.3">
      <c r="A2908" s="80">
        <v>44911</v>
      </c>
      <c r="B2908">
        <f>SUMIFS(user_list!P:P,user_list!G:G,"&lt;="&amp;A2908,user_list!H:H,"&gt;="&amp;A2908)</f>
        <v>1.5542655367231641</v>
      </c>
      <c r="C2908">
        <f>SUMIFS(user_list!Q:Q,user_list!G:G,"&lt;="&amp;A2908,user_list!H:H,"&gt;="&amp;A2908)</f>
        <v>3.9922688076122506</v>
      </c>
      <c r="D2908">
        <f>SUMIFS(user_list!P:P,user_list!G:G,"&lt;="&amp;A2908,user_list!H:H,"&gt;="&amp;A2908,user_list!J:J,days!G2908)+SUMIFS(user_list!P:P,user_list!G:G,"&lt;="&amp;A2908,user_list!H:H,"&gt;="&amp;A2908,user_list!J:J,days!G2908-1)</f>
        <v>1.3816666666666668</v>
      </c>
      <c r="E2908">
        <f>COUNTIF(user_list!H:H,A2908)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80">
        <v>44912</v>
      </c>
      <c r="B2909">
        <f>SUMIFS(user_list!P:P,user_list!G:G,"&lt;="&amp;A2909,user_list!H:H,"&gt;="&amp;A2909)</f>
        <v>1.5542655367231641</v>
      </c>
      <c r="C2909">
        <f>SUMIFS(user_list!Q:Q,user_list!G:G,"&lt;="&amp;A2909,user_list!H:H,"&gt;="&amp;A2909)</f>
        <v>3.9922688076122506</v>
      </c>
      <c r="D2909">
        <f>SUMIFS(user_list!P:P,user_list!G:G,"&lt;="&amp;A2909,user_list!H:H,"&gt;="&amp;A2909,user_list!J:J,days!G2909)+SUMIFS(user_list!P:P,user_list!G:G,"&lt;="&amp;A2909,user_list!H:H,"&gt;="&amp;A2909,user_list!J:J,days!G2909-1)</f>
        <v>1.3816666666666668</v>
      </c>
      <c r="E2909">
        <f>COUNTIF(user_list!H:H,A2909)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80">
        <v>44913</v>
      </c>
      <c r="B2910">
        <f>SUMIFS(user_list!P:P,user_list!G:G,"&lt;="&amp;A2910,user_list!H:H,"&gt;="&amp;A2910)</f>
        <v>2.5142655367231646</v>
      </c>
      <c r="C2910">
        <f>SUMIFS(user_list!Q:Q,user_list!G:G,"&lt;="&amp;A2910,user_list!H:H,"&gt;="&amp;A2910)</f>
        <v>6.3922688076122505</v>
      </c>
      <c r="D2910">
        <f>SUMIFS(user_list!P:P,user_list!G:G,"&lt;="&amp;A2910,user_list!H:H,"&gt;="&amp;A2910,user_list!J:J,days!G2910)+SUMIFS(user_list!P:P,user_list!G:G,"&lt;="&amp;A2910,user_list!H:H,"&gt;="&amp;A2910,user_list!J:J,days!G2910-1)</f>
        <v>2.3416666666666672</v>
      </c>
      <c r="E2910">
        <f>COUNTIF(user_list!H:H,A2910)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80">
        <v>44914</v>
      </c>
      <c r="B2911">
        <f>SUMIFS(user_list!P:P,user_list!G:G,"&lt;="&amp;A2911,user_list!H:H,"&gt;="&amp;A2911)</f>
        <v>1.3375988700564974</v>
      </c>
      <c r="C2911">
        <f>SUMIFS(user_list!Q:Q,user_list!G:G,"&lt;="&amp;A2911,user_list!H:H,"&gt;="&amp;A2911)</f>
        <v>3.3922688076122509</v>
      </c>
      <c r="D2911">
        <f>SUMIFS(user_list!P:P,user_list!G:G,"&lt;="&amp;A2911,user_list!H:H,"&gt;="&amp;A2911,user_list!J:J,days!G2911)+SUMIFS(user_list!P:P,user_list!G:G,"&lt;="&amp;A2911,user_list!H:H,"&gt;="&amp;A2911,user_list!J:J,days!G2911-1)</f>
        <v>1.165</v>
      </c>
      <c r="E2911">
        <f>COUNTIF(user_list!H:H,A2911)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80">
        <v>44915</v>
      </c>
      <c r="B2912">
        <f>SUMIFS(user_list!P:P,user_list!G:G,"&lt;="&amp;A2912,user_list!H:H,"&gt;="&amp;A2912)</f>
        <v>1.3375988700564974</v>
      </c>
      <c r="C2912">
        <f>SUMIFS(user_list!Q:Q,user_list!G:G,"&lt;="&amp;A2912,user_list!H:H,"&gt;="&amp;A2912)</f>
        <v>3.3922688076122509</v>
      </c>
      <c r="D2912">
        <f>SUMIFS(user_list!P:P,user_list!G:G,"&lt;="&amp;A2912,user_list!H:H,"&gt;="&amp;A2912,user_list!J:J,days!G2912)+SUMIFS(user_list!P:P,user_list!G:G,"&lt;="&amp;A2912,user_list!H:H,"&gt;="&amp;A2912,user_list!J:J,days!G2912-1)</f>
        <v>1.165</v>
      </c>
      <c r="E2912">
        <f>COUNTIF(user_list!H:H,A2912)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80">
        <v>44916</v>
      </c>
      <c r="B2913">
        <f>SUMIFS(user_list!P:P,user_list!G:G,"&lt;="&amp;A2913,user_list!H:H,"&gt;="&amp;A2913)</f>
        <v>1.3375988700564974</v>
      </c>
      <c r="C2913">
        <f>SUMIFS(user_list!Q:Q,user_list!G:G,"&lt;="&amp;A2913,user_list!H:H,"&gt;="&amp;A2913)</f>
        <v>3.3922688076122509</v>
      </c>
      <c r="D2913">
        <f>SUMIFS(user_list!P:P,user_list!G:G,"&lt;="&amp;A2913,user_list!H:H,"&gt;="&amp;A2913,user_list!J:J,days!G2913)+SUMIFS(user_list!P:P,user_list!G:G,"&lt;="&amp;A2913,user_list!H:H,"&gt;="&amp;A2913,user_list!J:J,days!G2913-1)</f>
        <v>1.165</v>
      </c>
      <c r="E2913">
        <f>COUNTIF(user_list!H:H,A2913)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80">
        <v>44917</v>
      </c>
      <c r="B2914">
        <f>SUMIFS(user_list!P:P,user_list!G:G,"&lt;="&amp;A2914,user_list!H:H,"&gt;="&amp;A2914)</f>
        <v>1.4883009209918141</v>
      </c>
      <c r="C2914">
        <f>SUMIFS(user_list!Q:Q,user_list!G:G,"&lt;="&amp;A2914,user_list!H:H,"&gt;="&amp;A2914)</f>
        <v>3.5217481855703308</v>
      </c>
      <c r="D2914">
        <f>SUMIFS(user_list!P:P,user_list!G:G,"&lt;="&amp;A2914,user_list!H:H,"&gt;="&amp;A2914,user_list!J:J,days!G2914)+SUMIFS(user_list!P:P,user_list!G:G,"&lt;="&amp;A2914,user_list!H:H,"&gt;="&amp;A2914,user_list!J:J,days!G2914-1)</f>
        <v>1.315702050935317</v>
      </c>
      <c r="E2914">
        <f>COUNTIF(user_list!H:H,A2914)</f>
        <v>1</v>
      </c>
      <c r="F2914">
        <f t="shared" si="90"/>
        <v>12</v>
      </c>
      <c r="G2914">
        <f t="shared" si="91"/>
        <v>2022</v>
      </c>
    </row>
    <row r="2915" spans="1:7" hidden="1" x14ac:dyDescent="0.3">
      <c r="A2915" s="80">
        <v>44918</v>
      </c>
      <c r="B2915">
        <f>SUMIFS(user_list!P:P,user_list!G:G,"&lt;="&amp;A2915,user_list!H:H,"&gt;="&amp;A2915)</f>
        <v>0.52830092099181392</v>
      </c>
      <c r="C2915">
        <f>SUMIFS(user_list!Q:Q,user_list!G:G,"&lt;="&amp;A2915,user_list!H:H,"&gt;="&amp;A2915)</f>
        <v>1.1217481855703308</v>
      </c>
      <c r="D2915">
        <f>SUMIFS(user_list!P:P,user_list!G:G,"&lt;="&amp;A2915,user_list!H:H,"&gt;="&amp;A2915,user_list!J:J,days!G2915)+SUMIFS(user_list!P:P,user_list!G:G,"&lt;="&amp;A2915,user_list!H:H,"&gt;="&amp;A2915,user_list!J:J,days!G2915-1)</f>
        <v>0.3557020509353167</v>
      </c>
      <c r="E2915">
        <f>COUNTIF(user_list!H:H,A2915)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80">
        <v>44919</v>
      </c>
      <c r="B2916">
        <f>SUMIFS(user_list!P:P,user_list!G:G,"&lt;="&amp;A2916,user_list!H:H,"&gt;="&amp;A2916)</f>
        <v>0.52830092099181392</v>
      </c>
      <c r="C2916">
        <f>SUMIFS(user_list!Q:Q,user_list!G:G,"&lt;="&amp;A2916,user_list!H:H,"&gt;="&amp;A2916)</f>
        <v>1.1217481855703308</v>
      </c>
      <c r="D2916">
        <f>SUMIFS(user_list!P:P,user_list!G:G,"&lt;="&amp;A2916,user_list!H:H,"&gt;="&amp;A2916,user_list!J:J,days!G2916)+SUMIFS(user_list!P:P,user_list!G:G,"&lt;="&amp;A2916,user_list!H:H,"&gt;="&amp;A2916,user_list!J:J,days!G2916-1)</f>
        <v>0.3557020509353167</v>
      </c>
      <c r="E2916">
        <f>COUNTIF(user_list!H:H,A2916)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80">
        <v>44920</v>
      </c>
      <c r="B2917">
        <f>SUMIFS(user_list!P:P,user_list!G:G,"&lt;="&amp;A2917,user_list!H:H,"&gt;="&amp;A2917)</f>
        <v>0.52830092099181392</v>
      </c>
      <c r="C2917">
        <f>SUMIFS(user_list!Q:Q,user_list!G:G,"&lt;="&amp;A2917,user_list!H:H,"&gt;="&amp;A2917)</f>
        <v>1.1217481855703308</v>
      </c>
      <c r="D2917">
        <f>SUMIFS(user_list!P:P,user_list!G:G,"&lt;="&amp;A2917,user_list!H:H,"&gt;="&amp;A2917,user_list!J:J,days!G2917)+SUMIFS(user_list!P:P,user_list!G:G,"&lt;="&amp;A2917,user_list!H:H,"&gt;="&amp;A2917,user_list!J:J,days!G2917-1)</f>
        <v>0.3557020509353167</v>
      </c>
      <c r="E2917">
        <f>COUNTIF(user_list!H:H,A2917)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80">
        <v>44921</v>
      </c>
      <c r="B2918">
        <f>SUMIFS(user_list!P:P,user_list!G:G,"&lt;="&amp;A2918,user_list!H:H,"&gt;="&amp;A2918)</f>
        <v>0.52830092099181392</v>
      </c>
      <c r="C2918">
        <f>SUMIFS(user_list!Q:Q,user_list!G:G,"&lt;="&amp;A2918,user_list!H:H,"&gt;="&amp;A2918)</f>
        <v>1.1217481855703308</v>
      </c>
      <c r="D2918">
        <f>SUMIFS(user_list!P:P,user_list!G:G,"&lt;="&amp;A2918,user_list!H:H,"&gt;="&amp;A2918,user_list!J:J,days!G2918)+SUMIFS(user_list!P:P,user_list!G:G,"&lt;="&amp;A2918,user_list!H:H,"&gt;="&amp;A2918,user_list!J:J,days!G2918-1)</f>
        <v>0.3557020509353167</v>
      </c>
      <c r="E2918">
        <f>COUNTIF(user_list!H:H,A2918)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80">
        <v>44922</v>
      </c>
      <c r="B2919">
        <f>SUMIFS(user_list!P:P,user_list!G:G,"&lt;="&amp;A2919,user_list!H:H,"&gt;="&amp;A2919)</f>
        <v>0.52830092099181392</v>
      </c>
      <c r="C2919">
        <f>SUMIFS(user_list!Q:Q,user_list!G:G,"&lt;="&amp;A2919,user_list!H:H,"&gt;="&amp;A2919)</f>
        <v>1.1217481855703308</v>
      </c>
      <c r="D2919">
        <f>SUMIFS(user_list!P:P,user_list!G:G,"&lt;="&amp;A2919,user_list!H:H,"&gt;="&amp;A2919,user_list!J:J,days!G2919)+SUMIFS(user_list!P:P,user_list!G:G,"&lt;="&amp;A2919,user_list!H:H,"&gt;="&amp;A2919,user_list!J:J,days!G2919-1)</f>
        <v>0.3557020509353167</v>
      </c>
      <c r="E2919">
        <f>COUNTIF(user_list!H:H,A2919)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80">
        <v>44923</v>
      </c>
      <c r="B2920">
        <f>SUMIFS(user_list!P:P,user_list!G:G,"&lt;="&amp;A2920,user_list!H:H,"&gt;="&amp;A2920)</f>
        <v>0.52830092099181392</v>
      </c>
      <c r="C2920">
        <f>SUMIFS(user_list!Q:Q,user_list!G:G,"&lt;="&amp;A2920,user_list!H:H,"&gt;="&amp;A2920)</f>
        <v>1.1217481855703308</v>
      </c>
      <c r="D2920">
        <f>SUMIFS(user_list!P:P,user_list!G:G,"&lt;="&amp;A2920,user_list!H:H,"&gt;="&amp;A2920,user_list!J:J,days!G2920)+SUMIFS(user_list!P:P,user_list!G:G,"&lt;="&amp;A2920,user_list!H:H,"&gt;="&amp;A2920,user_list!J:J,days!G2920-1)</f>
        <v>0.3557020509353167</v>
      </c>
      <c r="E2920">
        <f>COUNTIF(user_list!H:H,A2920)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80">
        <v>44924</v>
      </c>
      <c r="B2921">
        <f>SUMIFS(user_list!P:P,user_list!G:G,"&lt;="&amp;A2921,user_list!H:H,"&gt;="&amp;A2921)</f>
        <v>0.52830092099181392</v>
      </c>
      <c r="C2921">
        <f>SUMIFS(user_list!Q:Q,user_list!G:G,"&lt;="&amp;A2921,user_list!H:H,"&gt;="&amp;A2921)</f>
        <v>1.1217481855703308</v>
      </c>
      <c r="D2921">
        <f>SUMIFS(user_list!P:P,user_list!G:G,"&lt;="&amp;A2921,user_list!H:H,"&gt;="&amp;A2921,user_list!J:J,days!G2921)+SUMIFS(user_list!P:P,user_list!G:G,"&lt;="&amp;A2921,user_list!H:H,"&gt;="&amp;A2921,user_list!J:J,days!G2921-1)</f>
        <v>0.3557020509353167</v>
      </c>
      <c r="E2921">
        <f>COUNTIF(user_list!H:H,A2921)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80">
        <v>44925</v>
      </c>
      <c r="B2922">
        <f>SUMIFS(user_list!P:P,user_list!G:G,"&lt;="&amp;A2922,user_list!H:H,"&gt;="&amp;A2922)</f>
        <v>0.52830092099181392</v>
      </c>
      <c r="C2922">
        <f>SUMIFS(user_list!Q:Q,user_list!G:G,"&lt;="&amp;A2922,user_list!H:H,"&gt;="&amp;A2922)</f>
        <v>1.1217481855703308</v>
      </c>
      <c r="D2922">
        <f>SUMIFS(user_list!P:P,user_list!G:G,"&lt;="&amp;A2922,user_list!H:H,"&gt;="&amp;A2922,user_list!J:J,days!G2922)+SUMIFS(user_list!P:P,user_list!G:G,"&lt;="&amp;A2922,user_list!H:H,"&gt;="&amp;A2922,user_list!J:J,days!G2922-1)</f>
        <v>0.3557020509353167</v>
      </c>
      <c r="E2922">
        <f>COUNTIF(user_list!H:H,A2922)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80">
        <v>44926</v>
      </c>
      <c r="B2923">
        <f>SUMIFS(user_list!P:P,user_list!G:G,"&lt;="&amp;A2923,user_list!H:H,"&gt;="&amp;A2923)</f>
        <v>0.52830092099181392</v>
      </c>
      <c r="C2923">
        <f>SUMIFS(user_list!Q:Q,user_list!G:G,"&lt;="&amp;A2923,user_list!H:H,"&gt;="&amp;A2923)</f>
        <v>1.1217481855703308</v>
      </c>
      <c r="D2923">
        <f>SUMIFS(user_list!P:P,user_list!G:G,"&lt;="&amp;A2923,user_list!H:H,"&gt;="&amp;A2923,user_list!J:J,days!G2923)+SUMIFS(user_list!P:P,user_list!G:G,"&lt;="&amp;A2923,user_list!H:H,"&gt;="&amp;A2923,user_list!J:J,days!G2923-1)</f>
        <v>0.3557020509353167</v>
      </c>
      <c r="E2923">
        <f>COUNTIF(user_list!H:H,A2923)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80">
        <v>44927</v>
      </c>
      <c r="B2924">
        <f>SUMIFS(user_list!P:P,user_list!G:G,"&lt;="&amp;A2924,user_list!H:H,"&gt;="&amp;A2924)</f>
        <v>0.52830092099181392</v>
      </c>
      <c r="C2924">
        <f>SUMIFS(user_list!Q:Q,user_list!G:G,"&lt;="&amp;A2924,user_list!H:H,"&gt;="&amp;A2924)</f>
        <v>1.1217481855703308</v>
      </c>
      <c r="D2924">
        <f>SUMIFS(user_list!P:P,user_list!G:G,"&lt;="&amp;A2924,user_list!H:H,"&gt;="&amp;A2924,user_list!J:J,days!G2924)+SUMIFS(user_list!P:P,user_list!G:G,"&lt;="&amp;A2924,user_list!H:H,"&gt;="&amp;A2924,user_list!J:J,days!G2924-1)</f>
        <v>0.31403538426865002</v>
      </c>
      <c r="E2924">
        <f>COUNTIF(user_list!H:H,A2924)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80">
        <v>44928</v>
      </c>
      <c r="B2925">
        <f>SUMIFS(user_list!P:P,user_list!G:G,"&lt;="&amp;A2925,user_list!H:H,"&gt;="&amp;A2925)</f>
        <v>0.80673229354083353</v>
      </c>
      <c r="C2925">
        <f>SUMIFS(user_list!Q:Q,user_list!G:G,"&lt;="&amp;A2925,user_list!H:H,"&gt;="&amp;A2925)</f>
        <v>1.8276305385115075</v>
      </c>
      <c r="D2925">
        <f>SUMIFS(user_list!P:P,user_list!G:G,"&lt;="&amp;A2925,user_list!H:H,"&gt;="&amp;A2925,user_list!J:J,days!G2925)+SUMIFS(user_list!P:P,user_list!G:G,"&lt;="&amp;A2925,user_list!H:H,"&gt;="&amp;A2925,user_list!J:J,days!G2925-1)</f>
        <v>0.59246675681766958</v>
      </c>
      <c r="E2925">
        <f>COUNTIF(user_list!H:H,A2925)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80">
        <v>44929</v>
      </c>
      <c r="B2926">
        <f>SUMIFS(user_list!P:P,user_list!G:G,"&lt;="&amp;A2926,user_list!H:H,"&gt;="&amp;A2926)</f>
        <v>0.80673229354083353</v>
      </c>
      <c r="C2926">
        <f>SUMIFS(user_list!Q:Q,user_list!G:G,"&lt;="&amp;A2926,user_list!H:H,"&gt;="&amp;A2926)</f>
        <v>1.8276305385115075</v>
      </c>
      <c r="D2926">
        <f>SUMIFS(user_list!P:P,user_list!G:G,"&lt;="&amp;A2926,user_list!H:H,"&gt;="&amp;A2926,user_list!J:J,days!G2926)+SUMIFS(user_list!P:P,user_list!G:G,"&lt;="&amp;A2926,user_list!H:H,"&gt;="&amp;A2926,user_list!J:J,days!G2926-1)</f>
        <v>0.59246675681766958</v>
      </c>
      <c r="E2926">
        <f>COUNTIF(user_list!H:H,A2926)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80">
        <v>44930</v>
      </c>
      <c r="B2927">
        <f>SUMIFS(user_list!P:P,user_list!G:G,"&lt;="&amp;A2927,user_list!H:H,"&gt;="&amp;A2927)</f>
        <v>0.80673229354083353</v>
      </c>
      <c r="C2927">
        <f>SUMIFS(user_list!Q:Q,user_list!G:G,"&lt;="&amp;A2927,user_list!H:H,"&gt;="&amp;A2927)</f>
        <v>1.8276305385115075</v>
      </c>
      <c r="D2927">
        <f>SUMIFS(user_list!P:P,user_list!G:G,"&lt;="&amp;A2927,user_list!H:H,"&gt;="&amp;A2927,user_list!J:J,days!G2927)+SUMIFS(user_list!P:P,user_list!G:G,"&lt;="&amp;A2927,user_list!H:H,"&gt;="&amp;A2927,user_list!J:J,days!G2927-1)</f>
        <v>0.59246675681766958</v>
      </c>
      <c r="E2927">
        <f>COUNTIF(user_list!H:H,A2927)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80">
        <v>44931</v>
      </c>
      <c r="B2928">
        <f>SUMIFS(user_list!P:P,user_list!G:G,"&lt;="&amp;A2928,user_list!H:H,"&gt;="&amp;A2928)</f>
        <v>0.80673229354083353</v>
      </c>
      <c r="C2928">
        <f>SUMIFS(user_list!Q:Q,user_list!G:G,"&lt;="&amp;A2928,user_list!H:H,"&gt;="&amp;A2928)</f>
        <v>1.8276305385115075</v>
      </c>
      <c r="D2928">
        <f>SUMIFS(user_list!P:P,user_list!G:G,"&lt;="&amp;A2928,user_list!H:H,"&gt;="&amp;A2928,user_list!J:J,days!G2928)+SUMIFS(user_list!P:P,user_list!G:G,"&lt;="&amp;A2928,user_list!H:H,"&gt;="&amp;A2928,user_list!J:J,days!G2928-1)</f>
        <v>0.59246675681766958</v>
      </c>
      <c r="E2928">
        <f>COUNTIF(user_list!H:H,A2928)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80">
        <v>44932</v>
      </c>
      <c r="B2929">
        <f>SUMIFS(user_list!P:P,user_list!G:G,"&lt;="&amp;A2929,user_list!H:H,"&gt;="&amp;A2929)</f>
        <v>0.80673229354083353</v>
      </c>
      <c r="C2929">
        <f>SUMIFS(user_list!Q:Q,user_list!G:G,"&lt;="&amp;A2929,user_list!H:H,"&gt;="&amp;A2929)</f>
        <v>1.8276305385115075</v>
      </c>
      <c r="D2929">
        <f>SUMIFS(user_list!P:P,user_list!G:G,"&lt;="&amp;A2929,user_list!H:H,"&gt;="&amp;A2929,user_list!J:J,days!G2929)+SUMIFS(user_list!P:P,user_list!G:G,"&lt;="&amp;A2929,user_list!H:H,"&gt;="&amp;A2929,user_list!J:J,days!G2929-1)</f>
        <v>0.59246675681766958</v>
      </c>
      <c r="E2929">
        <f>COUNTIF(user_list!H:H,A2929)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80">
        <v>44933</v>
      </c>
      <c r="B2930">
        <f>SUMIFS(user_list!P:P,user_list!G:G,"&lt;="&amp;A2930,user_list!H:H,"&gt;="&amp;A2930)</f>
        <v>0.80673229354083353</v>
      </c>
      <c r="C2930">
        <f>SUMIFS(user_list!Q:Q,user_list!G:G,"&lt;="&amp;A2930,user_list!H:H,"&gt;="&amp;A2930)</f>
        <v>1.8276305385115075</v>
      </c>
      <c r="D2930">
        <f>SUMIFS(user_list!P:P,user_list!G:G,"&lt;="&amp;A2930,user_list!H:H,"&gt;="&amp;A2930,user_list!J:J,days!G2930)+SUMIFS(user_list!P:P,user_list!G:G,"&lt;="&amp;A2930,user_list!H:H,"&gt;="&amp;A2930,user_list!J:J,days!G2930-1)</f>
        <v>0.59246675681766958</v>
      </c>
      <c r="E2930">
        <f>COUNTIF(user_list!H:H,A2930)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80">
        <v>44934</v>
      </c>
      <c r="B2931">
        <f>SUMIFS(user_list!P:P,user_list!G:G,"&lt;="&amp;A2931,user_list!H:H,"&gt;="&amp;A2931)</f>
        <v>0.80673229354083353</v>
      </c>
      <c r="C2931">
        <f>SUMIFS(user_list!Q:Q,user_list!G:G,"&lt;="&amp;A2931,user_list!H:H,"&gt;="&amp;A2931)</f>
        <v>1.8276305385115075</v>
      </c>
      <c r="D2931">
        <f>SUMIFS(user_list!P:P,user_list!G:G,"&lt;="&amp;A2931,user_list!H:H,"&gt;="&amp;A2931,user_list!J:J,days!G2931)+SUMIFS(user_list!P:P,user_list!G:G,"&lt;="&amp;A2931,user_list!H:H,"&gt;="&amp;A2931,user_list!J:J,days!G2931-1)</f>
        <v>0.59246675681766958</v>
      </c>
      <c r="E2931">
        <f>COUNTIF(user_list!H:H,A2931)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80">
        <v>44935</v>
      </c>
      <c r="B2932">
        <f>SUMIFS(user_list!P:P,user_list!G:G,"&lt;="&amp;A2932,user_list!H:H,"&gt;="&amp;A2932)</f>
        <v>0.80673229354083353</v>
      </c>
      <c r="C2932">
        <f>SUMIFS(user_list!Q:Q,user_list!G:G,"&lt;="&amp;A2932,user_list!H:H,"&gt;="&amp;A2932)</f>
        <v>1.8276305385115075</v>
      </c>
      <c r="D2932">
        <f>SUMIFS(user_list!P:P,user_list!G:G,"&lt;="&amp;A2932,user_list!H:H,"&gt;="&amp;A2932,user_list!J:J,days!G2932)+SUMIFS(user_list!P:P,user_list!G:G,"&lt;="&amp;A2932,user_list!H:H,"&gt;="&amp;A2932,user_list!J:J,days!G2932-1)</f>
        <v>0.59246675681766958</v>
      </c>
      <c r="E2932">
        <f>COUNTIF(user_list!H:H,A2932)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80">
        <v>44936</v>
      </c>
      <c r="B2933">
        <f>SUMIFS(user_list!P:P,user_list!G:G,"&lt;="&amp;A2933,user_list!H:H,"&gt;="&amp;A2933)</f>
        <v>0.63413342348433632</v>
      </c>
      <c r="C2933">
        <f>SUMIFS(user_list!Q:Q,user_list!G:G,"&lt;="&amp;A2933,user_list!H:H,"&gt;="&amp;A2933)</f>
        <v>1.6072915554606599</v>
      </c>
      <c r="D2933">
        <f>SUMIFS(user_list!P:P,user_list!G:G,"&lt;="&amp;A2933,user_list!H:H,"&gt;="&amp;A2933,user_list!J:J,days!G2933)+SUMIFS(user_list!P:P,user_list!G:G,"&lt;="&amp;A2933,user_list!H:H,"&gt;="&amp;A2933,user_list!J:J,days!G2933-1)</f>
        <v>0.59246675681766958</v>
      </c>
      <c r="E2933">
        <f>COUNTIF(user_list!H:H,A2933)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80">
        <v>44937</v>
      </c>
      <c r="B2934">
        <f>SUMIFS(user_list!P:P,user_list!G:G,"&lt;="&amp;A2934,user_list!H:H,"&gt;="&amp;A2934)</f>
        <v>0.63413342348433632</v>
      </c>
      <c r="C2934">
        <f>SUMIFS(user_list!Q:Q,user_list!G:G,"&lt;="&amp;A2934,user_list!H:H,"&gt;="&amp;A2934)</f>
        <v>1.6072915554606599</v>
      </c>
      <c r="D2934">
        <f>SUMIFS(user_list!P:P,user_list!G:G,"&lt;="&amp;A2934,user_list!H:H,"&gt;="&amp;A2934,user_list!J:J,days!G2934)+SUMIFS(user_list!P:P,user_list!G:G,"&lt;="&amp;A2934,user_list!H:H,"&gt;="&amp;A2934,user_list!J:J,days!G2934-1)</f>
        <v>0.59246675681766958</v>
      </c>
      <c r="E2934">
        <f>COUNTIF(user_list!H:H,A2934)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80">
        <v>44938</v>
      </c>
      <c r="B2935">
        <f>SUMIFS(user_list!P:P,user_list!G:G,"&lt;="&amp;A2935,user_list!H:H,"&gt;="&amp;A2935)</f>
        <v>0.63413342348433632</v>
      </c>
      <c r="C2935">
        <f>SUMIFS(user_list!Q:Q,user_list!G:G,"&lt;="&amp;A2935,user_list!H:H,"&gt;="&amp;A2935)</f>
        <v>1.6072915554606599</v>
      </c>
      <c r="D2935">
        <f>SUMIFS(user_list!P:P,user_list!G:G,"&lt;="&amp;A2935,user_list!H:H,"&gt;="&amp;A2935,user_list!J:J,days!G2935)+SUMIFS(user_list!P:P,user_list!G:G,"&lt;="&amp;A2935,user_list!H:H,"&gt;="&amp;A2935,user_list!J:J,days!G2935-1)</f>
        <v>0.59246675681766958</v>
      </c>
      <c r="E2935">
        <f>COUNTIF(user_list!H:H,A2935)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80">
        <v>44939</v>
      </c>
      <c r="B2936">
        <f>SUMIFS(user_list!P:P,user_list!G:G,"&lt;="&amp;A2936,user_list!H:H,"&gt;="&amp;A2936)</f>
        <v>0.63413342348433632</v>
      </c>
      <c r="C2936">
        <f>SUMIFS(user_list!Q:Q,user_list!G:G,"&lt;="&amp;A2936,user_list!H:H,"&gt;="&amp;A2936)</f>
        <v>1.6072915554606599</v>
      </c>
      <c r="D2936">
        <f>SUMIFS(user_list!P:P,user_list!G:G,"&lt;="&amp;A2936,user_list!H:H,"&gt;="&amp;A2936,user_list!J:J,days!G2936)+SUMIFS(user_list!P:P,user_list!G:G,"&lt;="&amp;A2936,user_list!H:H,"&gt;="&amp;A2936,user_list!J:J,days!G2936-1)</f>
        <v>0.59246675681766958</v>
      </c>
      <c r="E2936">
        <f>COUNTIF(user_list!H:H,A2936)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80">
        <v>44940</v>
      </c>
      <c r="B2937">
        <f>SUMIFS(user_list!P:P,user_list!G:G,"&lt;="&amp;A2937,user_list!H:H,"&gt;="&amp;A2937)</f>
        <v>0.63413342348433632</v>
      </c>
      <c r="C2937">
        <f>SUMIFS(user_list!Q:Q,user_list!G:G,"&lt;="&amp;A2937,user_list!H:H,"&gt;="&amp;A2937)</f>
        <v>1.6072915554606599</v>
      </c>
      <c r="D2937">
        <f>SUMIFS(user_list!P:P,user_list!G:G,"&lt;="&amp;A2937,user_list!H:H,"&gt;="&amp;A2937,user_list!J:J,days!G2937)+SUMIFS(user_list!P:P,user_list!G:G,"&lt;="&amp;A2937,user_list!H:H,"&gt;="&amp;A2937,user_list!J:J,days!G2937-1)</f>
        <v>0.59246675681766958</v>
      </c>
      <c r="E2937">
        <f>COUNTIF(user_list!H:H,A2937)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80">
        <v>44941</v>
      </c>
      <c r="B2938">
        <f>SUMIFS(user_list!P:P,user_list!G:G,"&lt;="&amp;A2938,user_list!H:H,"&gt;="&amp;A2938)</f>
        <v>0.63413342348433632</v>
      </c>
      <c r="C2938">
        <f>SUMIFS(user_list!Q:Q,user_list!G:G,"&lt;="&amp;A2938,user_list!H:H,"&gt;="&amp;A2938)</f>
        <v>1.6072915554606599</v>
      </c>
      <c r="D2938">
        <f>SUMIFS(user_list!P:P,user_list!G:G,"&lt;="&amp;A2938,user_list!H:H,"&gt;="&amp;A2938,user_list!J:J,days!G2938)+SUMIFS(user_list!P:P,user_list!G:G,"&lt;="&amp;A2938,user_list!H:H,"&gt;="&amp;A2938,user_list!J:J,days!G2938-1)</f>
        <v>0.59246675681766958</v>
      </c>
      <c r="E2938">
        <f>COUNTIF(user_list!H:H,A2938)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80">
        <v>44942</v>
      </c>
      <c r="B2939">
        <f>SUMIFS(user_list!P:P,user_list!G:G,"&lt;="&amp;A2939,user_list!H:H,"&gt;="&amp;A2939)</f>
        <v>0.63413342348433632</v>
      </c>
      <c r="C2939">
        <f>SUMIFS(user_list!Q:Q,user_list!G:G,"&lt;="&amp;A2939,user_list!H:H,"&gt;="&amp;A2939)</f>
        <v>1.6072915554606599</v>
      </c>
      <c r="D2939">
        <f>SUMIFS(user_list!P:P,user_list!G:G,"&lt;="&amp;A2939,user_list!H:H,"&gt;="&amp;A2939,user_list!J:J,days!G2939)+SUMIFS(user_list!P:P,user_list!G:G,"&lt;="&amp;A2939,user_list!H:H,"&gt;="&amp;A2939,user_list!J:J,days!G2939-1)</f>
        <v>0.59246675681766958</v>
      </c>
      <c r="E2939">
        <f>COUNTIF(user_list!H:H,A2939)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80">
        <v>44943</v>
      </c>
      <c r="B2940">
        <f>SUMIFS(user_list!P:P,user_list!G:G,"&lt;="&amp;A2940,user_list!H:H,"&gt;="&amp;A2940)</f>
        <v>0.63413342348433632</v>
      </c>
      <c r="C2940">
        <f>SUMIFS(user_list!Q:Q,user_list!G:G,"&lt;="&amp;A2940,user_list!H:H,"&gt;="&amp;A2940)</f>
        <v>1.6072915554606599</v>
      </c>
      <c r="D2940">
        <f>SUMIFS(user_list!P:P,user_list!G:G,"&lt;="&amp;A2940,user_list!H:H,"&gt;="&amp;A2940,user_list!J:J,days!G2940)+SUMIFS(user_list!P:P,user_list!G:G,"&lt;="&amp;A2940,user_list!H:H,"&gt;="&amp;A2940,user_list!J:J,days!G2940-1)</f>
        <v>0.59246675681766958</v>
      </c>
      <c r="E2940">
        <f>COUNTIF(user_list!H:H,A2940)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80">
        <v>44944</v>
      </c>
      <c r="B2941">
        <f>SUMIFS(user_list!P:P,user_list!G:G,"&lt;="&amp;A2941,user_list!H:H,"&gt;="&amp;A2941)</f>
        <v>0.63413342348433632</v>
      </c>
      <c r="C2941">
        <f>SUMIFS(user_list!Q:Q,user_list!G:G,"&lt;="&amp;A2941,user_list!H:H,"&gt;="&amp;A2941)</f>
        <v>1.6072915554606599</v>
      </c>
      <c r="D2941">
        <f>SUMIFS(user_list!P:P,user_list!G:G,"&lt;="&amp;A2941,user_list!H:H,"&gt;="&amp;A2941,user_list!J:J,days!G2941)+SUMIFS(user_list!P:P,user_list!G:G,"&lt;="&amp;A2941,user_list!H:H,"&gt;="&amp;A2941,user_list!J:J,days!G2941-1)</f>
        <v>0.59246675681766958</v>
      </c>
      <c r="E2941">
        <f>COUNTIF(user_list!H:H,A2941)</f>
        <v>1</v>
      </c>
      <c r="F2941">
        <f t="shared" si="90"/>
        <v>1</v>
      </c>
      <c r="G2941">
        <f t="shared" si="91"/>
        <v>2023</v>
      </c>
    </row>
    <row r="2942" spans="1:7" x14ac:dyDescent="0.3">
      <c r="A2942" s="80">
        <v>44945</v>
      </c>
      <c r="B2942">
        <f>SUMIFS(user_list!P:P,user_list!G:G,"&lt;="&amp;A2942,user_list!H:H,"&gt;="&amp;A2942)</f>
        <v>0.3557020509353167</v>
      </c>
      <c r="C2942">
        <f>SUMIFS(user_list!Q:Q,user_list!G:G,"&lt;="&amp;A2942,user_list!H:H,"&gt;="&amp;A2942)</f>
        <v>0.90140920251948342</v>
      </c>
      <c r="D2942">
        <f>SUMIFS(user_list!P:P,user_list!G:G,"&lt;="&amp;A2942,user_list!H:H,"&gt;="&amp;A2942,user_list!J:J,days!G2942)+SUMIFS(user_list!P:P,user_list!G:G,"&lt;="&amp;A2942,user_list!H:H,"&gt;="&amp;A2942,user_list!J:J,days!G2942-1)</f>
        <v>0.31403538426865002</v>
      </c>
      <c r="E2942">
        <f>COUNTIF(user_list!H:H,A2942)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80">
        <v>44946</v>
      </c>
      <c r="B2943">
        <f>SUMIFS(user_list!P:P,user_list!G:G,"&lt;="&amp;A2943,user_list!H:H,"&gt;="&amp;A2943)</f>
        <v>0.53319794584500468</v>
      </c>
      <c r="C2943">
        <f>SUMIFS(user_list!Q:Q,user_list!G:G,"&lt;="&amp;A2943,user_list!H:H,"&gt;="&amp;A2943)</f>
        <v>1.3447589562140645</v>
      </c>
      <c r="D2943">
        <f>SUMIFS(user_list!P:P,user_list!G:G,"&lt;="&amp;A2943,user_list!H:H,"&gt;="&amp;A2943,user_list!J:J,days!G2943)+SUMIFS(user_list!P:P,user_list!G:G,"&lt;="&amp;A2943,user_list!H:H,"&gt;="&amp;A2943,user_list!J:J,days!G2943-1)</f>
        <v>0.491531279178338</v>
      </c>
      <c r="E2943">
        <f>COUNTIF(user_list!H:H,A2943)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80">
        <v>44947</v>
      </c>
      <c r="B2944">
        <f>SUMIFS(user_list!P:P,user_list!G:G,"&lt;="&amp;A2944,user_list!H:H,"&gt;="&amp;A2944)</f>
        <v>0.53319794584500468</v>
      </c>
      <c r="C2944">
        <f>SUMIFS(user_list!Q:Q,user_list!G:G,"&lt;="&amp;A2944,user_list!H:H,"&gt;="&amp;A2944)</f>
        <v>1.3447589562140645</v>
      </c>
      <c r="D2944">
        <f>SUMIFS(user_list!P:P,user_list!G:G,"&lt;="&amp;A2944,user_list!H:H,"&gt;="&amp;A2944,user_list!J:J,days!G2944)+SUMIFS(user_list!P:P,user_list!G:G,"&lt;="&amp;A2944,user_list!H:H,"&gt;="&amp;A2944,user_list!J:J,days!G2944-1)</f>
        <v>0.491531279178338</v>
      </c>
      <c r="E2944">
        <f>COUNTIF(user_list!H:H,A2944)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80">
        <v>44948</v>
      </c>
      <c r="B2945">
        <f>SUMIFS(user_list!P:P,user_list!G:G,"&lt;="&amp;A2945,user_list!H:H,"&gt;="&amp;A2945)</f>
        <v>0.53319794584500468</v>
      </c>
      <c r="C2945">
        <f>SUMIFS(user_list!Q:Q,user_list!G:G,"&lt;="&amp;A2945,user_list!H:H,"&gt;="&amp;A2945)</f>
        <v>1.3447589562140645</v>
      </c>
      <c r="D2945">
        <f>SUMIFS(user_list!P:P,user_list!G:G,"&lt;="&amp;A2945,user_list!H:H,"&gt;="&amp;A2945,user_list!J:J,days!G2945)+SUMIFS(user_list!P:P,user_list!G:G,"&lt;="&amp;A2945,user_list!H:H,"&gt;="&amp;A2945,user_list!J:J,days!G2945-1)</f>
        <v>0.491531279178338</v>
      </c>
      <c r="E2945">
        <f>COUNTIF(user_list!H:H,A2945)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80">
        <v>44949</v>
      </c>
      <c r="B2946">
        <f>SUMIFS(user_list!P:P,user_list!G:G,"&lt;="&amp;A2946,user_list!H:H,"&gt;="&amp;A2946)</f>
        <v>0.53319794584500468</v>
      </c>
      <c r="C2946">
        <f>SUMIFS(user_list!Q:Q,user_list!G:G,"&lt;="&amp;A2946,user_list!H:H,"&gt;="&amp;A2946)</f>
        <v>1.3447589562140645</v>
      </c>
      <c r="D2946">
        <f>SUMIFS(user_list!P:P,user_list!G:G,"&lt;="&amp;A2946,user_list!H:H,"&gt;="&amp;A2946,user_list!J:J,days!G2946)+SUMIFS(user_list!P:P,user_list!G:G,"&lt;="&amp;A2946,user_list!H:H,"&gt;="&amp;A2946,user_list!J:J,days!G2946-1)</f>
        <v>0.491531279178338</v>
      </c>
      <c r="E2946">
        <f>COUNTIF(user_list!H:H,A2946)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80">
        <v>44950</v>
      </c>
      <c r="B2947">
        <f>SUMIFS(user_list!P:P,user_list!G:G,"&lt;="&amp;A2947,user_list!H:H,"&gt;="&amp;A2947)</f>
        <v>0.53319794584500468</v>
      </c>
      <c r="C2947">
        <f>SUMIFS(user_list!Q:Q,user_list!G:G,"&lt;="&amp;A2947,user_list!H:H,"&gt;="&amp;A2947)</f>
        <v>1.3447589562140645</v>
      </c>
      <c r="D2947">
        <f>SUMIFS(user_list!P:P,user_list!G:G,"&lt;="&amp;A2947,user_list!H:H,"&gt;="&amp;A2947,user_list!J:J,days!G2947)+SUMIFS(user_list!P:P,user_list!G:G,"&lt;="&amp;A2947,user_list!H:H,"&gt;="&amp;A2947,user_list!J:J,days!G2947-1)</f>
        <v>0.491531279178338</v>
      </c>
      <c r="E2947">
        <f>COUNTIF(user_list!H:H,A2947)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80">
        <v>44951</v>
      </c>
      <c r="B2948">
        <f>SUMIFS(user_list!P:P,user_list!G:G,"&lt;="&amp;A2948,user_list!H:H,"&gt;="&amp;A2948)</f>
        <v>0.47003527336860668</v>
      </c>
      <c r="C2948">
        <f>SUMIFS(user_list!Q:Q,user_list!G:G,"&lt;="&amp;A2948,user_list!H:H,"&gt;="&amp;A2948)</f>
        <v>1.184628237259816</v>
      </c>
      <c r="D2948">
        <f>SUMIFS(user_list!P:P,user_list!G:G,"&lt;="&amp;A2948,user_list!H:H,"&gt;="&amp;A2948,user_list!J:J,days!G2948)+SUMIFS(user_list!P:P,user_list!G:G,"&lt;="&amp;A2948,user_list!H:H,"&gt;="&amp;A2948,user_list!J:J,days!G2948-1)</f>
        <v>0.42836860670193999</v>
      </c>
      <c r="E2948">
        <f>COUNTIF(user_list!H:H,A2948)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80">
        <v>44952</v>
      </c>
      <c r="B2949">
        <f>SUMIFS(user_list!P:P,user_list!G:G,"&lt;="&amp;A2949,user_list!H:H,"&gt;="&amp;A2949)</f>
        <v>0.47003527336860668</v>
      </c>
      <c r="C2949">
        <f>SUMIFS(user_list!Q:Q,user_list!G:G,"&lt;="&amp;A2949,user_list!H:H,"&gt;="&amp;A2949)</f>
        <v>1.184628237259816</v>
      </c>
      <c r="D2949">
        <f>SUMIFS(user_list!P:P,user_list!G:G,"&lt;="&amp;A2949,user_list!H:H,"&gt;="&amp;A2949,user_list!J:J,days!G2949)+SUMIFS(user_list!P:P,user_list!G:G,"&lt;="&amp;A2949,user_list!H:H,"&gt;="&amp;A2949,user_list!J:J,days!G2949-1)</f>
        <v>0.42836860670193999</v>
      </c>
      <c r="E2949">
        <f>COUNTIF(user_list!H:H,A2949)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80">
        <v>44953</v>
      </c>
      <c r="B2950">
        <f>SUMIFS(user_list!P:P,user_list!G:G,"&lt;="&amp;A2950,user_list!H:H,"&gt;="&amp;A2950)</f>
        <v>0.47003527336860668</v>
      </c>
      <c r="C2950">
        <f>SUMIFS(user_list!Q:Q,user_list!G:G,"&lt;="&amp;A2950,user_list!H:H,"&gt;="&amp;A2950)</f>
        <v>1.184628237259816</v>
      </c>
      <c r="D2950">
        <f>SUMIFS(user_list!P:P,user_list!G:G,"&lt;="&amp;A2950,user_list!H:H,"&gt;="&amp;A2950,user_list!J:J,days!G2950)+SUMIFS(user_list!P:P,user_list!G:G,"&lt;="&amp;A2950,user_list!H:H,"&gt;="&amp;A2950,user_list!J:J,days!G2950-1)</f>
        <v>0.42836860670193999</v>
      </c>
      <c r="E2950">
        <f>COUNTIF(user_list!H:H,A2950)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80">
        <v>44954</v>
      </c>
      <c r="B2951">
        <f>SUMIFS(user_list!P:P,user_list!G:G,"&lt;="&amp;A2951,user_list!H:H,"&gt;="&amp;A2951)</f>
        <v>0.72818342151675486</v>
      </c>
      <c r="C2951">
        <f>SUMIFS(user_list!Q:Q,user_list!G:G,"&lt;="&amp;A2951,user_list!H:H,"&gt;="&amp;A2951)</f>
        <v>1.8512949039264828</v>
      </c>
      <c r="D2951">
        <f>SUMIFS(user_list!P:P,user_list!G:G,"&lt;="&amp;A2951,user_list!H:H,"&gt;="&amp;A2951,user_list!J:J,days!G2951)+SUMIFS(user_list!P:P,user_list!G:G,"&lt;="&amp;A2951,user_list!H:H,"&gt;="&amp;A2951,user_list!J:J,days!G2951-1)</f>
        <v>0.68651675485008812</v>
      </c>
      <c r="E2951">
        <f>COUNTIF(user_list!H:H,A2951)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80">
        <v>44955</v>
      </c>
      <c r="B2952">
        <f>SUMIFS(user_list!P:P,user_list!G:G,"&lt;="&amp;A2952,user_list!H:H,"&gt;="&amp;A2952)</f>
        <v>0.72818342151675486</v>
      </c>
      <c r="C2952">
        <f>SUMIFS(user_list!Q:Q,user_list!G:G,"&lt;="&amp;A2952,user_list!H:H,"&gt;="&amp;A2952)</f>
        <v>1.8512949039264828</v>
      </c>
      <c r="D2952">
        <f>SUMIFS(user_list!P:P,user_list!G:G,"&lt;="&amp;A2952,user_list!H:H,"&gt;="&amp;A2952,user_list!J:J,days!G2952)+SUMIFS(user_list!P:P,user_list!G:G,"&lt;="&amp;A2952,user_list!H:H,"&gt;="&amp;A2952,user_list!J:J,days!G2952-1)</f>
        <v>0.68651675485008812</v>
      </c>
      <c r="E2952">
        <f>COUNTIF(user_list!H:H,A2952)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80">
        <v>44956</v>
      </c>
      <c r="B2953">
        <f>SUMIFS(user_list!P:P,user_list!G:G,"&lt;="&amp;A2953,user_list!H:H,"&gt;="&amp;A2953)</f>
        <v>0.72818342151675486</v>
      </c>
      <c r="C2953">
        <f>SUMIFS(user_list!Q:Q,user_list!G:G,"&lt;="&amp;A2953,user_list!H:H,"&gt;="&amp;A2953)</f>
        <v>1.8512949039264828</v>
      </c>
      <c r="D2953">
        <f>SUMIFS(user_list!P:P,user_list!G:G,"&lt;="&amp;A2953,user_list!H:H,"&gt;="&amp;A2953,user_list!J:J,days!G2953)+SUMIFS(user_list!P:P,user_list!G:G,"&lt;="&amp;A2953,user_list!H:H,"&gt;="&amp;A2953,user_list!J:J,days!G2953-1)</f>
        <v>0.68651675485008812</v>
      </c>
      <c r="E2953">
        <f>COUNTIF(user_list!H:H,A2953)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80">
        <v>44957</v>
      </c>
      <c r="B2954">
        <f>SUMIFS(user_list!P:P,user_list!G:G,"&lt;="&amp;A2954,user_list!H:H,"&gt;="&amp;A2954)</f>
        <v>0.72818342151675486</v>
      </c>
      <c r="C2954">
        <f>SUMIFS(user_list!Q:Q,user_list!G:G,"&lt;="&amp;A2954,user_list!H:H,"&gt;="&amp;A2954)</f>
        <v>1.8512949039264828</v>
      </c>
      <c r="D2954">
        <f>SUMIFS(user_list!P:P,user_list!G:G,"&lt;="&amp;A2954,user_list!H:H,"&gt;="&amp;A2954,user_list!J:J,days!G2954)+SUMIFS(user_list!P:P,user_list!G:G,"&lt;="&amp;A2954,user_list!H:H,"&gt;="&amp;A2954,user_list!J:J,days!G2954-1)</f>
        <v>0.68651675485008812</v>
      </c>
      <c r="E2954">
        <f>COUNTIF(user_list!H:H,A2954)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80">
        <v>44958</v>
      </c>
      <c r="B2955">
        <f>SUMIFS(user_list!P:P,user_list!G:G,"&lt;="&amp;A2955,user_list!H:H,"&gt;="&amp;A2955)</f>
        <v>0.68651675485008812</v>
      </c>
      <c r="C2955">
        <f>SUMIFS(user_list!Q:Q,user_list!G:G,"&lt;="&amp;A2955,user_list!H:H,"&gt;="&amp;A2955)</f>
        <v>1.746031746031746</v>
      </c>
      <c r="D2955">
        <f>SUMIFS(user_list!P:P,user_list!G:G,"&lt;="&amp;A2955,user_list!H:H,"&gt;="&amp;A2955,user_list!J:J,days!G2955)+SUMIFS(user_list!P:P,user_list!G:G,"&lt;="&amp;A2955,user_list!H:H,"&gt;="&amp;A2955,user_list!J:J,days!G2955-1)</f>
        <v>0.68651675485008812</v>
      </c>
      <c r="E2955">
        <f>COUNTIF(user_list!H:H,A2955)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80">
        <v>44959</v>
      </c>
      <c r="B2956">
        <f>SUMIFS(user_list!P:P,user_list!G:G,"&lt;="&amp;A2956,user_list!H:H,"&gt;="&amp;A2956)</f>
        <v>0.68651675485008812</v>
      </c>
      <c r="C2956">
        <f>SUMIFS(user_list!Q:Q,user_list!G:G,"&lt;="&amp;A2956,user_list!H:H,"&gt;="&amp;A2956)</f>
        <v>1.746031746031746</v>
      </c>
      <c r="D2956">
        <f>SUMIFS(user_list!P:P,user_list!G:G,"&lt;="&amp;A2956,user_list!H:H,"&gt;="&amp;A2956,user_list!J:J,days!G2956)+SUMIFS(user_list!P:P,user_list!G:G,"&lt;="&amp;A2956,user_list!H:H,"&gt;="&amp;A2956,user_list!J:J,days!G2956-1)</f>
        <v>0.68651675485008812</v>
      </c>
      <c r="E2956">
        <f>COUNTIF(user_list!H:H,A2956)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80">
        <v>44960</v>
      </c>
      <c r="B2957">
        <f>SUMIFS(user_list!P:P,user_list!G:G,"&lt;="&amp;A2957,user_list!H:H,"&gt;="&amp;A2957)</f>
        <v>0.68651675485008812</v>
      </c>
      <c r="C2957">
        <f>SUMIFS(user_list!Q:Q,user_list!G:G,"&lt;="&amp;A2957,user_list!H:H,"&gt;="&amp;A2957)</f>
        <v>1.746031746031746</v>
      </c>
      <c r="D2957">
        <f>SUMIFS(user_list!P:P,user_list!G:G,"&lt;="&amp;A2957,user_list!H:H,"&gt;="&amp;A2957,user_list!J:J,days!G2957)+SUMIFS(user_list!P:P,user_list!G:G,"&lt;="&amp;A2957,user_list!H:H,"&gt;="&amp;A2957,user_list!J:J,days!G2957-1)</f>
        <v>0.68651675485008812</v>
      </c>
      <c r="E2957">
        <f>COUNTIF(user_list!H:H,A2957)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80">
        <v>44961</v>
      </c>
      <c r="B2958">
        <f>SUMIFS(user_list!P:P,user_list!G:G,"&lt;="&amp;A2958,user_list!H:H,"&gt;="&amp;A2958)</f>
        <v>0.68651675485008812</v>
      </c>
      <c r="C2958">
        <f>SUMIFS(user_list!Q:Q,user_list!G:G,"&lt;="&amp;A2958,user_list!H:H,"&gt;="&amp;A2958)</f>
        <v>1.746031746031746</v>
      </c>
      <c r="D2958">
        <f>SUMIFS(user_list!P:P,user_list!G:G,"&lt;="&amp;A2958,user_list!H:H,"&gt;="&amp;A2958,user_list!J:J,days!G2958)+SUMIFS(user_list!P:P,user_list!G:G,"&lt;="&amp;A2958,user_list!H:H,"&gt;="&amp;A2958,user_list!J:J,days!G2958-1)</f>
        <v>0.68651675485008812</v>
      </c>
      <c r="E2958">
        <f>COUNTIF(user_list!H:H,A2958)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80">
        <v>44962</v>
      </c>
      <c r="B2959">
        <f>SUMIFS(user_list!P:P,user_list!G:G,"&lt;="&amp;A2959,user_list!H:H,"&gt;="&amp;A2959)</f>
        <v>0.68651675485008812</v>
      </c>
      <c r="C2959">
        <f>SUMIFS(user_list!Q:Q,user_list!G:G,"&lt;="&amp;A2959,user_list!H:H,"&gt;="&amp;A2959)</f>
        <v>1.746031746031746</v>
      </c>
      <c r="D2959">
        <f>SUMIFS(user_list!P:P,user_list!G:G,"&lt;="&amp;A2959,user_list!H:H,"&gt;="&amp;A2959,user_list!J:J,days!G2959)+SUMIFS(user_list!P:P,user_list!G:G,"&lt;="&amp;A2959,user_list!H:H,"&gt;="&amp;A2959,user_list!J:J,days!G2959-1)</f>
        <v>0.68651675485008812</v>
      </c>
      <c r="E2959">
        <f>COUNTIF(user_list!H:H,A2959)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80">
        <v>44963</v>
      </c>
      <c r="B2960">
        <f>SUMIFS(user_list!P:P,user_list!G:G,"&lt;="&amp;A2960,user_list!H:H,"&gt;="&amp;A2960)</f>
        <v>0.68651675485008812</v>
      </c>
      <c r="C2960">
        <f>SUMIFS(user_list!Q:Q,user_list!G:G,"&lt;="&amp;A2960,user_list!H:H,"&gt;="&amp;A2960)</f>
        <v>1.746031746031746</v>
      </c>
      <c r="D2960">
        <f>SUMIFS(user_list!P:P,user_list!G:G,"&lt;="&amp;A2960,user_list!H:H,"&gt;="&amp;A2960,user_list!J:J,days!G2960)+SUMIFS(user_list!P:P,user_list!G:G,"&lt;="&amp;A2960,user_list!H:H,"&gt;="&amp;A2960,user_list!J:J,days!G2960-1)</f>
        <v>0.68651675485008812</v>
      </c>
      <c r="E2960">
        <f>COUNTIF(user_list!H:H,A2960)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80">
        <v>44964</v>
      </c>
      <c r="B2961">
        <f>SUMIFS(user_list!P:P,user_list!G:G,"&lt;="&amp;A2961,user_list!H:H,"&gt;="&amp;A2961)</f>
        <v>0.68651675485008812</v>
      </c>
      <c r="C2961">
        <f>SUMIFS(user_list!Q:Q,user_list!G:G,"&lt;="&amp;A2961,user_list!H:H,"&gt;="&amp;A2961)</f>
        <v>1.746031746031746</v>
      </c>
      <c r="D2961">
        <f>SUMIFS(user_list!P:P,user_list!G:G,"&lt;="&amp;A2961,user_list!H:H,"&gt;="&amp;A2961,user_list!J:J,days!G2961)+SUMIFS(user_list!P:P,user_list!G:G,"&lt;="&amp;A2961,user_list!H:H,"&gt;="&amp;A2961,user_list!J:J,days!G2961-1)</f>
        <v>0.68651675485008812</v>
      </c>
      <c r="E2961">
        <f>COUNTIF(user_list!H:H,A2961)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80">
        <v>44965</v>
      </c>
      <c r="B2962">
        <f>SUMIFS(user_list!P:P,user_list!G:G,"&lt;="&amp;A2962,user_list!H:H,"&gt;="&amp;A2962)</f>
        <v>0.68651675485008812</v>
      </c>
      <c r="C2962">
        <f>SUMIFS(user_list!Q:Q,user_list!G:G,"&lt;="&amp;A2962,user_list!H:H,"&gt;="&amp;A2962)</f>
        <v>1.746031746031746</v>
      </c>
      <c r="D2962">
        <f>SUMIFS(user_list!P:P,user_list!G:G,"&lt;="&amp;A2962,user_list!H:H,"&gt;="&amp;A2962,user_list!J:J,days!G2962)+SUMIFS(user_list!P:P,user_list!G:G,"&lt;="&amp;A2962,user_list!H:H,"&gt;="&amp;A2962,user_list!J:J,days!G2962-1)</f>
        <v>0.68651675485008812</v>
      </c>
      <c r="E2962">
        <f>COUNTIF(user_list!H:H,A2962)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80">
        <v>44966</v>
      </c>
      <c r="B2963">
        <f>SUMIFS(user_list!P:P,user_list!G:G,"&lt;="&amp;A2963,user_list!H:H,"&gt;="&amp;A2963)</f>
        <v>0.68651675485008812</v>
      </c>
      <c r="C2963">
        <f>SUMIFS(user_list!Q:Q,user_list!G:G,"&lt;="&amp;A2963,user_list!H:H,"&gt;="&amp;A2963)</f>
        <v>1.746031746031746</v>
      </c>
      <c r="D2963">
        <f>SUMIFS(user_list!P:P,user_list!G:G,"&lt;="&amp;A2963,user_list!H:H,"&gt;="&amp;A2963,user_list!J:J,days!G2963)+SUMIFS(user_list!P:P,user_list!G:G,"&lt;="&amp;A2963,user_list!H:H,"&gt;="&amp;A2963,user_list!J:J,days!G2963-1)</f>
        <v>0.68651675485008812</v>
      </c>
      <c r="E2963">
        <f>COUNTIF(user_list!H:H,A2963)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80">
        <v>44967</v>
      </c>
      <c r="B2964">
        <f>SUMIFS(user_list!P:P,user_list!G:G,"&lt;="&amp;A2964,user_list!H:H,"&gt;="&amp;A2964)</f>
        <v>0.68651675485008812</v>
      </c>
      <c r="C2964">
        <f>SUMIFS(user_list!Q:Q,user_list!G:G,"&lt;="&amp;A2964,user_list!H:H,"&gt;="&amp;A2964)</f>
        <v>1.746031746031746</v>
      </c>
      <c r="D2964">
        <f>SUMIFS(user_list!P:P,user_list!G:G,"&lt;="&amp;A2964,user_list!H:H,"&gt;="&amp;A2964,user_list!J:J,days!G2964)+SUMIFS(user_list!P:P,user_list!G:G,"&lt;="&amp;A2964,user_list!H:H,"&gt;="&amp;A2964,user_list!J:J,days!G2964-1)</f>
        <v>0.68651675485008812</v>
      </c>
      <c r="E2964">
        <f>COUNTIF(user_list!H:H,A2964)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80">
        <v>44968</v>
      </c>
      <c r="B2965">
        <f>SUMIFS(user_list!P:P,user_list!G:G,"&lt;="&amp;A2965,user_list!H:H,"&gt;="&amp;A2965)</f>
        <v>0.68651675485008812</v>
      </c>
      <c r="C2965">
        <f>SUMIFS(user_list!Q:Q,user_list!G:G,"&lt;="&amp;A2965,user_list!H:H,"&gt;="&amp;A2965)</f>
        <v>1.746031746031746</v>
      </c>
      <c r="D2965">
        <f>SUMIFS(user_list!P:P,user_list!G:G,"&lt;="&amp;A2965,user_list!H:H,"&gt;="&amp;A2965,user_list!J:J,days!G2965)+SUMIFS(user_list!P:P,user_list!G:G,"&lt;="&amp;A2965,user_list!H:H,"&gt;="&amp;A2965,user_list!J:J,days!G2965-1)</f>
        <v>0.68651675485008812</v>
      </c>
      <c r="E2965">
        <f>COUNTIF(user_list!H:H,A2965)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80">
        <v>44969</v>
      </c>
      <c r="B2966">
        <f>SUMIFS(user_list!P:P,user_list!G:G,"&lt;="&amp;A2966,user_list!H:H,"&gt;="&amp;A2966)</f>
        <v>0.68651675485008812</v>
      </c>
      <c r="C2966">
        <f>SUMIFS(user_list!Q:Q,user_list!G:G,"&lt;="&amp;A2966,user_list!H:H,"&gt;="&amp;A2966)</f>
        <v>1.746031746031746</v>
      </c>
      <c r="D2966">
        <f>SUMIFS(user_list!P:P,user_list!G:G,"&lt;="&amp;A2966,user_list!H:H,"&gt;="&amp;A2966,user_list!J:J,days!G2966)+SUMIFS(user_list!P:P,user_list!G:G,"&lt;="&amp;A2966,user_list!H:H,"&gt;="&amp;A2966,user_list!J:J,days!G2966-1)</f>
        <v>0.68651675485008812</v>
      </c>
      <c r="E2966">
        <f>COUNTIF(user_list!H:H,A2966)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80">
        <v>44970</v>
      </c>
      <c r="B2967">
        <f>SUMIFS(user_list!P:P,user_list!G:G,"&lt;="&amp;A2967,user_list!H:H,"&gt;="&amp;A2967)</f>
        <v>0.68651675485008812</v>
      </c>
      <c r="C2967">
        <f>SUMIFS(user_list!Q:Q,user_list!G:G,"&lt;="&amp;A2967,user_list!H:H,"&gt;="&amp;A2967)</f>
        <v>1.746031746031746</v>
      </c>
      <c r="D2967">
        <f>SUMIFS(user_list!P:P,user_list!G:G,"&lt;="&amp;A2967,user_list!H:H,"&gt;="&amp;A2967,user_list!J:J,days!G2967)+SUMIFS(user_list!P:P,user_list!G:G,"&lt;="&amp;A2967,user_list!H:H,"&gt;="&amp;A2967,user_list!J:J,days!G2967-1)</f>
        <v>0.68651675485008812</v>
      </c>
      <c r="E2967">
        <f>COUNTIF(user_list!H:H,A2967)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80">
        <v>44971</v>
      </c>
      <c r="B2968">
        <f>SUMIFS(user_list!P:P,user_list!G:G,"&lt;="&amp;A2968,user_list!H:H,"&gt;="&amp;A2968)</f>
        <v>0.68651675485008812</v>
      </c>
      <c r="C2968">
        <f>SUMIFS(user_list!Q:Q,user_list!G:G,"&lt;="&amp;A2968,user_list!H:H,"&gt;="&amp;A2968)</f>
        <v>1.746031746031746</v>
      </c>
      <c r="D2968">
        <f>SUMIFS(user_list!P:P,user_list!G:G,"&lt;="&amp;A2968,user_list!H:H,"&gt;="&amp;A2968,user_list!J:J,days!G2968)+SUMIFS(user_list!P:P,user_list!G:G,"&lt;="&amp;A2968,user_list!H:H,"&gt;="&amp;A2968,user_list!J:J,days!G2968-1)</f>
        <v>0.68651675485008812</v>
      </c>
      <c r="E2968">
        <f>COUNTIF(user_list!H:H,A2968)</f>
        <v>1</v>
      </c>
      <c r="F2968">
        <f t="shared" si="92"/>
        <v>2</v>
      </c>
      <c r="G2968">
        <f t="shared" si="93"/>
        <v>2023</v>
      </c>
    </row>
    <row r="2969" spans="1:7" x14ac:dyDescent="0.3">
      <c r="A2969" s="80">
        <v>44972</v>
      </c>
      <c r="B2969">
        <f>SUMIFS(user_list!P:P,user_list!G:G,"&lt;="&amp;A2969,user_list!H:H,"&gt;="&amp;A2969)</f>
        <v>0.42836860670193999</v>
      </c>
      <c r="C2969">
        <f>SUMIFS(user_list!Q:Q,user_list!G:G,"&lt;="&amp;A2969,user_list!H:H,"&gt;="&amp;A2969)</f>
        <v>1.0793650793650793</v>
      </c>
      <c r="D2969">
        <f>SUMIFS(user_list!P:P,user_list!G:G,"&lt;="&amp;A2969,user_list!H:H,"&gt;="&amp;A2969,user_list!J:J,days!G2969)+SUMIFS(user_list!P:P,user_list!G:G,"&lt;="&amp;A2969,user_list!H:H,"&gt;="&amp;A2969,user_list!J:J,days!G2969-1)</f>
        <v>0.42836860670193999</v>
      </c>
      <c r="E2969">
        <f>COUNTIF(user_list!H:H,A2969)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80">
        <v>44973</v>
      </c>
      <c r="B2970">
        <f>SUMIFS(user_list!P:P,user_list!G:G,"&lt;="&amp;A2970,user_list!H:H,"&gt;="&amp;A2970)</f>
        <v>1.2228130511463844</v>
      </c>
      <c r="C2970">
        <f>SUMIFS(user_list!Q:Q,user_list!G:G,"&lt;="&amp;A2970,user_list!H:H,"&gt;="&amp;A2970)</f>
        <v>3.0793650793650795</v>
      </c>
      <c r="D2970">
        <f>SUMIFS(user_list!P:P,user_list!G:G,"&lt;="&amp;A2970,user_list!H:H,"&gt;="&amp;A2970,user_list!J:J,days!G2970)+SUMIFS(user_list!P:P,user_list!G:G,"&lt;="&amp;A2970,user_list!H:H,"&gt;="&amp;A2970,user_list!J:J,days!G2970-1)</f>
        <v>1.2228130511463844</v>
      </c>
      <c r="E2970">
        <f>COUNTIF(user_list!H:H,A2970)</f>
        <v>1</v>
      </c>
      <c r="F2970">
        <f t="shared" si="92"/>
        <v>2</v>
      </c>
      <c r="G2970">
        <f t="shared" si="93"/>
        <v>2023</v>
      </c>
    </row>
    <row r="2971" spans="1:7" x14ac:dyDescent="0.3">
      <c r="A2971" s="80">
        <v>44974</v>
      </c>
      <c r="B2971">
        <f>SUMIFS(user_list!P:P,user_list!G:G,"&lt;="&amp;A2971,user_list!H:H,"&gt;="&amp;A2971)</f>
        <v>2.3737654320987653</v>
      </c>
      <c r="C2971">
        <f>SUMIFS(user_list!Q:Q,user_list!G:G,"&lt;="&amp;A2971,user_list!H:H,"&gt;="&amp;A2971)</f>
        <v>4.7222222222222223</v>
      </c>
      <c r="D2971">
        <f>SUMIFS(user_list!P:P,user_list!G:G,"&lt;="&amp;A2971,user_list!H:H,"&gt;="&amp;A2971,user_list!J:J,days!G2971)+SUMIFS(user_list!P:P,user_list!G:G,"&lt;="&amp;A2971,user_list!H:H,"&gt;="&amp;A2971,user_list!J:J,days!G2971-1)</f>
        <v>0.88209876543209875</v>
      </c>
      <c r="E2971">
        <f>COUNTIF(user_list!H:H,A2971)</f>
        <v>1</v>
      </c>
      <c r="F2971">
        <f t="shared" si="92"/>
        <v>2</v>
      </c>
      <c r="G2971">
        <f t="shared" si="93"/>
        <v>2023</v>
      </c>
    </row>
    <row r="2972" spans="1:7" x14ac:dyDescent="0.3">
      <c r="A2972" s="80">
        <v>44975</v>
      </c>
      <c r="B2972">
        <f>SUMIFS(user_list!P:P,user_list!G:G,"&lt;="&amp;A2972,user_list!H:H,"&gt;="&amp;A2972)</f>
        <v>2.4948765432098767</v>
      </c>
      <c r="C2972">
        <f>SUMIFS(user_list!Q:Q,user_list!G:G,"&lt;="&amp;A2972,user_list!H:H,"&gt;="&amp;A2972)</f>
        <v>6.2222222222222223</v>
      </c>
      <c r="D2972">
        <f>SUMIFS(user_list!P:P,user_list!G:G,"&lt;="&amp;A2972,user_list!H:H,"&gt;="&amp;A2972,user_list!J:J,days!G2972)+SUMIFS(user_list!P:P,user_list!G:G,"&lt;="&amp;A2972,user_list!H:H,"&gt;="&amp;A2972,user_list!J:J,days!G2972-1)</f>
        <v>1.6820987654320989</v>
      </c>
      <c r="E2972">
        <f>COUNTIF(user_list!H:H,A2972)</f>
        <v>2</v>
      </c>
      <c r="F2972">
        <f t="shared" si="92"/>
        <v>2</v>
      </c>
      <c r="G2972">
        <f t="shared" si="93"/>
        <v>2023</v>
      </c>
    </row>
    <row r="2973" spans="1:7" x14ac:dyDescent="0.3">
      <c r="A2973" s="80">
        <v>44976</v>
      </c>
      <c r="B2973">
        <f>SUMIFS(user_list!P:P,user_list!G:G,"&lt;="&amp;A2973,user_list!H:H,"&gt;="&amp;A2973)</f>
        <v>1.9450617283950615</v>
      </c>
      <c r="C2973">
        <f>SUMIFS(user_list!Q:Q,user_list!G:G,"&lt;="&amp;A2973,user_list!H:H,"&gt;="&amp;A2973)</f>
        <v>4.3888888888888893</v>
      </c>
      <c r="D2973">
        <f>SUMIFS(user_list!P:P,user_list!G:G,"&lt;="&amp;A2973,user_list!H:H,"&gt;="&amp;A2973,user_list!J:J,days!G2973)+SUMIFS(user_list!P:P,user_list!G:G,"&lt;="&amp;A2973,user_list!H:H,"&gt;="&amp;A2973,user_list!J:J,days!G2973-1)</f>
        <v>1.9450617283950615</v>
      </c>
      <c r="E2973">
        <f>COUNTIF(user_list!H:H,A2973)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80">
        <v>44977</v>
      </c>
      <c r="B2974">
        <f>SUMIFS(user_list!P:P,user_list!G:G,"&lt;="&amp;A2974,user_list!H:H,"&gt;="&amp;A2974)</f>
        <v>3.7753395061728394</v>
      </c>
      <c r="C2974">
        <f>SUMIFS(user_list!Q:Q,user_list!G:G,"&lt;="&amp;A2974,user_list!H:H,"&gt;="&amp;A2974)</f>
        <v>5.3888888888888893</v>
      </c>
      <c r="D2974">
        <f>SUMIFS(user_list!P:P,user_list!G:G,"&lt;="&amp;A2974,user_list!H:H,"&gt;="&amp;A2974,user_list!J:J,days!G2974)+SUMIFS(user_list!P:P,user_list!G:G,"&lt;="&amp;A2974,user_list!H:H,"&gt;="&amp;A2974,user_list!J:J,days!G2974-1)</f>
        <v>1.9450617283950615</v>
      </c>
      <c r="E2974">
        <f>COUNTIF(user_list!H:H,A2974)</f>
        <v>1</v>
      </c>
      <c r="F2974">
        <f t="shared" si="92"/>
        <v>2</v>
      </c>
      <c r="G2974">
        <f t="shared" si="93"/>
        <v>2023</v>
      </c>
    </row>
    <row r="2975" spans="1:7" x14ac:dyDescent="0.3">
      <c r="A2975" s="80">
        <v>44978</v>
      </c>
      <c r="B2975">
        <f>SUMIFS(user_list!P:P,user_list!G:G,"&lt;="&amp;A2975,user_list!H:H,"&gt;="&amp;A2975)</f>
        <v>2.3478395061728397</v>
      </c>
      <c r="C2975">
        <f>SUMIFS(user_list!Q:Q,user_list!G:G,"&lt;="&amp;A2975,user_list!H:H,"&gt;="&amp;A2975)</f>
        <v>5.3888888888888893</v>
      </c>
      <c r="D2975">
        <f>SUMIFS(user_list!P:P,user_list!G:G,"&lt;="&amp;A2975,user_list!H:H,"&gt;="&amp;A2975,user_list!J:J,days!G2975)+SUMIFS(user_list!P:P,user_list!G:G,"&lt;="&amp;A2975,user_list!H:H,"&gt;="&amp;A2975,user_list!J:J,days!G2975-1)</f>
        <v>2.3478395061728397</v>
      </c>
      <c r="E2975">
        <f>COUNTIF(user_list!H:H,A2975)</f>
        <v>2</v>
      </c>
      <c r="F2975">
        <f t="shared" si="92"/>
        <v>2</v>
      </c>
      <c r="G2975">
        <f t="shared" si="93"/>
        <v>2023</v>
      </c>
    </row>
    <row r="2976" spans="1:7" x14ac:dyDescent="0.3">
      <c r="A2976" s="80">
        <v>44979</v>
      </c>
      <c r="B2976">
        <f>SUMIFS(user_list!P:P,user_list!G:G,"&lt;="&amp;A2976,user_list!H:H,"&gt;="&amp;A2976)</f>
        <v>0.7533950617283951</v>
      </c>
      <c r="C2976">
        <f>SUMIFS(user_list!Q:Q,user_list!G:G,"&lt;="&amp;A2976,user_list!H:H,"&gt;="&amp;A2976)</f>
        <v>1.8888888888888888</v>
      </c>
      <c r="D2976">
        <f>SUMIFS(user_list!P:P,user_list!G:G,"&lt;="&amp;A2976,user_list!H:H,"&gt;="&amp;A2976,user_list!J:J,days!G2976)+SUMIFS(user_list!P:P,user_list!G:G,"&lt;="&amp;A2976,user_list!H:H,"&gt;="&amp;A2976,user_list!J:J,days!G2976-1)</f>
        <v>0.7533950617283951</v>
      </c>
      <c r="E2976">
        <f>COUNTIF(user_list!H:H,A2976)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80">
        <v>44980</v>
      </c>
      <c r="B2977">
        <f>SUMIFS(user_list!P:P,user_list!G:G,"&lt;="&amp;A2977,user_list!H:H,"&gt;="&amp;A2977)</f>
        <v>2.403395061728395</v>
      </c>
      <c r="C2977">
        <f>SUMIFS(user_list!Q:Q,user_list!G:G,"&lt;="&amp;A2977,user_list!H:H,"&gt;="&amp;A2977)</f>
        <v>2.8888888888888888</v>
      </c>
      <c r="D2977">
        <f>SUMIFS(user_list!P:P,user_list!G:G,"&lt;="&amp;A2977,user_list!H:H,"&gt;="&amp;A2977,user_list!J:J,days!G2977)+SUMIFS(user_list!P:P,user_list!G:G,"&lt;="&amp;A2977,user_list!H:H,"&gt;="&amp;A2977,user_list!J:J,days!G2977-1)</f>
        <v>0.7533950617283951</v>
      </c>
      <c r="E2977">
        <f>COUNTIF(user_list!H:H,A2977)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80">
        <v>44981</v>
      </c>
      <c r="B2978">
        <f>SUMIFS(user_list!P:P,user_list!G:G,"&lt;="&amp;A2978,user_list!H:H,"&gt;="&amp;A2978)</f>
        <v>0.7533950617283951</v>
      </c>
      <c r="C2978">
        <f>SUMIFS(user_list!Q:Q,user_list!G:G,"&lt;="&amp;A2978,user_list!H:H,"&gt;="&amp;A2978)</f>
        <v>1.8888888888888888</v>
      </c>
      <c r="D2978">
        <f>SUMIFS(user_list!P:P,user_list!G:G,"&lt;="&amp;A2978,user_list!H:H,"&gt;="&amp;A2978,user_list!J:J,days!G2978)+SUMIFS(user_list!P:P,user_list!G:G,"&lt;="&amp;A2978,user_list!H:H,"&gt;="&amp;A2978,user_list!J:J,days!G2978-1)</f>
        <v>0.7533950617283951</v>
      </c>
      <c r="E2978">
        <f>COUNTIF(user_list!H:H,A2978)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80">
        <v>44982</v>
      </c>
      <c r="B2979">
        <f>SUMIFS(user_list!P:P,user_list!G:G,"&lt;="&amp;A2979,user_list!H:H,"&gt;="&amp;A2979)</f>
        <v>0.7533950617283951</v>
      </c>
      <c r="C2979">
        <f>SUMIFS(user_list!Q:Q,user_list!G:G,"&lt;="&amp;A2979,user_list!H:H,"&gt;="&amp;A2979)</f>
        <v>1.8888888888888888</v>
      </c>
      <c r="D2979">
        <f>SUMIFS(user_list!P:P,user_list!G:G,"&lt;="&amp;A2979,user_list!H:H,"&gt;="&amp;A2979,user_list!J:J,days!G2979)+SUMIFS(user_list!P:P,user_list!G:G,"&lt;="&amp;A2979,user_list!H:H,"&gt;="&amp;A2979,user_list!J:J,days!G2979-1)</f>
        <v>0.7533950617283951</v>
      </c>
      <c r="E2979">
        <f>COUNTIF(user_list!H:H,A2979)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80">
        <v>44983</v>
      </c>
      <c r="B2980">
        <f>SUMIFS(user_list!P:P,user_list!G:G,"&lt;="&amp;A2980,user_list!H:H,"&gt;="&amp;A2980)</f>
        <v>0.7533950617283951</v>
      </c>
      <c r="C2980">
        <f>SUMIFS(user_list!Q:Q,user_list!G:G,"&lt;="&amp;A2980,user_list!H:H,"&gt;="&amp;A2980)</f>
        <v>1.8888888888888888</v>
      </c>
      <c r="D2980">
        <f>SUMIFS(user_list!P:P,user_list!G:G,"&lt;="&amp;A2980,user_list!H:H,"&gt;="&amp;A2980,user_list!J:J,days!G2980)+SUMIFS(user_list!P:P,user_list!G:G,"&lt;="&amp;A2980,user_list!H:H,"&gt;="&amp;A2980,user_list!J:J,days!G2980-1)</f>
        <v>0.7533950617283951</v>
      </c>
      <c r="E2980">
        <f>COUNTIF(user_list!H:H,A2980)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80">
        <v>44984</v>
      </c>
      <c r="B2981">
        <f>SUMIFS(user_list!P:P,user_list!G:G,"&lt;="&amp;A2981,user_list!H:H,"&gt;="&amp;A2981)</f>
        <v>0.7533950617283951</v>
      </c>
      <c r="C2981">
        <f>SUMIFS(user_list!Q:Q,user_list!G:G,"&lt;="&amp;A2981,user_list!H:H,"&gt;="&amp;A2981)</f>
        <v>1.8888888888888888</v>
      </c>
      <c r="D2981">
        <f>SUMIFS(user_list!P:P,user_list!G:G,"&lt;="&amp;A2981,user_list!H:H,"&gt;="&amp;A2981,user_list!J:J,days!G2981)+SUMIFS(user_list!P:P,user_list!G:G,"&lt;="&amp;A2981,user_list!H:H,"&gt;="&amp;A2981,user_list!J:J,days!G2981-1)</f>
        <v>0.7533950617283951</v>
      </c>
      <c r="E2981">
        <f>COUNTIF(user_list!H:H,A2981)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80">
        <v>44985</v>
      </c>
      <c r="B2982">
        <f>SUMIFS(user_list!P:P,user_list!G:G,"&lt;="&amp;A2982,user_list!H:H,"&gt;="&amp;A2982)</f>
        <v>0.7533950617283951</v>
      </c>
      <c r="C2982">
        <f>SUMIFS(user_list!Q:Q,user_list!G:G,"&lt;="&amp;A2982,user_list!H:H,"&gt;="&amp;A2982)</f>
        <v>1.8888888888888888</v>
      </c>
      <c r="D2982">
        <f>SUMIFS(user_list!P:P,user_list!G:G,"&lt;="&amp;A2982,user_list!H:H,"&gt;="&amp;A2982,user_list!J:J,days!G2982)+SUMIFS(user_list!P:P,user_list!G:G,"&lt;="&amp;A2982,user_list!H:H,"&gt;="&amp;A2982,user_list!J:J,days!G2982-1)</f>
        <v>0.7533950617283951</v>
      </c>
      <c r="E2982">
        <f>COUNTIF(user_list!H:H,A2982)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80">
        <v>44986</v>
      </c>
      <c r="B2983">
        <f>SUMIFS(user_list!P:P,user_list!G:G,"&lt;="&amp;A2983,user_list!H:H,"&gt;="&amp;A2983)</f>
        <v>0.7533950617283951</v>
      </c>
      <c r="C2983">
        <f>SUMIFS(user_list!Q:Q,user_list!G:G,"&lt;="&amp;A2983,user_list!H:H,"&gt;="&amp;A2983)</f>
        <v>1.8888888888888888</v>
      </c>
      <c r="D2983">
        <f>SUMIFS(user_list!P:P,user_list!G:G,"&lt;="&amp;A2983,user_list!H:H,"&gt;="&amp;A2983,user_list!J:J,days!G2983)+SUMIFS(user_list!P:P,user_list!G:G,"&lt;="&amp;A2983,user_list!H:H,"&gt;="&amp;A2983,user_list!J:J,days!G2983-1)</f>
        <v>0.7533950617283951</v>
      </c>
      <c r="E2983">
        <f>COUNTIF(user_list!H:H,A2983)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80">
        <v>44987</v>
      </c>
      <c r="B2984">
        <f>SUMIFS(user_list!P:P,user_list!G:G,"&lt;="&amp;A2984,user_list!H:H,"&gt;="&amp;A2984)</f>
        <v>0.7533950617283951</v>
      </c>
      <c r="C2984">
        <f>SUMIFS(user_list!Q:Q,user_list!G:G,"&lt;="&amp;A2984,user_list!H:H,"&gt;="&amp;A2984)</f>
        <v>1.8888888888888888</v>
      </c>
      <c r="D2984">
        <f>SUMIFS(user_list!P:P,user_list!G:G,"&lt;="&amp;A2984,user_list!H:H,"&gt;="&amp;A2984,user_list!J:J,days!G2984)+SUMIFS(user_list!P:P,user_list!G:G,"&lt;="&amp;A2984,user_list!H:H,"&gt;="&amp;A2984,user_list!J:J,days!G2984-1)</f>
        <v>0.7533950617283951</v>
      </c>
      <c r="E2984">
        <f>COUNTIF(user_list!H:H,A2984)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80">
        <v>44988</v>
      </c>
      <c r="B2985">
        <f>SUMIFS(user_list!P:P,user_list!G:G,"&lt;="&amp;A2985,user_list!H:H,"&gt;="&amp;A2985)</f>
        <v>0.7533950617283951</v>
      </c>
      <c r="C2985">
        <f>SUMIFS(user_list!Q:Q,user_list!G:G,"&lt;="&amp;A2985,user_list!H:H,"&gt;="&amp;A2985)</f>
        <v>1.8888888888888888</v>
      </c>
      <c r="D2985">
        <f>SUMIFS(user_list!P:P,user_list!G:G,"&lt;="&amp;A2985,user_list!H:H,"&gt;="&amp;A2985,user_list!J:J,days!G2985)+SUMIFS(user_list!P:P,user_list!G:G,"&lt;="&amp;A2985,user_list!H:H,"&gt;="&amp;A2985,user_list!J:J,days!G2985-1)</f>
        <v>0.7533950617283951</v>
      </c>
      <c r="E2985">
        <f>COUNTIF(user_list!H:H,A2985)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80">
        <v>44989</v>
      </c>
      <c r="B2986">
        <f>SUMIFS(user_list!P:P,user_list!G:G,"&lt;="&amp;A2986,user_list!H:H,"&gt;="&amp;A2986)</f>
        <v>0.96728395061728401</v>
      </c>
      <c r="C2986">
        <f>SUMIFS(user_list!Q:Q,user_list!G:G,"&lt;="&amp;A2986,user_list!H:H,"&gt;="&amp;A2986)</f>
        <v>2.3288888888888888</v>
      </c>
      <c r="D2986">
        <f>SUMIFS(user_list!P:P,user_list!G:G,"&lt;="&amp;A2986,user_list!H:H,"&gt;="&amp;A2986,user_list!J:J,days!G2986)+SUMIFS(user_list!P:P,user_list!G:G,"&lt;="&amp;A2986,user_list!H:H,"&gt;="&amp;A2986,user_list!J:J,days!G2986-1)</f>
        <v>0.96728395061728401</v>
      </c>
      <c r="E2986">
        <f>COUNTIF(user_list!H:H,A2986)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80">
        <v>44990</v>
      </c>
      <c r="B2987">
        <f>SUMIFS(user_list!P:P,user_list!G:G,"&lt;="&amp;A2987,user_list!H:H,"&gt;="&amp;A2987)</f>
        <v>1.3920061728395063</v>
      </c>
      <c r="C2987">
        <f>SUMIFS(user_list!Q:Q,user_list!G:G,"&lt;="&amp;A2987,user_list!H:H,"&gt;="&amp;A2987)</f>
        <v>15.328888888888889</v>
      </c>
      <c r="D2987">
        <f>SUMIFS(user_list!P:P,user_list!G:G,"&lt;="&amp;A2987,user_list!H:H,"&gt;="&amp;A2987,user_list!J:J,days!G2987)+SUMIFS(user_list!P:P,user_list!G:G,"&lt;="&amp;A2987,user_list!H:H,"&gt;="&amp;A2987,user_list!J:J,days!G2987-1)</f>
        <v>0.56450617283950622</v>
      </c>
      <c r="E2987">
        <f>COUNTIF(user_list!H:H,A2987)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80">
        <v>44991</v>
      </c>
      <c r="B2988">
        <f>SUMIFS(user_list!P:P,user_list!G:G,"&lt;="&amp;A2988,user_list!H:H,"&gt;="&amp;A2988)</f>
        <v>1.208672839506173</v>
      </c>
      <c r="C2988">
        <f>SUMIFS(user_list!Q:Q,user_list!G:G,"&lt;="&amp;A2988,user_list!H:H,"&gt;="&amp;A2988)</f>
        <v>11.328888888888889</v>
      </c>
      <c r="D2988">
        <f>SUMIFS(user_list!P:P,user_list!G:G,"&lt;="&amp;A2988,user_list!H:H,"&gt;="&amp;A2988,user_list!J:J,days!G2988)+SUMIFS(user_list!P:P,user_list!G:G,"&lt;="&amp;A2988,user_list!H:H,"&gt;="&amp;A2988,user_list!J:J,days!G2988-1)</f>
        <v>0.56450617283950622</v>
      </c>
      <c r="E2988">
        <f>COUNTIF(user_list!H:H,A2988)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80">
        <v>44992</v>
      </c>
      <c r="B2989">
        <f>SUMIFS(user_list!P:P,user_list!G:G,"&lt;="&amp;A2989,user_list!H:H,"&gt;="&amp;A2989)</f>
        <v>0.56450617283950622</v>
      </c>
      <c r="C2989">
        <f>SUMIFS(user_list!Q:Q,user_list!G:G,"&lt;="&amp;A2989,user_list!H:H,"&gt;="&amp;A2989)</f>
        <v>1.3288888888888888</v>
      </c>
      <c r="D2989">
        <f>SUMIFS(user_list!P:P,user_list!G:G,"&lt;="&amp;A2989,user_list!H:H,"&gt;="&amp;A2989,user_list!J:J,days!G2989)+SUMIFS(user_list!P:P,user_list!G:G,"&lt;="&amp;A2989,user_list!H:H,"&gt;="&amp;A2989,user_list!J:J,days!G2989-1)</f>
        <v>0.56450617283950622</v>
      </c>
      <c r="E2989">
        <f>COUNTIF(user_list!H:H,A2989)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80">
        <v>44993</v>
      </c>
      <c r="B2990">
        <f>SUMIFS(user_list!P:P,user_list!G:G,"&lt;="&amp;A2990,user_list!H:H,"&gt;="&amp;A2990)</f>
        <v>0.56450617283950622</v>
      </c>
      <c r="C2990">
        <f>SUMIFS(user_list!Q:Q,user_list!G:G,"&lt;="&amp;A2990,user_list!H:H,"&gt;="&amp;A2990)</f>
        <v>1.3288888888888888</v>
      </c>
      <c r="D2990">
        <f>SUMIFS(user_list!P:P,user_list!G:G,"&lt;="&amp;A2990,user_list!H:H,"&gt;="&amp;A2990,user_list!J:J,days!G2990)+SUMIFS(user_list!P:P,user_list!G:G,"&lt;="&amp;A2990,user_list!H:H,"&gt;="&amp;A2990,user_list!J:J,days!G2990-1)</f>
        <v>0.56450617283950622</v>
      </c>
      <c r="E2990">
        <f>COUNTIF(user_list!H:H,A2990)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80">
        <v>44994</v>
      </c>
      <c r="B2991">
        <f>SUMIFS(user_list!P:P,user_list!G:G,"&lt;="&amp;A2991,user_list!H:H,"&gt;="&amp;A2991)</f>
        <v>0.30154320987654326</v>
      </c>
      <c r="C2991">
        <f>SUMIFS(user_list!Q:Q,user_list!G:G,"&lt;="&amp;A2991,user_list!H:H,"&gt;="&amp;A2991)</f>
        <v>0.66222222222222227</v>
      </c>
      <c r="D2991">
        <f>SUMIFS(user_list!P:P,user_list!G:G,"&lt;="&amp;A2991,user_list!H:H,"&gt;="&amp;A2991,user_list!J:J,days!G2991)+SUMIFS(user_list!P:P,user_list!G:G,"&lt;="&amp;A2991,user_list!H:H,"&gt;="&amp;A2991,user_list!J:J,days!G2991-1)</f>
        <v>0.30154320987654326</v>
      </c>
      <c r="E2991">
        <f>COUNTIF(user_list!H:H,A2991)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80">
        <v>44995</v>
      </c>
      <c r="B2992">
        <f>SUMIFS(user_list!P:P,user_list!G:G,"&lt;="&amp;A2992,user_list!H:H,"&gt;="&amp;A2992)</f>
        <v>0.30154320987654326</v>
      </c>
      <c r="C2992">
        <f>SUMIFS(user_list!Q:Q,user_list!G:G,"&lt;="&amp;A2992,user_list!H:H,"&gt;="&amp;A2992)</f>
        <v>0.66222222222222227</v>
      </c>
      <c r="D2992">
        <f>SUMIFS(user_list!P:P,user_list!G:G,"&lt;="&amp;A2992,user_list!H:H,"&gt;="&amp;A2992,user_list!J:J,days!G2992)+SUMIFS(user_list!P:P,user_list!G:G,"&lt;="&amp;A2992,user_list!H:H,"&gt;="&amp;A2992,user_list!J:J,days!G2992-1)</f>
        <v>0.30154320987654326</v>
      </c>
      <c r="E2992">
        <f>COUNTIF(user_list!H:H,A2992)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80">
        <v>44996</v>
      </c>
      <c r="B2993">
        <f>SUMIFS(user_list!P:P,user_list!G:G,"&lt;="&amp;A2993,user_list!H:H,"&gt;="&amp;A2993)</f>
        <v>0.30154320987654326</v>
      </c>
      <c r="C2993">
        <f>SUMIFS(user_list!Q:Q,user_list!G:G,"&lt;="&amp;A2993,user_list!H:H,"&gt;="&amp;A2993)</f>
        <v>0.66222222222222227</v>
      </c>
      <c r="D2993">
        <f>SUMIFS(user_list!P:P,user_list!G:G,"&lt;="&amp;A2993,user_list!H:H,"&gt;="&amp;A2993,user_list!J:J,days!G2993)+SUMIFS(user_list!P:P,user_list!G:G,"&lt;="&amp;A2993,user_list!H:H,"&gt;="&amp;A2993,user_list!J:J,days!G2993-1)</f>
        <v>0.30154320987654326</v>
      </c>
      <c r="E2993">
        <f>COUNTIF(user_list!H:H,A2993)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80">
        <v>44997</v>
      </c>
      <c r="B2994">
        <f>SUMIFS(user_list!P:P,user_list!G:G,"&lt;="&amp;A2994,user_list!H:H,"&gt;="&amp;A2994)</f>
        <v>0.50734031132581869</v>
      </c>
      <c r="C2994">
        <f>SUMIFS(user_list!Q:Q,user_list!G:G,"&lt;="&amp;A2994,user_list!H:H,"&gt;="&amp;A2994)</f>
        <v>1.183961352657005</v>
      </c>
      <c r="D2994">
        <f>SUMIFS(user_list!P:P,user_list!G:G,"&lt;="&amp;A2994,user_list!H:H,"&gt;="&amp;A2994,user_list!J:J,days!G2994)+SUMIFS(user_list!P:P,user_list!G:G,"&lt;="&amp;A2994,user_list!H:H,"&gt;="&amp;A2994,user_list!J:J,days!G2994-1)</f>
        <v>0.50734031132581869</v>
      </c>
      <c r="E2994">
        <f>COUNTIF(user_list!H:H,A2994)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80">
        <v>44998</v>
      </c>
      <c r="B2995">
        <f>SUMIFS(user_list!P:P,user_list!G:G,"&lt;="&amp;A2995,user_list!H:H,"&gt;="&amp;A2995)</f>
        <v>0.50734031132581869</v>
      </c>
      <c r="C2995">
        <f>SUMIFS(user_list!Q:Q,user_list!G:G,"&lt;="&amp;A2995,user_list!H:H,"&gt;="&amp;A2995)</f>
        <v>1.183961352657005</v>
      </c>
      <c r="D2995">
        <f>SUMIFS(user_list!P:P,user_list!G:G,"&lt;="&amp;A2995,user_list!H:H,"&gt;="&amp;A2995,user_list!J:J,days!G2995)+SUMIFS(user_list!P:P,user_list!G:G,"&lt;="&amp;A2995,user_list!H:H,"&gt;="&amp;A2995,user_list!J:J,days!G2995-1)</f>
        <v>0.50734031132581869</v>
      </c>
      <c r="E2995">
        <f>COUNTIF(user_list!H:H,A2995)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80">
        <v>44999</v>
      </c>
      <c r="B2996">
        <f>SUMIFS(user_list!P:P,user_list!G:G,"&lt;="&amp;A2996,user_list!H:H,"&gt;="&amp;A2996)</f>
        <v>0.50734031132581869</v>
      </c>
      <c r="C2996">
        <f>SUMIFS(user_list!Q:Q,user_list!G:G,"&lt;="&amp;A2996,user_list!H:H,"&gt;="&amp;A2996)</f>
        <v>1.183961352657005</v>
      </c>
      <c r="D2996">
        <f>SUMIFS(user_list!P:P,user_list!G:G,"&lt;="&amp;A2996,user_list!H:H,"&gt;="&amp;A2996,user_list!J:J,days!G2996)+SUMIFS(user_list!P:P,user_list!G:G,"&lt;="&amp;A2996,user_list!H:H,"&gt;="&amp;A2996,user_list!J:J,days!G2996-1)</f>
        <v>0.50734031132581869</v>
      </c>
      <c r="E2996">
        <f>COUNTIF(user_list!H:H,A2996)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80">
        <v>45000</v>
      </c>
      <c r="B2997">
        <f>SUMIFS(user_list!P:P,user_list!G:G,"&lt;="&amp;A2997,user_list!H:H,"&gt;="&amp;A2997)</f>
        <v>1.296571080556588</v>
      </c>
      <c r="C2997">
        <f>SUMIFS(user_list!Q:Q,user_list!G:G,"&lt;="&amp;A2997,user_list!H:H,"&gt;="&amp;A2997)</f>
        <v>5.1070382757339274</v>
      </c>
      <c r="D2997">
        <f>SUMIFS(user_list!P:P,user_list!G:G,"&lt;="&amp;A2997,user_list!H:H,"&gt;="&amp;A2997,user_list!J:J,days!G2997)+SUMIFS(user_list!P:P,user_list!G:G,"&lt;="&amp;A2997,user_list!H:H,"&gt;="&amp;A2997,user_list!J:J,days!G2997-1)</f>
        <v>0.87323774722325465</v>
      </c>
      <c r="E2997">
        <f>COUNTIF(user_list!H:H,A2997)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80">
        <v>45001</v>
      </c>
      <c r="B2998">
        <f>SUMIFS(user_list!P:P,user_list!G:G,"&lt;="&amp;A2998,user_list!H:H,"&gt;="&amp;A2998)</f>
        <v>0.87323774722325465</v>
      </c>
      <c r="C2998">
        <f>SUMIFS(user_list!Q:Q,user_list!G:G,"&lt;="&amp;A2998,user_list!H:H,"&gt;="&amp;A2998)</f>
        <v>2.1070382757339279</v>
      </c>
      <c r="D2998">
        <f>SUMIFS(user_list!P:P,user_list!G:G,"&lt;="&amp;A2998,user_list!H:H,"&gt;="&amp;A2998,user_list!J:J,days!G2998)+SUMIFS(user_list!P:P,user_list!G:G,"&lt;="&amp;A2998,user_list!H:H,"&gt;="&amp;A2998,user_list!J:J,days!G2998-1)</f>
        <v>0.87323774722325465</v>
      </c>
      <c r="E2998">
        <f>COUNTIF(user_list!H:H,A2998)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80">
        <v>45002</v>
      </c>
      <c r="B2999">
        <f>SUMIFS(user_list!P:P,user_list!G:G,"&lt;="&amp;A2999,user_list!H:H,"&gt;="&amp;A2999)</f>
        <v>0.87323774722325465</v>
      </c>
      <c r="C2999">
        <f>SUMIFS(user_list!Q:Q,user_list!G:G,"&lt;="&amp;A2999,user_list!H:H,"&gt;="&amp;A2999)</f>
        <v>2.1070382757339279</v>
      </c>
      <c r="D2999">
        <f>SUMIFS(user_list!P:P,user_list!G:G,"&lt;="&amp;A2999,user_list!H:H,"&gt;="&amp;A2999,user_list!J:J,days!G2999)+SUMIFS(user_list!P:P,user_list!G:G,"&lt;="&amp;A2999,user_list!H:H,"&gt;="&amp;A2999,user_list!J:J,days!G2999-1)</f>
        <v>0.87323774722325465</v>
      </c>
      <c r="E2999">
        <f>COUNTIF(user_list!H:H,A2999)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80">
        <v>45003</v>
      </c>
      <c r="B3000">
        <f>SUMIFS(user_list!P:P,user_list!G:G,"&lt;="&amp;A3000,user_list!H:H,"&gt;="&amp;A3000)</f>
        <v>0.87323774722325465</v>
      </c>
      <c r="C3000">
        <f>SUMIFS(user_list!Q:Q,user_list!G:G,"&lt;="&amp;A3000,user_list!H:H,"&gt;="&amp;A3000)</f>
        <v>2.1070382757339279</v>
      </c>
      <c r="D3000">
        <f>SUMIFS(user_list!P:P,user_list!G:G,"&lt;="&amp;A3000,user_list!H:H,"&gt;="&amp;A3000,user_list!J:J,days!G3000)+SUMIFS(user_list!P:P,user_list!G:G,"&lt;="&amp;A3000,user_list!H:H,"&gt;="&amp;A3000,user_list!J:J,days!G3000-1)</f>
        <v>0.87323774722325465</v>
      </c>
      <c r="E3000">
        <f>COUNTIF(user_list!H:H,A3000)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80">
        <v>45004</v>
      </c>
      <c r="B3001">
        <f>SUMIFS(user_list!P:P,user_list!G:G,"&lt;="&amp;A3001,user_list!H:H,"&gt;="&amp;A3001)</f>
        <v>0.87323774722325465</v>
      </c>
      <c r="C3001">
        <f>SUMIFS(user_list!Q:Q,user_list!G:G,"&lt;="&amp;A3001,user_list!H:H,"&gt;="&amp;A3001)</f>
        <v>2.1070382757339279</v>
      </c>
      <c r="D3001">
        <f>SUMIFS(user_list!P:P,user_list!G:G,"&lt;="&amp;A3001,user_list!H:H,"&gt;="&amp;A3001,user_list!J:J,days!G3001)+SUMIFS(user_list!P:P,user_list!G:G,"&lt;="&amp;A3001,user_list!H:H,"&gt;="&amp;A3001,user_list!J:J,days!G3001-1)</f>
        <v>0.87323774722325465</v>
      </c>
      <c r="E3001">
        <f>COUNTIF(user_list!H:H,A3001)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80">
        <v>45005</v>
      </c>
      <c r="B3002">
        <f>SUMIFS(user_list!P:P,user_list!G:G,"&lt;="&amp;A3002,user_list!H:H,"&gt;="&amp;A3002)</f>
        <v>0.78558342623560029</v>
      </c>
      <c r="C3002">
        <f>SUMIFS(user_list!Q:Q,user_list!G:G,"&lt;="&amp;A3002,user_list!H:H,"&gt;="&amp;A3002)</f>
        <v>1.8848160535117058</v>
      </c>
      <c r="D3002">
        <f>SUMIFS(user_list!P:P,user_list!G:G,"&lt;="&amp;A3002,user_list!H:H,"&gt;="&amp;A3002,user_list!J:J,days!G3002)+SUMIFS(user_list!P:P,user_list!G:G,"&lt;="&amp;A3002,user_list!H:H,"&gt;="&amp;A3002,user_list!J:J,days!G3002-1)</f>
        <v>0.78558342623560029</v>
      </c>
      <c r="E3002">
        <f>COUNTIF(user_list!H:H,A3002)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80">
        <v>45006</v>
      </c>
      <c r="B3003">
        <f>SUMIFS(user_list!P:P,user_list!G:G,"&lt;="&amp;A3003,user_list!H:H,"&gt;="&amp;A3003)</f>
        <v>0.78558342623560029</v>
      </c>
      <c r="C3003">
        <f>SUMIFS(user_list!Q:Q,user_list!G:G,"&lt;="&amp;A3003,user_list!H:H,"&gt;="&amp;A3003)</f>
        <v>1.8848160535117058</v>
      </c>
      <c r="D3003">
        <f>SUMIFS(user_list!P:P,user_list!G:G,"&lt;="&amp;A3003,user_list!H:H,"&gt;="&amp;A3003,user_list!J:J,days!G3003)+SUMIFS(user_list!P:P,user_list!G:G,"&lt;="&amp;A3003,user_list!H:H,"&gt;="&amp;A3003,user_list!J:J,days!G3003-1)</f>
        <v>0.78558342623560029</v>
      </c>
      <c r="E3003">
        <f>COUNTIF(user_list!H:H,A3003)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80">
        <v>45007</v>
      </c>
      <c r="B3004">
        <f>SUMIFS(user_list!P:P,user_list!G:G,"&lt;="&amp;A3004,user_list!H:H,"&gt;="&amp;A3004)</f>
        <v>0.78558342623560029</v>
      </c>
      <c r="C3004">
        <f>SUMIFS(user_list!Q:Q,user_list!G:G,"&lt;="&amp;A3004,user_list!H:H,"&gt;="&amp;A3004)</f>
        <v>1.8848160535117058</v>
      </c>
      <c r="D3004">
        <f>SUMIFS(user_list!P:P,user_list!G:G,"&lt;="&amp;A3004,user_list!H:H,"&gt;="&amp;A3004,user_list!J:J,days!G3004)+SUMIFS(user_list!P:P,user_list!G:G,"&lt;="&amp;A3004,user_list!H:H,"&gt;="&amp;A3004,user_list!J:J,days!G3004-1)</f>
        <v>0.78558342623560029</v>
      </c>
      <c r="E3004">
        <f>COUNTIF(user_list!H:H,A3004)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80">
        <v>45008</v>
      </c>
      <c r="B3005">
        <f>SUMIFS(user_list!P:P,user_list!G:G,"&lt;="&amp;A3005,user_list!H:H,"&gt;="&amp;A3005)</f>
        <v>0.78558342623560029</v>
      </c>
      <c r="C3005">
        <f>SUMIFS(user_list!Q:Q,user_list!G:G,"&lt;="&amp;A3005,user_list!H:H,"&gt;="&amp;A3005)</f>
        <v>1.8848160535117058</v>
      </c>
      <c r="D3005">
        <f>SUMIFS(user_list!P:P,user_list!G:G,"&lt;="&amp;A3005,user_list!H:H,"&gt;="&amp;A3005,user_list!J:J,days!G3005)+SUMIFS(user_list!P:P,user_list!G:G,"&lt;="&amp;A3005,user_list!H:H,"&gt;="&amp;A3005,user_list!J:J,days!G3005-1)</f>
        <v>0.78558342623560029</v>
      </c>
      <c r="E3005">
        <f>COUNTIF(user_list!H:H,A3005)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80">
        <v>45009</v>
      </c>
      <c r="B3006">
        <f>SUMIFS(user_list!P:P,user_list!G:G,"&lt;="&amp;A3006,user_list!H:H,"&gt;="&amp;A3006)</f>
        <v>0.78558342623560029</v>
      </c>
      <c r="C3006">
        <f>SUMIFS(user_list!Q:Q,user_list!G:G,"&lt;="&amp;A3006,user_list!H:H,"&gt;="&amp;A3006)</f>
        <v>1.8848160535117058</v>
      </c>
      <c r="D3006">
        <f>SUMIFS(user_list!P:P,user_list!G:G,"&lt;="&amp;A3006,user_list!H:H,"&gt;="&amp;A3006,user_list!J:J,days!G3006)+SUMIFS(user_list!P:P,user_list!G:G,"&lt;="&amp;A3006,user_list!H:H,"&gt;="&amp;A3006,user_list!J:J,days!G3006-1)</f>
        <v>0.78558342623560029</v>
      </c>
      <c r="E3006">
        <f>COUNTIF(user_list!H:H,A3006)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80">
        <v>45010</v>
      </c>
      <c r="B3007">
        <f>SUMIFS(user_list!P:P,user_list!G:G,"&lt;="&amp;A3007,user_list!H:H,"&gt;="&amp;A3007)</f>
        <v>0.78558342623560029</v>
      </c>
      <c r="C3007">
        <f>SUMIFS(user_list!Q:Q,user_list!G:G,"&lt;="&amp;A3007,user_list!H:H,"&gt;="&amp;A3007)</f>
        <v>1.8848160535117058</v>
      </c>
      <c r="D3007">
        <f>SUMIFS(user_list!P:P,user_list!G:G,"&lt;="&amp;A3007,user_list!H:H,"&gt;="&amp;A3007,user_list!J:J,days!G3007)+SUMIFS(user_list!P:P,user_list!G:G,"&lt;="&amp;A3007,user_list!H:H,"&gt;="&amp;A3007,user_list!J:J,days!G3007-1)</f>
        <v>0.78558342623560029</v>
      </c>
      <c r="E3007">
        <f>COUNTIF(user_list!H:H,A3007)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80">
        <v>45011</v>
      </c>
      <c r="B3008">
        <f>SUMIFS(user_list!P:P,user_list!G:G,"&lt;="&amp;A3008,user_list!H:H,"&gt;="&amp;A3008)</f>
        <v>1.1522500929022668</v>
      </c>
      <c r="C3008">
        <f>SUMIFS(user_list!Q:Q,user_list!G:G,"&lt;="&amp;A3008,user_list!H:H,"&gt;="&amp;A3008)</f>
        <v>2.8078929765886285</v>
      </c>
      <c r="D3008">
        <f>SUMIFS(user_list!P:P,user_list!G:G,"&lt;="&amp;A3008,user_list!H:H,"&gt;="&amp;A3008,user_list!J:J,days!G3008)+SUMIFS(user_list!P:P,user_list!G:G,"&lt;="&amp;A3008,user_list!H:H,"&gt;="&amp;A3008,user_list!J:J,days!G3008-1)</f>
        <v>1.1522500929022668</v>
      </c>
      <c r="E3008">
        <f>COUNTIF(user_list!H:H,A3008)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80">
        <v>45012</v>
      </c>
      <c r="B3009">
        <f>SUMIFS(user_list!P:P,user_list!G:G,"&lt;="&amp;A3009,user_list!H:H,"&gt;="&amp;A3009)</f>
        <v>1.1522500929022668</v>
      </c>
      <c r="C3009">
        <f>SUMIFS(user_list!Q:Q,user_list!G:G,"&lt;="&amp;A3009,user_list!H:H,"&gt;="&amp;A3009)</f>
        <v>2.8078929765886285</v>
      </c>
      <c r="D3009">
        <f>SUMIFS(user_list!P:P,user_list!G:G,"&lt;="&amp;A3009,user_list!H:H,"&gt;="&amp;A3009,user_list!J:J,days!G3009)+SUMIFS(user_list!P:P,user_list!G:G,"&lt;="&amp;A3009,user_list!H:H,"&gt;="&amp;A3009,user_list!J:J,days!G3009-1)</f>
        <v>1.1522500929022668</v>
      </c>
      <c r="E3009">
        <f>COUNTIF(user_list!H:H,A3009)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80">
        <v>45013</v>
      </c>
      <c r="B3010">
        <f>SUMIFS(user_list!P:P,user_list!G:G,"&lt;="&amp;A3010,user_list!H:H,"&gt;="&amp;A3010)</f>
        <v>1.0956859903381644</v>
      </c>
      <c r="C3010">
        <f>SUMIFS(user_list!Q:Q,user_list!G:G,"&lt;="&amp;A3010,user_list!H:H,"&gt;="&amp;A3010)</f>
        <v>4.7648160535117059</v>
      </c>
      <c r="D3010">
        <f>SUMIFS(user_list!P:P,user_list!G:G,"&lt;="&amp;A3010,user_list!H:H,"&gt;="&amp;A3010,user_list!J:J,days!G3010)+SUMIFS(user_list!P:P,user_list!G:G,"&lt;="&amp;A3010,user_list!H:H,"&gt;="&amp;A3010,user_list!J:J,days!G3010-1)</f>
        <v>1.0956859903381644</v>
      </c>
      <c r="E3010">
        <f>COUNTIF(user_list!H:H,A3010)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80">
        <v>45014</v>
      </c>
      <c r="B3011">
        <f>SUMIFS(user_list!P:P,user_list!G:G,"&lt;="&amp;A3011,user_list!H:H,"&gt;="&amp;A3011)</f>
        <v>0.88179710144927537</v>
      </c>
      <c r="C3011">
        <f>SUMIFS(user_list!Q:Q,user_list!G:G,"&lt;="&amp;A3011,user_list!H:H,"&gt;="&amp;A3011)</f>
        <v>4.3248160535117055</v>
      </c>
      <c r="D3011">
        <f>SUMIFS(user_list!P:P,user_list!G:G,"&lt;="&amp;A3011,user_list!H:H,"&gt;="&amp;A3011,user_list!J:J,days!G3011)+SUMIFS(user_list!P:P,user_list!G:G,"&lt;="&amp;A3011,user_list!H:H,"&gt;="&amp;A3011,user_list!J:J,days!G3011-1)</f>
        <v>0.88179710144927537</v>
      </c>
      <c r="E3011">
        <f>COUNTIF(user_list!H:H,A3011)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80">
        <v>45015</v>
      </c>
      <c r="B3012">
        <f>SUMIFS(user_list!P:P,user_list!G:G,"&lt;="&amp;A3012,user_list!H:H,"&gt;="&amp;A3012)</f>
        <v>0.88179710144927537</v>
      </c>
      <c r="C3012">
        <f>SUMIFS(user_list!Q:Q,user_list!G:G,"&lt;="&amp;A3012,user_list!H:H,"&gt;="&amp;A3012)</f>
        <v>4.3248160535117055</v>
      </c>
      <c r="D3012">
        <f>SUMIFS(user_list!P:P,user_list!G:G,"&lt;="&amp;A3012,user_list!H:H,"&gt;="&amp;A3012,user_list!J:J,days!G3012)+SUMIFS(user_list!P:P,user_list!G:G,"&lt;="&amp;A3012,user_list!H:H,"&gt;="&amp;A3012,user_list!J:J,days!G3012-1)</f>
        <v>0.88179710144927537</v>
      </c>
      <c r="E3012">
        <f>COUNTIF(user_list!H:H,A3012)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80">
        <v>45016</v>
      </c>
      <c r="B3013">
        <f>SUMIFS(user_list!P:P,user_list!G:G,"&lt;="&amp;A3013,user_list!H:H,"&gt;="&amp;A3013)</f>
        <v>0.88179710144927537</v>
      </c>
      <c r="C3013">
        <f>SUMIFS(user_list!Q:Q,user_list!G:G,"&lt;="&amp;A3013,user_list!H:H,"&gt;="&amp;A3013)</f>
        <v>4.3248160535117055</v>
      </c>
      <c r="D3013">
        <f>SUMIFS(user_list!P:P,user_list!G:G,"&lt;="&amp;A3013,user_list!H:H,"&gt;="&amp;A3013,user_list!J:J,days!G3013)+SUMIFS(user_list!P:P,user_list!G:G,"&lt;="&amp;A3013,user_list!H:H,"&gt;="&amp;A3013,user_list!J:J,days!G3013-1)</f>
        <v>0.88179710144927537</v>
      </c>
      <c r="E3013">
        <f>COUNTIF(user_list!H:H,A3013)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80">
        <v>45017</v>
      </c>
      <c r="B3014">
        <f>SUMIFS(user_list!P:P,user_list!G:G,"&lt;="&amp;A3014,user_list!H:H,"&gt;="&amp;A3014)</f>
        <v>0.88179710144927537</v>
      </c>
      <c r="C3014">
        <f>SUMIFS(user_list!Q:Q,user_list!G:G,"&lt;="&amp;A3014,user_list!H:H,"&gt;="&amp;A3014)</f>
        <v>4.3248160535117055</v>
      </c>
      <c r="D3014">
        <f>SUMIFS(user_list!P:P,user_list!G:G,"&lt;="&amp;A3014,user_list!H:H,"&gt;="&amp;A3014,user_list!J:J,days!G3014)+SUMIFS(user_list!P:P,user_list!G:G,"&lt;="&amp;A3014,user_list!H:H,"&gt;="&amp;A3014,user_list!J:J,days!G3014-1)</f>
        <v>0.88179710144927537</v>
      </c>
      <c r="E3014">
        <f>COUNTIF(user_list!H:H,A3014)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80">
        <v>45018</v>
      </c>
      <c r="B3015">
        <f>SUMIFS(user_list!P:P,user_list!G:G,"&lt;="&amp;A3015,user_list!H:H,"&gt;="&amp;A3015)</f>
        <v>0.88179710144927537</v>
      </c>
      <c r="C3015">
        <f>SUMIFS(user_list!Q:Q,user_list!G:G,"&lt;="&amp;A3015,user_list!H:H,"&gt;="&amp;A3015)</f>
        <v>4.3248160535117055</v>
      </c>
      <c r="D3015">
        <f>SUMIFS(user_list!P:P,user_list!G:G,"&lt;="&amp;A3015,user_list!H:H,"&gt;="&amp;A3015,user_list!J:J,days!G3015)+SUMIFS(user_list!P:P,user_list!G:G,"&lt;="&amp;A3015,user_list!H:H,"&gt;="&amp;A3015,user_list!J:J,days!G3015-1)</f>
        <v>0.88179710144927537</v>
      </c>
      <c r="E3015">
        <f>COUNTIF(user_list!H:H,A3015)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80">
        <v>45019</v>
      </c>
      <c r="B3016">
        <f>SUMIFS(user_list!P:P,user_list!G:G,"&lt;="&amp;A3016,user_list!H:H,"&gt;="&amp;A3016)</f>
        <v>0.88179710144927537</v>
      </c>
      <c r="C3016">
        <f>SUMIFS(user_list!Q:Q,user_list!G:G,"&lt;="&amp;A3016,user_list!H:H,"&gt;="&amp;A3016)</f>
        <v>4.3248160535117055</v>
      </c>
      <c r="D3016">
        <f>SUMIFS(user_list!P:P,user_list!G:G,"&lt;="&amp;A3016,user_list!H:H,"&gt;="&amp;A3016,user_list!J:J,days!G3016)+SUMIFS(user_list!P:P,user_list!G:G,"&lt;="&amp;A3016,user_list!H:H,"&gt;="&amp;A3016,user_list!J:J,days!G3016-1)</f>
        <v>0.88179710144927537</v>
      </c>
      <c r="E3016">
        <f>COUNTIF(user_list!H:H,A3016)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80">
        <v>45020</v>
      </c>
      <c r="B3017">
        <f>SUMIFS(user_list!P:P,user_list!G:G,"&lt;="&amp;A3017,user_list!H:H,"&gt;="&amp;A3017)</f>
        <v>0.67599999999999993</v>
      </c>
      <c r="C3017">
        <f>SUMIFS(user_list!Q:Q,user_list!G:G,"&lt;="&amp;A3017,user_list!H:H,"&gt;="&amp;A3017)</f>
        <v>3.8030769230769232</v>
      </c>
      <c r="D3017">
        <f>SUMIFS(user_list!P:P,user_list!G:G,"&lt;="&amp;A3017,user_list!H:H,"&gt;="&amp;A3017,user_list!J:J,days!G3017)+SUMIFS(user_list!P:P,user_list!G:G,"&lt;="&amp;A3017,user_list!H:H,"&gt;="&amp;A3017,user_list!J:J,days!G3017-1)</f>
        <v>0.67599999999999993</v>
      </c>
      <c r="E3017">
        <f>COUNTIF(user_list!H:H,A3017)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80">
        <v>45021</v>
      </c>
      <c r="B3018">
        <f>SUMIFS(user_list!P:P,user_list!G:G,"&lt;="&amp;A3018,user_list!H:H,"&gt;="&amp;A3018)</f>
        <v>0.67599999999999993</v>
      </c>
      <c r="C3018">
        <f>SUMIFS(user_list!Q:Q,user_list!G:G,"&lt;="&amp;A3018,user_list!H:H,"&gt;="&amp;A3018)</f>
        <v>3.8030769230769232</v>
      </c>
      <c r="D3018">
        <f>SUMIFS(user_list!P:P,user_list!G:G,"&lt;="&amp;A3018,user_list!H:H,"&gt;="&amp;A3018,user_list!J:J,days!G3018)+SUMIFS(user_list!P:P,user_list!G:G,"&lt;="&amp;A3018,user_list!H:H,"&gt;="&amp;A3018,user_list!J:J,days!G3018-1)</f>
        <v>0.67599999999999993</v>
      </c>
      <c r="E3018">
        <f>COUNTIF(user_list!H:H,A3018)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80">
        <v>45022</v>
      </c>
      <c r="B3019">
        <f>SUMIFS(user_list!P:P,user_list!G:G,"&lt;="&amp;A3019,user_list!H:H,"&gt;="&amp;A3019)</f>
        <v>0.67599999999999993</v>
      </c>
      <c r="C3019">
        <f>SUMIFS(user_list!Q:Q,user_list!G:G,"&lt;="&amp;A3019,user_list!H:H,"&gt;="&amp;A3019)</f>
        <v>3.8030769230769232</v>
      </c>
      <c r="D3019">
        <f>SUMIFS(user_list!P:P,user_list!G:G,"&lt;="&amp;A3019,user_list!H:H,"&gt;="&amp;A3019,user_list!J:J,days!G3019)+SUMIFS(user_list!P:P,user_list!G:G,"&lt;="&amp;A3019,user_list!H:H,"&gt;="&amp;A3019,user_list!J:J,days!G3019-1)</f>
        <v>0.67599999999999993</v>
      </c>
      <c r="E3019">
        <f>COUNTIF(user_list!H:H,A3019)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80">
        <v>45023</v>
      </c>
      <c r="B3020">
        <f>SUMIFS(user_list!P:P,user_list!G:G,"&lt;="&amp;A3020,user_list!H:H,"&gt;="&amp;A3020)</f>
        <v>1.0704444444444441</v>
      </c>
      <c r="C3020">
        <f>SUMIFS(user_list!Q:Q,user_list!G:G,"&lt;="&amp;A3020,user_list!H:H,"&gt;="&amp;A3020)</f>
        <v>4.8030769230769232</v>
      </c>
      <c r="D3020">
        <f>SUMIFS(user_list!P:P,user_list!G:G,"&lt;="&amp;A3020,user_list!H:H,"&gt;="&amp;A3020,user_list!J:J,days!G3020)+SUMIFS(user_list!P:P,user_list!G:G,"&lt;="&amp;A3020,user_list!H:H,"&gt;="&amp;A3020,user_list!J:J,days!G3020-1)</f>
        <v>1.0704444444444441</v>
      </c>
      <c r="E3020">
        <f>COUNTIF(user_list!H:H,A3020)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80">
        <v>45024</v>
      </c>
      <c r="B3021">
        <f>SUMIFS(user_list!P:P,user_list!G:G,"&lt;="&amp;A3021,user_list!H:H,"&gt;="&amp;A3021)</f>
        <v>0.70377777777777761</v>
      </c>
      <c r="C3021">
        <f>SUMIFS(user_list!Q:Q,user_list!G:G,"&lt;="&amp;A3021,user_list!H:H,"&gt;="&amp;A3021)</f>
        <v>3.88</v>
      </c>
      <c r="D3021">
        <f>SUMIFS(user_list!P:P,user_list!G:G,"&lt;="&amp;A3021,user_list!H:H,"&gt;="&amp;A3021,user_list!J:J,days!G3021)+SUMIFS(user_list!P:P,user_list!G:G,"&lt;="&amp;A3021,user_list!H:H,"&gt;="&amp;A3021,user_list!J:J,days!G3021-1)</f>
        <v>0.70377777777777761</v>
      </c>
      <c r="E3021">
        <f>COUNTIF(user_list!H:H,A3021)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80">
        <v>45025</v>
      </c>
      <c r="B3022">
        <f>SUMIFS(user_list!P:P,user_list!G:G,"&lt;="&amp;A3022,user_list!H:H,"&gt;="&amp;A3022)</f>
        <v>0.70377777777777761</v>
      </c>
      <c r="C3022">
        <f>SUMIFS(user_list!Q:Q,user_list!G:G,"&lt;="&amp;A3022,user_list!H:H,"&gt;="&amp;A3022)</f>
        <v>3.88</v>
      </c>
      <c r="D3022">
        <f>SUMIFS(user_list!P:P,user_list!G:G,"&lt;="&amp;A3022,user_list!H:H,"&gt;="&amp;A3022,user_list!J:J,days!G3022)+SUMIFS(user_list!P:P,user_list!G:G,"&lt;="&amp;A3022,user_list!H:H,"&gt;="&amp;A3022,user_list!J:J,days!G3022-1)</f>
        <v>0.70377777777777761</v>
      </c>
      <c r="E3022">
        <f>COUNTIF(user_list!H:H,A3022)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80">
        <v>45026</v>
      </c>
      <c r="B3023">
        <f>SUMIFS(user_list!P:P,user_list!G:G,"&lt;="&amp;A3023,user_list!H:H,"&gt;="&amp;A3023)</f>
        <v>0.70377777777777761</v>
      </c>
      <c r="C3023">
        <f>SUMIFS(user_list!Q:Q,user_list!G:G,"&lt;="&amp;A3023,user_list!H:H,"&gt;="&amp;A3023)</f>
        <v>3.88</v>
      </c>
      <c r="D3023">
        <f>SUMIFS(user_list!P:P,user_list!G:G,"&lt;="&amp;A3023,user_list!H:H,"&gt;="&amp;A3023,user_list!J:J,days!G3023)+SUMIFS(user_list!P:P,user_list!G:G,"&lt;="&amp;A3023,user_list!H:H,"&gt;="&amp;A3023,user_list!J:J,days!G3023-1)</f>
        <v>0.70377777777777761</v>
      </c>
      <c r="E3023">
        <f>COUNTIF(user_list!H:H,A3023)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80">
        <v>45027</v>
      </c>
      <c r="B3024">
        <f>SUMIFS(user_list!P:P,user_list!G:G,"&lt;="&amp;A3024,user_list!H:H,"&gt;="&amp;A3024)</f>
        <v>0.70377777777777761</v>
      </c>
      <c r="C3024">
        <f>SUMIFS(user_list!Q:Q,user_list!G:G,"&lt;="&amp;A3024,user_list!H:H,"&gt;="&amp;A3024)</f>
        <v>3.88</v>
      </c>
      <c r="D3024">
        <f>SUMIFS(user_list!P:P,user_list!G:G,"&lt;="&amp;A3024,user_list!H:H,"&gt;="&amp;A3024,user_list!J:J,days!G3024)+SUMIFS(user_list!P:P,user_list!G:G,"&lt;="&amp;A3024,user_list!H:H,"&gt;="&amp;A3024,user_list!J:J,days!G3024-1)</f>
        <v>0.70377777777777761</v>
      </c>
      <c r="E3024">
        <f>COUNTIF(user_list!H:H,A3024)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80">
        <v>45028</v>
      </c>
      <c r="B3025">
        <f>SUMIFS(user_list!P:P,user_list!G:G,"&lt;="&amp;A3025,user_list!H:H,"&gt;="&amp;A3025)</f>
        <v>0.70377777777777761</v>
      </c>
      <c r="C3025">
        <f>SUMIFS(user_list!Q:Q,user_list!G:G,"&lt;="&amp;A3025,user_list!H:H,"&gt;="&amp;A3025)</f>
        <v>3.88</v>
      </c>
      <c r="D3025">
        <f>SUMIFS(user_list!P:P,user_list!G:G,"&lt;="&amp;A3025,user_list!H:H,"&gt;="&amp;A3025,user_list!J:J,days!G3025)+SUMIFS(user_list!P:P,user_list!G:G,"&lt;="&amp;A3025,user_list!H:H,"&gt;="&amp;A3025,user_list!J:J,days!G3025-1)</f>
        <v>0.70377777777777761</v>
      </c>
      <c r="E3025">
        <f>COUNTIF(user_list!H:H,A3025)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80">
        <v>45029</v>
      </c>
      <c r="B3026">
        <f>SUMIFS(user_list!P:P,user_list!G:G,"&lt;="&amp;A3026,user_list!H:H,"&gt;="&amp;A3026)</f>
        <v>0.70377777777777761</v>
      </c>
      <c r="C3026">
        <f>SUMIFS(user_list!Q:Q,user_list!G:G,"&lt;="&amp;A3026,user_list!H:H,"&gt;="&amp;A3026)</f>
        <v>3.88</v>
      </c>
      <c r="D3026">
        <f>SUMIFS(user_list!P:P,user_list!G:G,"&lt;="&amp;A3026,user_list!H:H,"&gt;="&amp;A3026,user_list!J:J,days!G3026)+SUMIFS(user_list!P:P,user_list!G:G,"&lt;="&amp;A3026,user_list!H:H,"&gt;="&amp;A3026,user_list!J:J,days!G3026-1)</f>
        <v>0.70377777777777761</v>
      </c>
      <c r="E3026">
        <f>COUNTIF(user_list!H:H,A3026)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80">
        <v>45030</v>
      </c>
      <c r="B3027">
        <f>SUMIFS(user_list!P:P,user_list!G:G,"&lt;="&amp;A3027,user_list!H:H,"&gt;="&amp;A3027)</f>
        <v>1.4829444444444442</v>
      </c>
      <c r="C3027">
        <f>SUMIFS(user_list!Q:Q,user_list!G:G,"&lt;="&amp;A3027,user_list!H:H,"&gt;="&amp;A3027)</f>
        <v>4.88</v>
      </c>
      <c r="D3027">
        <f>SUMIFS(user_list!P:P,user_list!G:G,"&lt;="&amp;A3027,user_list!H:H,"&gt;="&amp;A3027,user_list!J:J,days!G3027)+SUMIFS(user_list!P:P,user_list!G:G,"&lt;="&amp;A3027,user_list!H:H,"&gt;="&amp;A3027,user_list!J:J,days!G3027-1)</f>
        <v>0.70377777777777761</v>
      </c>
      <c r="E3027">
        <f>COUNTIF(user_list!H:H,A3027)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80">
        <v>45031</v>
      </c>
      <c r="B3028">
        <f>SUMIFS(user_list!P:P,user_list!G:G,"&lt;="&amp;A3028,user_list!H:H,"&gt;="&amp;A3028)</f>
        <v>2.4565555555555556</v>
      </c>
      <c r="C3028">
        <f>SUMIFS(user_list!Q:Q,user_list!G:G,"&lt;="&amp;A3028,user_list!H:H,"&gt;="&amp;A3028)</f>
        <v>4.88</v>
      </c>
      <c r="D3028">
        <f>SUMIFS(user_list!P:P,user_list!G:G,"&lt;="&amp;A3028,user_list!H:H,"&gt;="&amp;A3028,user_list!J:J,days!G3028)+SUMIFS(user_list!P:P,user_list!G:G,"&lt;="&amp;A3028,user_list!H:H,"&gt;="&amp;A3028,user_list!J:J,days!G3028-1)</f>
        <v>0.70377777777777761</v>
      </c>
      <c r="E3028">
        <f>COUNTIF(user_list!H:H,A3028)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80">
        <v>45032</v>
      </c>
      <c r="B3029">
        <f>SUMIFS(user_list!P:P,user_list!G:G,"&lt;="&amp;A3029,user_list!H:H,"&gt;="&amp;A3029)</f>
        <v>0.70377777777777761</v>
      </c>
      <c r="C3029">
        <f>SUMIFS(user_list!Q:Q,user_list!G:G,"&lt;="&amp;A3029,user_list!H:H,"&gt;="&amp;A3029)</f>
        <v>3.88</v>
      </c>
      <c r="D3029">
        <f>SUMIFS(user_list!P:P,user_list!G:G,"&lt;="&amp;A3029,user_list!H:H,"&gt;="&amp;A3029,user_list!J:J,days!G3029)+SUMIFS(user_list!P:P,user_list!G:G,"&lt;="&amp;A3029,user_list!H:H,"&gt;="&amp;A3029,user_list!J:J,days!G3029-1)</f>
        <v>0.70377777777777761</v>
      </c>
      <c r="E3029">
        <f>COUNTIF(user_list!H:H,A3029)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80">
        <v>45033</v>
      </c>
      <c r="B3030">
        <f>SUMIFS(user_list!P:P,user_list!G:G,"&lt;="&amp;A3030,user_list!H:H,"&gt;="&amp;A3030)</f>
        <v>0.70377777777777761</v>
      </c>
      <c r="C3030">
        <f>SUMIFS(user_list!Q:Q,user_list!G:G,"&lt;="&amp;A3030,user_list!H:H,"&gt;="&amp;A3030)</f>
        <v>3.88</v>
      </c>
      <c r="D3030">
        <f>SUMIFS(user_list!P:P,user_list!G:G,"&lt;="&amp;A3030,user_list!H:H,"&gt;="&amp;A3030,user_list!J:J,days!G3030)+SUMIFS(user_list!P:P,user_list!G:G,"&lt;="&amp;A3030,user_list!H:H,"&gt;="&amp;A3030,user_list!J:J,days!G3030-1)</f>
        <v>0.70377777777777761</v>
      </c>
      <c r="E3030">
        <f>COUNTIF(user_list!H:H,A3030)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80">
        <v>45034</v>
      </c>
      <c r="B3031">
        <f>SUMIFS(user_list!P:P,user_list!G:G,"&lt;="&amp;A3031,user_list!H:H,"&gt;="&amp;A3031)</f>
        <v>0.70377777777777761</v>
      </c>
      <c r="C3031">
        <f>SUMIFS(user_list!Q:Q,user_list!G:G,"&lt;="&amp;A3031,user_list!H:H,"&gt;="&amp;A3031)</f>
        <v>3.88</v>
      </c>
      <c r="D3031">
        <f>SUMIFS(user_list!P:P,user_list!G:G,"&lt;="&amp;A3031,user_list!H:H,"&gt;="&amp;A3031,user_list!J:J,days!G3031)+SUMIFS(user_list!P:P,user_list!G:G,"&lt;="&amp;A3031,user_list!H:H,"&gt;="&amp;A3031,user_list!J:J,days!G3031-1)</f>
        <v>0.70377777777777761</v>
      </c>
      <c r="E3031">
        <f>COUNTIF(user_list!H:H,A3031)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80">
        <v>45035</v>
      </c>
      <c r="B3032">
        <f>SUMIFS(user_list!P:P,user_list!G:G,"&lt;="&amp;A3032,user_list!H:H,"&gt;="&amp;A3032)</f>
        <v>0.70377777777777761</v>
      </c>
      <c r="C3032">
        <f>SUMIFS(user_list!Q:Q,user_list!G:G,"&lt;="&amp;A3032,user_list!H:H,"&gt;="&amp;A3032)</f>
        <v>3.88</v>
      </c>
      <c r="D3032">
        <f>SUMIFS(user_list!P:P,user_list!G:G,"&lt;="&amp;A3032,user_list!H:H,"&gt;="&amp;A3032,user_list!J:J,days!G3032)+SUMIFS(user_list!P:P,user_list!G:G,"&lt;="&amp;A3032,user_list!H:H,"&gt;="&amp;A3032,user_list!J:J,days!G3032-1)</f>
        <v>0.70377777777777761</v>
      </c>
      <c r="E3032">
        <f>COUNTIF(user_list!H:H,A3032)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80">
        <v>45036</v>
      </c>
      <c r="B3033">
        <f>SUMIFS(user_list!P:P,user_list!G:G,"&lt;="&amp;A3033,user_list!H:H,"&gt;="&amp;A3033)</f>
        <v>0.30933333333333329</v>
      </c>
      <c r="C3033">
        <f>SUMIFS(user_list!Q:Q,user_list!G:G,"&lt;="&amp;A3033,user_list!H:H,"&gt;="&amp;A3033)</f>
        <v>2.88</v>
      </c>
      <c r="D3033">
        <f>SUMIFS(user_list!P:P,user_list!G:G,"&lt;="&amp;A3033,user_list!H:H,"&gt;="&amp;A3033,user_list!J:J,days!G3033)+SUMIFS(user_list!P:P,user_list!G:G,"&lt;="&amp;A3033,user_list!H:H,"&gt;="&amp;A3033,user_list!J:J,days!G3033-1)</f>
        <v>0.30933333333333329</v>
      </c>
      <c r="E3033">
        <f>COUNTIF(user_list!H:H,A3033)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80">
        <v>45037</v>
      </c>
      <c r="B3034">
        <f>SUMIFS(user_list!P:P,user_list!G:G,"&lt;="&amp;A3034,user_list!H:H,"&gt;="&amp;A3034)</f>
        <v>0.30933333333333329</v>
      </c>
      <c r="C3034">
        <f>SUMIFS(user_list!Q:Q,user_list!G:G,"&lt;="&amp;A3034,user_list!H:H,"&gt;="&amp;A3034)</f>
        <v>2.88</v>
      </c>
      <c r="D3034">
        <f>SUMIFS(user_list!P:P,user_list!G:G,"&lt;="&amp;A3034,user_list!H:H,"&gt;="&amp;A3034,user_list!J:J,days!G3034)+SUMIFS(user_list!P:P,user_list!G:G,"&lt;="&amp;A3034,user_list!H:H,"&gt;="&amp;A3034,user_list!J:J,days!G3034-1)</f>
        <v>0.30933333333333329</v>
      </c>
      <c r="E3034">
        <f>COUNTIF(user_list!H:H,A3034)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80">
        <v>45038</v>
      </c>
      <c r="B3035">
        <f>SUMIFS(user_list!P:P,user_list!G:G,"&lt;="&amp;A3035,user_list!H:H,"&gt;="&amp;A3035)</f>
        <v>0</v>
      </c>
      <c r="C3035">
        <f>SUMIFS(user_list!Q:Q,user_list!G:G,"&lt;="&amp;A3035,user_list!H:H,"&gt;="&amp;A3035)</f>
        <v>0</v>
      </c>
      <c r="D3035">
        <f>SUMIFS(user_list!P:P,user_list!G:G,"&lt;="&amp;A3035,user_list!H:H,"&gt;="&amp;A3035,user_list!J:J,days!G3035)+SUMIFS(user_list!P:P,user_list!G:G,"&lt;="&amp;A3035,user_list!H:H,"&gt;="&amp;A3035,user_list!J:J,days!G3035-1)</f>
        <v>0</v>
      </c>
      <c r="E3035">
        <f>COUNTIF(user_list!H:H,A3035)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80">
        <v>45039</v>
      </c>
      <c r="B3036">
        <f>SUMIFS(user_list!P:P,user_list!G:G,"&lt;="&amp;A3036,user_list!H:H,"&gt;="&amp;A3036)</f>
        <v>0</v>
      </c>
      <c r="C3036">
        <f>SUMIFS(user_list!Q:Q,user_list!G:G,"&lt;="&amp;A3036,user_list!H:H,"&gt;="&amp;A3036)</f>
        <v>0</v>
      </c>
      <c r="D3036">
        <f>SUMIFS(user_list!P:P,user_list!G:G,"&lt;="&amp;A3036,user_list!H:H,"&gt;="&amp;A3036,user_list!J:J,days!G3036)+SUMIFS(user_list!P:P,user_list!G:G,"&lt;="&amp;A3036,user_list!H:H,"&gt;="&amp;A3036,user_list!J:J,days!G3036-1)</f>
        <v>0</v>
      </c>
      <c r="E3036">
        <f>COUNTIF(user_list!H:H,A3036)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80">
        <v>45040</v>
      </c>
      <c r="B3037">
        <f>SUMIFS(user_list!P:P,user_list!G:G,"&lt;="&amp;A3037,user_list!H:H,"&gt;="&amp;A3037)</f>
        <v>3.299722222222222</v>
      </c>
      <c r="C3037">
        <f>SUMIFS(user_list!Q:Q,user_list!G:G,"&lt;="&amp;A3037,user_list!H:H,"&gt;="&amp;A3037)</f>
        <v>2</v>
      </c>
      <c r="D3037">
        <f>SUMIFS(user_list!P:P,user_list!G:G,"&lt;="&amp;A3037,user_list!H:H,"&gt;="&amp;A3037,user_list!J:J,days!G3037)+SUMIFS(user_list!P:P,user_list!G:G,"&lt;="&amp;A3037,user_list!H:H,"&gt;="&amp;A3037,user_list!J:J,days!G3037-1)</f>
        <v>0</v>
      </c>
      <c r="E3037">
        <f>COUNTIF(user_list!H:H,A3037)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80">
        <v>45041</v>
      </c>
      <c r="B3038">
        <f>SUMIFS(user_list!P:P,user_list!G:G,"&lt;="&amp;A3038,user_list!H:H,"&gt;="&amp;A3038)</f>
        <v>0</v>
      </c>
      <c r="C3038">
        <f>SUMIFS(user_list!Q:Q,user_list!G:G,"&lt;="&amp;A3038,user_list!H:H,"&gt;="&amp;A3038)</f>
        <v>0</v>
      </c>
      <c r="D3038">
        <f>SUMIFS(user_list!P:P,user_list!G:G,"&lt;="&amp;A3038,user_list!H:H,"&gt;="&amp;A3038,user_list!J:J,days!G3038)+SUMIFS(user_list!P:P,user_list!G:G,"&lt;="&amp;A3038,user_list!H:H,"&gt;="&amp;A3038,user_list!J:J,days!G3038-1)</f>
        <v>0</v>
      </c>
      <c r="E3038">
        <f>COUNTIF(user_list!H:H,A3038)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80">
        <v>45042</v>
      </c>
      <c r="B3039">
        <f>SUMIFS(user_list!P:P,user_list!G:G,"&lt;="&amp;A3039,user_list!H:H,"&gt;="&amp;A3039)</f>
        <v>0</v>
      </c>
      <c r="C3039">
        <f>SUMIFS(user_list!Q:Q,user_list!G:G,"&lt;="&amp;A3039,user_list!H:H,"&gt;="&amp;A3039)</f>
        <v>0</v>
      </c>
      <c r="D3039">
        <f>SUMIFS(user_list!P:P,user_list!G:G,"&lt;="&amp;A3039,user_list!H:H,"&gt;="&amp;A3039,user_list!J:J,days!G3039)+SUMIFS(user_list!P:P,user_list!G:G,"&lt;="&amp;A3039,user_list!H:H,"&gt;="&amp;A3039,user_list!J:J,days!G3039-1)</f>
        <v>0</v>
      </c>
      <c r="E3039">
        <f>COUNTIF(user_list!H:H,A3039)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80">
        <v>45043</v>
      </c>
      <c r="B3040">
        <f>SUMIFS(user_list!P:P,user_list!G:G,"&lt;="&amp;A3040,user_list!H:H,"&gt;="&amp;A3040)</f>
        <v>0</v>
      </c>
      <c r="C3040">
        <f>SUMIFS(user_list!Q:Q,user_list!G:G,"&lt;="&amp;A3040,user_list!H:H,"&gt;="&amp;A3040)</f>
        <v>0</v>
      </c>
      <c r="D3040">
        <f>SUMIFS(user_list!P:P,user_list!G:G,"&lt;="&amp;A3040,user_list!H:H,"&gt;="&amp;A3040,user_list!J:J,days!G3040)+SUMIFS(user_list!P:P,user_list!G:G,"&lt;="&amp;A3040,user_list!H:H,"&gt;="&amp;A3040,user_list!J:J,days!G3040-1)</f>
        <v>0</v>
      </c>
      <c r="E3040">
        <f>COUNTIF(user_list!H:H,A3040)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3" customWidth="1"/>
    <col min="4" max="5" width="11.44140625" style="73" bestFit="1" customWidth="1"/>
    <col min="6" max="6" width="11.44140625" style="73" customWidth="1"/>
    <col min="7" max="7" width="14.44140625" style="73" bestFit="1" customWidth="1"/>
    <col min="8" max="8" width="10.5546875" style="73" bestFit="1" customWidth="1"/>
    <col min="9" max="11" width="8.88671875" style="73" customWidth="1"/>
    <col min="12" max="12" width="8.77734375" style="73" bestFit="1" customWidth="1"/>
    <col min="13" max="14" width="8.88671875" style="73" customWidth="1"/>
    <col min="15" max="15" width="16.5546875" style="73" bestFit="1" customWidth="1"/>
    <col min="16" max="16" width="14" style="75" bestFit="1" customWidth="1"/>
    <col min="17" max="17" width="11.88671875" style="81" bestFit="1" customWidth="1"/>
    <col min="18" max="24" width="8.88671875" style="73" customWidth="1"/>
    <col min="25" max="25" width="33" style="73" bestFit="1" customWidth="1"/>
    <col min="26" max="26" width="43.33203125" style="73" bestFit="1" customWidth="1"/>
    <col min="27" max="28" width="8.88671875" style="73" customWidth="1"/>
    <col min="29" max="29" width="6.21875" style="73" bestFit="1" customWidth="1"/>
    <col min="30" max="30" width="8.88671875" style="73" customWidth="1"/>
    <col min="31" max="31" width="5.44140625" style="73" bestFit="1" customWidth="1"/>
    <col min="32" max="40" width="8.88671875" style="73" customWidth="1"/>
    <col min="41" max="16384" width="8.88671875" style="73"/>
  </cols>
  <sheetData>
    <row r="1" spans="2:31" ht="15" customHeight="1" thickBot="1" x14ac:dyDescent="0.35">
      <c r="W1" t="s">
        <v>687</v>
      </c>
      <c r="X1">
        <v>0.15</v>
      </c>
      <c r="Y1" t="s">
        <v>688</v>
      </c>
    </row>
    <row r="2" spans="2:31" ht="15" customHeight="1" thickBot="1" x14ac:dyDescent="0.35">
      <c r="B2" s="14" t="s">
        <v>689</v>
      </c>
      <c r="C2" s="15" t="s">
        <v>690</v>
      </c>
      <c r="D2" s="15" t="s">
        <v>11</v>
      </c>
      <c r="E2" s="15" t="s">
        <v>691</v>
      </c>
      <c r="F2" s="15" t="s">
        <v>692</v>
      </c>
      <c r="G2" s="16" t="s">
        <v>693</v>
      </c>
      <c r="H2" s="71" t="s">
        <v>694</v>
      </c>
      <c r="I2" t="s">
        <v>695</v>
      </c>
      <c r="K2" s="14" t="s">
        <v>689</v>
      </c>
      <c r="L2" s="15" t="s">
        <v>696</v>
      </c>
      <c r="M2" s="15" t="s">
        <v>683</v>
      </c>
      <c r="N2" s="15" t="s">
        <v>697</v>
      </c>
      <c r="O2" s="15" t="s">
        <v>698</v>
      </c>
      <c r="P2" s="16" t="s">
        <v>699</v>
      </c>
      <c r="Q2" s="82" t="s">
        <v>700</v>
      </c>
      <c r="W2" t="s">
        <v>701</v>
      </c>
      <c r="X2">
        <f>X1/7</f>
        <v>2.1428571428571429E-2</v>
      </c>
      <c r="Y2" t="s">
        <v>702</v>
      </c>
    </row>
    <row r="3" spans="2:31" ht="15" customHeight="1" thickBot="1" x14ac:dyDescent="0.35">
      <c r="B3" s="11">
        <f>days!$G$2</f>
        <v>2015</v>
      </c>
      <c r="C3" s="5">
        <v>1</v>
      </c>
      <c r="D3" s="83">
        <f>SUMIFS(days!C:C,days!G:G,B3,days!F:F,C3)</f>
        <v>29.612903225806445</v>
      </c>
      <c r="E3" s="83">
        <f>SUMIFS(days!B:B,days!G:G,B3,days!F:F,C3)/60</f>
        <v>0.20290322580645151</v>
      </c>
      <c r="F3" s="83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4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exp'!C3)&gt;0,AVERAGEIFS(user_list!I:I,user_list!#REF!,'previsão -amort exp'!B3,user_list!#REF!,'previsão -amort exp'!C3),0)</f>
        <v>#REF!</v>
      </c>
      <c r="K3" s="12">
        <f>B3</f>
        <v>2015</v>
      </c>
      <c r="L3" t="s">
        <v>703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5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5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83">
        <f>SUMIFS(days!C:C,days!G:G,B4,days!F:F,C4)</f>
        <v>46.064516129032278</v>
      </c>
      <c r="E4" s="83">
        <f>SUMIFS(days!B:B,days!G:G,B4,days!F:F,C4)/60</f>
        <v>0.31562724014336901</v>
      </c>
      <c r="F4" s="83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4">
        <f t="shared" si="0"/>
        <v>1.1272401433691751E-2</v>
      </c>
      <c r="I4" t="e">
        <f>IF(COUNTIFS(user_list!#REF!,'previsão -amort exp'!B4,user_list!#REF!,'previsão -amort exp'!C4)&gt;0,AVERAGEIFS(user_list!I:I,user_list!#REF!,'previsão -amort exp'!B4,user_list!#REF!,'previsão -amort exp'!C4),0)</f>
        <v>#REF!</v>
      </c>
      <c r="K4" s="12">
        <f>K3</f>
        <v>2015</v>
      </c>
      <c r="L4" t="s">
        <v>704</v>
      </c>
      <c r="M4">
        <f t="shared" si="1"/>
        <v>250.32258064516134</v>
      </c>
      <c r="N4">
        <f t="shared" si="2"/>
        <v>1.6446547192353642</v>
      </c>
      <c r="O4">
        <f t="shared" si="3"/>
        <v>2</v>
      </c>
      <c r="P4" s="75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5">
        <f t="shared" si="4"/>
        <v>1.8273941324837381E-2</v>
      </c>
      <c r="V4" s="30" t="s">
        <v>689</v>
      </c>
      <c r="W4" s="31" t="s">
        <v>705</v>
      </c>
      <c r="X4" s="31" t="s">
        <v>706</v>
      </c>
      <c r="Y4" s="31" t="s">
        <v>707</v>
      </c>
      <c r="Z4" s="31" t="s">
        <v>708</v>
      </c>
      <c r="AA4" s="31" t="s">
        <v>709</v>
      </c>
      <c r="AB4" s="31" t="s">
        <v>710</v>
      </c>
      <c r="AC4" s="31" t="s">
        <v>711</v>
      </c>
      <c r="AD4" s="31" t="s">
        <v>712</v>
      </c>
      <c r="AE4" s="32" t="s">
        <v>713</v>
      </c>
    </row>
    <row r="5" spans="2:31" ht="15" customHeight="1" thickBot="1" x14ac:dyDescent="0.35">
      <c r="B5" s="12">
        <f>days!$G$2</f>
        <v>2015</v>
      </c>
      <c r="C5">
        <v>3</v>
      </c>
      <c r="D5" s="83">
        <f>SUMIFS(days!C:C,days!G:G,B5,days!F:F,C5)</f>
        <v>51.000000000000028</v>
      </c>
      <c r="E5" s="83">
        <f>SUMIFS(days!B:B,days!G:G,B5,days!F:F,C5)/60</f>
        <v>0.34944444444444422</v>
      </c>
      <c r="F5" s="83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4">
        <f t="shared" si="0"/>
        <v>1.1272401433691749E-2</v>
      </c>
      <c r="I5" t="e">
        <f>IF(COUNTIFS(user_list!#REF!,'previsão -amort exp'!B5,user_list!#REF!,'previsão -amort exp'!C5)&gt;0,AVERAGEIFS(user_list!I:I,user_list!#REF!,'previsão -amort exp'!B5,user_list!#REF!,'previsão -amort exp'!C5),0)</f>
        <v>#REF!</v>
      </c>
      <c r="K5" s="12">
        <f>K4</f>
        <v>2015</v>
      </c>
      <c r="L5" t="s">
        <v>714</v>
      </c>
      <c r="M5">
        <f t="shared" si="1"/>
        <v>56.774004683840801</v>
      </c>
      <c r="N5">
        <f t="shared" si="2"/>
        <v>0.37948244643941348</v>
      </c>
      <c r="O5">
        <f t="shared" si="3"/>
        <v>0</v>
      </c>
      <c r="P5" s="75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5">
        <f t="shared" si="4"/>
        <v>4.2164716271045942E-3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6"/>
      <c r="Z5" s="83"/>
      <c r="AA5" s="83"/>
      <c r="AB5" s="83"/>
      <c r="AC5" s="43">
        <f>+S8</f>
        <v>-0.1459896508932127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83">
        <f>SUMIFS(days!C:C,days!G:G,B6,days!F:F,C6)</f>
        <v>106.32258064516137</v>
      </c>
      <c r="E6" s="83">
        <f>SUMIFS(days!B:B,days!G:G,B6,days!F:F,C6)/60</f>
        <v>0.70332138590203119</v>
      </c>
      <c r="F6" s="83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4">
        <f t="shared" si="0"/>
        <v>2.3444046196734371E-2</v>
      </c>
      <c r="I6" t="e">
        <f>IF(COUNTIFS(user_list!#REF!,'previsão -amort exp'!B6,user_list!#REF!,'previsão -amort exp'!C6)&gt;0,AVERAGEIFS(user_list!I:I,user_list!#REF!,'previsão -amort exp'!B6,user_list!#REF!,'previsão -amort exp'!C6),0)</f>
        <v>#REF!</v>
      </c>
      <c r="K6" s="13">
        <f>K5</f>
        <v>2015</v>
      </c>
      <c r="L6" s="6" t="s">
        <v>715</v>
      </c>
      <c r="M6" s="6">
        <f t="shared" si="1"/>
        <v>174.10694769711179</v>
      </c>
      <c r="N6" s="6">
        <f t="shared" si="2"/>
        <v>1.1637461690808679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7">
        <f t="shared" si="4"/>
        <v>1.2930512989787422E-2</v>
      </c>
      <c r="V6" s="37">
        <f t="shared" si="5"/>
        <v>2015</v>
      </c>
      <c r="W6" s="41">
        <v>2</v>
      </c>
      <c r="X6" s="41">
        <f t="shared" si="6"/>
        <v>1.6446547192353642</v>
      </c>
      <c r="Y6" s="88"/>
      <c r="Z6" s="81"/>
      <c r="AA6" s="81"/>
      <c r="AB6" s="81"/>
      <c r="AC6" s="46">
        <f>+S9</f>
        <v>0.63069015794788674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83">
        <f>SUMIFS(days!C:C,days!G:G,B7,days!F:F,C7)</f>
        <v>82.666666666666671</v>
      </c>
      <c r="E7" s="83">
        <f>SUMIFS(days!B:B,days!G:G,B7,days!F:F,C7)/60</f>
        <v>0.54039506172839491</v>
      </c>
      <c r="F7" s="83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4">
        <f t="shared" si="0"/>
        <v>1.7432098765432093E-2</v>
      </c>
      <c r="I7" t="e">
        <f>IF(COUNTIFS(user_list!#REF!,'previsão -amort exp'!B7,user_list!#REF!,'previsão -amort exp'!C7)&gt;0,AVERAGEIFS(user_list!I:I,user_list!#REF!,'previsão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172.2144808743171</v>
      </c>
      <c r="N7" s="5">
        <f t="shared" si="2"/>
        <v>1.1510967541995543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9">
        <f t="shared" si="4"/>
        <v>1.2789963935550604E-2</v>
      </c>
      <c r="S7">
        <f>AVERAGE(N3:N6)</f>
        <v>1.0139645612874775</v>
      </c>
      <c r="V7" s="37">
        <f t="shared" si="5"/>
        <v>2015</v>
      </c>
      <c r="W7" s="41">
        <v>3</v>
      </c>
      <c r="X7" s="41">
        <f t="shared" si="6"/>
        <v>0.37948244643941348</v>
      </c>
      <c r="Y7" s="88"/>
      <c r="Z7" s="81"/>
      <c r="AA7" s="81"/>
      <c r="AB7" s="81"/>
      <c r="AC7" s="46">
        <f>+S10</f>
        <v>-0.63448211484806394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83">
        <f>SUMIFS(days!C:C,days!G:G,B8,days!F:F,C8)</f>
        <v>61.333333333333314</v>
      </c>
      <c r="E8" s="83">
        <f>SUMIFS(days!B:B,days!G:G,B8,days!F:F,C8)/60</f>
        <v>0.40093827160493822</v>
      </c>
      <c r="F8" s="83">
        <f>SUMIFS(days!E:E,days!F:F,'previsão -amort exp'!C8,days!G:G,'previsão -amort exp'!B8)</f>
        <v>1</v>
      </c>
      <c r="G8" s="9">
        <f>IF(E8&gt;0,SUMIFS(days!D:D,days!G:G,B8,days!F:F,C8)/60/E8,0)</f>
        <v>0</v>
      </c>
      <c r="H8" s="84">
        <f t="shared" si="0"/>
        <v>1.336460905349794E-2</v>
      </c>
      <c r="I8" t="e">
        <f>IF(COUNTIFS(user_list!#REF!,'previsão -amort exp'!B8,user_list!#REF!,'previsão -amort exp'!C8)&gt;0,AVERAGEIFS(user_list!I:I,user_list!#REF!,'previsão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210.90456674473069</v>
      </c>
      <c r="N8">
        <f t="shared" si="2"/>
        <v>1.4310866673172007</v>
      </c>
      <c r="O8">
        <f t="shared" si="3"/>
        <v>8</v>
      </c>
      <c r="P8" s="75">
        <f>IF(N8&gt;0,SUMIFS(days!D:D,days!F:F,IF(L8="WINTER","&lt;=3",IF(L8="SPRING","&lt;=6",IF(L8="SUMMER","&lt;=9","&lt;=12"))),days!F:F,IF(L8="WINTER","&gt;=1",IF(L8="SPRING","&gt;=4",IF(L8="SUMMER","&gt;=7","&gt;=10"))),days!G:G,K8)/60/N8,0)</f>
        <v>5.667798671003399E-2</v>
      </c>
      <c r="Q8" s="85">
        <f t="shared" si="4"/>
        <v>1.590096297019112E-2</v>
      </c>
      <c r="S8">
        <f>N3-$S$7</f>
        <v>-0.1459896508932127</v>
      </c>
      <c r="V8" s="42">
        <f t="shared" si="5"/>
        <v>2015</v>
      </c>
      <c r="W8" s="34">
        <v>4</v>
      </c>
      <c r="X8" s="34">
        <f t="shared" si="6"/>
        <v>1.1637461690808679</v>
      </c>
      <c r="Y8" s="90"/>
      <c r="Z8" s="91">
        <f>S7</f>
        <v>1.0139645612874775</v>
      </c>
      <c r="AA8" s="92"/>
      <c r="AB8" s="92"/>
      <c r="AC8" s="47">
        <f>+S11</f>
        <v>0.14978160779339045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83">
        <f>SUMIFS(days!C:C,days!G:G,B9,days!F:F,C9)</f>
        <v>0</v>
      </c>
      <c r="E9" s="83">
        <f>SUMIFS(days!B:B,days!G:G,B9,days!F:F,C9)/60</f>
        <v>0</v>
      </c>
      <c r="F9" s="83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4">
        <f t="shared" si="0"/>
        <v>0</v>
      </c>
      <c r="I9" t="e">
        <f>IF(COUNTIFS(user_list!#REF!,'previsão -amort exp'!B9,user_list!#REF!,'previsão -amort exp'!C9)&gt;0,AVERAGEIFS(user_list!I:I,user_list!#REF!,'previsão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80.875</v>
      </c>
      <c r="N9">
        <f t="shared" si="2"/>
        <v>0.53814814814814815</v>
      </c>
      <c r="O9">
        <f t="shared" si="3"/>
        <v>6</v>
      </c>
      <c r="P9" s="75">
        <f>IF(N9&gt;0,SUMIFS(days!D:D,days!F:F,IF(L9="WINTER","&lt;=3",IF(L9="SPRING","&lt;=6",IF(L9="SUMMER","&lt;=9","&lt;=12"))),days!F:F,IF(L9="WINTER","&gt;=1",IF(L9="SPRING","&gt;=4",IF(L9="SUMMER","&gt;=7","&gt;=10"))),days!G:G,K9)/60/N9,0)</f>
        <v>0.16104611149346182</v>
      </c>
      <c r="Q9" s="85">
        <f t="shared" si="4"/>
        <v>5.979423868312757E-3</v>
      </c>
      <c r="S9">
        <f>N4-$S$7</f>
        <v>0.63069015794788674</v>
      </c>
      <c r="V9" s="39">
        <f t="shared" si="5"/>
        <v>2016</v>
      </c>
      <c r="W9" s="40">
        <f t="shared" ref="W9:W32" si="9">W5</f>
        <v>1</v>
      </c>
      <c r="X9" s="40">
        <f t="shared" si="6"/>
        <v>1.1510967541995543</v>
      </c>
      <c r="Y9" s="86">
        <f t="shared" ref="Y9:Y28" si="10">+X9-AC5</f>
        <v>1.2970864050927671</v>
      </c>
      <c r="Z9" s="83">
        <f t="shared" ref="Z9:Z28" si="11">+$X$1*Y9+(1-$X$1)*Z8</f>
        <v>1.0564328378582708</v>
      </c>
      <c r="AA9" s="83">
        <f t="shared" ref="AA9:AA29" si="12">+Z8</f>
        <v>1.0139645612874775</v>
      </c>
      <c r="AB9" s="93">
        <f t="shared" ref="AB9:AB28" si="13">+AA9+AC5</f>
        <v>0.86797491039426478</v>
      </c>
      <c r="AC9" s="44">
        <f t="shared" ref="AC9:AC28" si="14">+$X$2*(X9-Z9)+(1-$X$2)*AC5</f>
        <v>-0.14083278873818778</v>
      </c>
      <c r="AD9" s="44">
        <f t="shared" ref="AD9:AD28" si="15">+ABS(X9-AB9)</f>
        <v>0.28312184380528949</v>
      </c>
      <c r="AE9" s="45">
        <f t="shared" ref="AE9:AE28" si="16">+$X$1*AD9+(1-$X$1)*AE8</f>
        <v>4.2468276570793419E-2</v>
      </c>
    </row>
    <row r="10" spans="2:31" ht="15" customHeight="1" thickBot="1" x14ac:dyDescent="0.35">
      <c r="B10" s="12">
        <f>days!$G$2</f>
        <v>2015</v>
      </c>
      <c r="C10">
        <v>8</v>
      </c>
      <c r="D10" s="83">
        <f>SUMIFS(days!C:C,days!G:G,B10,days!F:F,C10)</f>
        <v>0</v>
      </c>
      <c r="E10" s="83">
        <f>SUMIFS(days!B:B,days!G:G,B10,days!F:F,C10)/60</f>
        <v>0</v>
      </c>
      <c r="F10" s="83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4">
        <f t="shared" si="0"/>
        <v>0</v>
      </c>
      <c r="I10" t="e">
        <f>IF(COUNTIFS(user_list!#REF!,'previsão -amort exp'!B10,user_list!#REF!,'previsão -amort exp'!C10)&gt;0,AVERAGEIFS(user_list!I:I,user_list!#REF!,'previsão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7">
        <f t="shared" si="4"/>
        <v>7.0023468436990451E-3</v>
      </c>
      <c r="S10">
        <f>N5-$S$7</f>
        <v>-0.63448211484806394</v>
      </c>
      <c r="V10" s="37">
        <f t="shared" si="5"/>
        <v>2016</v>
      </c>
      <c r="W10" s="41">
        <f t="shared" si="9"/>
        <v>2</v>
      </c>
      <c r="X10" s="41">
        <f t="shared" si="6"/>
        <v>1.4310866673172007</v>
      </c>
      <c r="Y10" s="88">
        <f t="shared" si="10"/>
        <v>0.80039650936931395</v>
      </c>
      <c r="Z10" s="81">
        <f t="shared" si="11"/>
        <v>1.0180273885849274</v>
      </c>
      <c r="AA10" s="81">
        <f t="shared" si="12"/>
        <v>1.0564328378582708</v>
      </c>
      <c r="AB10" s="81">
        <f t="shared" si="13"/>
        <v>1.6871229958061575</v>
      </c>
      <c r="AC10" s="38">
        <f t="shared" si="14"/>
        <v>0.62602663910755219</v>
      </c>
      <c r="AD10" s="38">
        <f t="shared" si="15"/>
        <v>0.25603632848895685</v>
      </c>
      <c r="AE10" s="33">
        <f t="shared" si="16"/>
        <v>7.4503484358517932E-2</v>
      </c>
    </row>
    <row r="11" spans="2:31" ht="15" customHeight="1" thickBot="1" x14ac:dyDescent="0.35">
      <c r="B11" s="12">
        <f>days!$G$2</f>
        <v>2015</v>
      </c>
      <c r="C11">
        <v>9</v>
      </c>
      <c r="D11" s="83">
        <f>SUMIFS(days!C:C,days!G:G,B11,days!F:F,C11)</f>
        <v>56.774004683840801</v>
      </c>
      <c r="E11" s="83">
        <f>SUMIFS(days!B:B,days!G:G,B11,days!F:F,C11)/60</f>
        <v>0.37948244643941348</v>
      </c>
      <c r="F11" s="83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4">
        <f t="shared" si="0"/>
        <v>1.2649414881313782E-2</v>
      </c>
      <c r="I11" t="e">
        <f>IF(COUNTIFS(user_list!#REF!,'previsão -amort exp'!B11,user_list!#REF!,'previsão -amort exp'!C11)&gt;0,AVERAGEIFS(user_list!I:I,user_list!#REF!,'previsão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9">
        <f t="shared" si="4"/>
        <v>1.8416428876465562E-2</v>
      </c>
      <c r="S11">
        <f>N6-$S$7</f>
        <v>0.14978160779339045</v>
      </c>
      <c r="V11" s="37">
        <f t="shared" si="5"/>
        <v>2016</v>
      </c>
      <c r="W11" s="41">
        <f t="shared" si="9"/>
        <v>3</v>
      </c>
      <c r="X11" s="41">
        <f t="shared" si="6"/>
        <v>0.53814814814814815</v>
      </c>
      <c r="Y11" s="88">
        <f t="shared" si="10"/>
        <v>1.1726302629962122</v>
      </c>
      <c r="Z11" s="81">
        <f t="shared" si="11"/>
        <v>1.04121781974662</v>
      </c>
      <c r="AA11" s="81">
        <f t="shared" si="12"/>
        <v>1.0180273885849274</v>
      </c>
      <c r="AB11" s="81">
        <f t="shared" si="13"/>
        <v>0.38354527373686342</v>
      </c>
      <c r="AC11" s="38">
        <f t="shared" si="14"/>
        <v>-0.6316661339212869</v>
      </c>
      <c r="AD11" s="38">
        <f t="shared" si="15"/>
        <v>0.15460287441128473</v>
      </c>
      <c r="AE11" s="33">
        <f t="shared" si="16"/>
        <v>8.6518392866432953E-2</v>
      </c>
    </row>
    <row r="12" spans="2:31" ht="15" customHeight="1" thickBot="1" x14ac:dyDescent="0.35">
      <c r="B12" s="12">
        <f>days!$G$2</f>
        <v>2015</v>
      </c>
      <c r="C12">
        <v>10</v>
      </c>
      <c r="D12" s="83">
        <f>SUMIFS(days!C:C,days!G:G,B12,days!F:F,C12)</f>
        <v>58.666471506635496</v>
      </c>
      <c r="E12" s="83">
        <f>SUMIFS(days!B:B,days!G:G,B12,days!F:F,C12)/60</f>
        <v>0.39213186132072725</v>
      </c>
      <c r="F12" s="83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4">
        <f t="shared" si="0"/>
        <v>1.2649414881313782E-2</v>
      </c>
      <c r="I12" t="e">
        <f>IF(COUNTIFS(user_list!#REF!,'previsão -amort exp'!B12,user_list!#REF!,'previsão -amort exp'!C12)&gt;0,AVERAGEIFS(user_list!I:I,user_list!#REF!,'previsão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5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5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90">
        <f t="shared" si="10"/>
        <v>0.48042960813952362</v>
      </c>
      <c r="Z12" s="92">
        <f t="shared" si="11"/>
        <v>0.9570995880055555</v>
      </c>
      <c r="AA12" s="92">
        <f t="shared" si="12"/>
        <v>1.04121781974662</v>
      </c>
      <c r="AB12" s="94">
        <f t="shared" si="13"/>
        <v>1.1909994275400104</v>
      </c>
      <c r="AC12" s="35">
        <f t="shared" si="14"/>
        <v>0.13956725108197549</v>
      </c>
      <c r="AD12" s="35">
        <f t="shared" si="15"/>
        <v>0.56078821160709635</v>
      </c>
      <c r="AE12" s="36">
        <f t="shared" si="16"/>
        <v>0.15765886567753246</v>
      </c>
    </row>
    <row r="13" spans="2:31" ht="15" customHeight="1" thickBot="1" x14ac:dyDescent="0.35">
      <c r="B13" s="12">
        <f>days!$G$2</f>
        <v>2015</v>
      </c>
      <c r="C13">
        <v>11</v>
      </c>
      <c r="D13" s="83">
        <f>SUMIFS(days!C:C,days!G:G,B13,days!F:F,C13)</f>
        <v>56.774004683840801</v>
      </c>
      <c r="E13" s="83">
        <f>SUMIFS(days!B:B,days!G:G,B13,days!F:F,C13)/60</f>
        <v>0.37948244643941348</v>
      </c>
      <c r="F13" s="83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4">
        <f t="shared" si="0"/>
        <v>1.2649414881313782E-2</v>
      </c>
      <c r="I13" t="e">
        <f>IF(COUNTIFS(user_list!#REF!,'previsão -amort exp'!B13,user_list!#REF!,'previsão -amort exp'!C13)&gt;0,AVERAGEIFS(user_list!I:I,user_list!#REF!,'previsão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89.142185358066257</v>
      </c>
      <c r="N13">
        <f t="shared" si="2"/>
        <v>0.61267503838409532</v>
      </c>
      <c r="O13">
        <f t="shared" si="3"/>
        <v>5</v>
      </c>
      <c r="P13" s="75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5">
        <f t="shared" si="4"/>
        <v>6.8075004264899477E-3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6">
        <f t="shared" si="10"/>
        <v>1.7983113876200882</v>
      </c>
      <c r="Z13" s="83">
        <f t="shared" si="11"/>
        <v>1.0832813579477354</v>
      </c>
      <c r="AA13" s="83">
        <f t="shared" si="12"/>
        <v>0.9570995880055555</v>
      </c>
      <c r="AB13" s="95">
        <f t="shared" si="13"/>
        <v>0.81626679926736778</v>
      </c>
      <c r="AC13" s="44">
        <f t="shared" si="14"/>
        <v>-0.12551071667378022</v>
      </c>
      <c r="AD13" s="44">
        <f t="shared" si="15"/>
        <v>0.84121179961453274</v>
      </c>
      <c r="AE13" s="45">
        <f t="shared" si="16"/>
        <v>0.26019180576808254</v>
      </c>
    </row>
    <row r="14" spans="2:31" ht="15" customHeight="1" thickBot="1" x14ac:dyDescent="0.35">
      <c r="B14" s="13">
        <f>days!$G$2</f>
        <v>2015</v>
      </c>
      <c r="C14" s="6">
        <v>12</v>
      </c>
      <c r="D14" s="83">
        <f>SUMIFS(days!C:C,days!G:G,B14,days!F:F,C14)</f>
        <v>58.666471506635496</v>
      </c>
      <c r="E14" s="83">
        <f>SUMIFS(days!B:B,days!G:G,B14,days!F:F,C14)/60</f>
        <v>0.39213186132072725</v>
      </c>
      <c r="F14" s="83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4">
        <f t="shared" si="0"/>
        <v>1.2649414881313782E-2</v>
      </c>
      <c r="I14" t="e">
        <f>IF(COUNTIFS(user_list!#REF!,'previsão -amort exp'!B14,user_list!#REF!,'previsão -amort exp'!C14)&gt;0,AVERAGEIFS(user_list!I:I,user_list!#REF!,'previsão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321.00574363601669</v>
      </c>
      <c r="N14" s="6">
        <f t="shared" si="2"/>
        <v>2.0472820348133625</v>
      </c>
      <c r="O14">
        <f t="shared" si="3"/>
        <v>14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3.2111228264030509E-3</v>
      </c>
      <c r="Q14" s="87">
        <f t="shared" si="4"/>
        <v>2.2747578164592917E-2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8">
        <f t="shared" si="10"/>
        <v>-0.41523371230500999</v>
      </c>
      <c r="Z14" s="81">
        <f t="shared" si="11"/>
        <v>0.85850409740982359</v>
      </c>
      <c r="AA14" s="81">
        <f t="shared" si="12"/>
        <v>1.0832813579477354</v>
      </c>
      <c r="AB14" s="96">
        <f t="shared" si="13"/>
        <v>1.7093079970552876</v>
      </c>
      <c r="AC14" s="38">
        <f t="shared" si="14"/>
        <v>0.59873225747080572</v>
      </c>
      <c r="AD14" s="38">
        <f t="shared" si="15"/>
        <v>1.4985150702527454</v>
      </c>
      <c r="AE14" s="33">
        <f t="shared" si="16"/>
        <v>0.44594029544078195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83">
        <f>SUMIFS(days!C:C,days!G:G,B15,days!F:F,C15)</f>
        <v>58.666471506635496</v>
      </c>
      <c r="E15" s="83">
        <f>SUMIFS(days!B:B,days!G:G,B15,days!F:F,C15)/60</f>
        <v>0.39213186132072725</v>
      </c>
      <c r="F15" s="83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4">
        <f t="shared" si="0"/>
        <v>1.2649414881313782E-2</v>
      </c>
      <c r="I15" t="e">
        <f>IF(COUNTIFS(user_list!#REF!,'previsão -amort exp'!B15,user_list!#REF!,'previsão -amort exp'!C15)&gt;0,AVERAGEIFS(user_list!I:I,user_list!#REF!,'previsão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102.97894736842105</v>
      </c>
      <c r="N15" s="5">
        <f t="shared" si="2"/>
        <v>0.77279483430799245</v>
      </c>
      <c r="O15">
        <f t="shared" si="3"/>
        <v>8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9">
        <f t="shared" si="4"/>
        <v>8.5866092700888057E-3</v>
      </c>
      <c r="V15" s="37">
        <f t="shared" si="5"/>
        <v>2017</v>
      </c>
      <c r="W15" s="41">
        <f t="shared" si="9"/>
        <v>3</v>
      </c>
      <c r="X15" s="41">
        <f t="shared" si="6"/>
        <v>0.61267503838409532</v>
      </c>
      <c r="Y15" s="88">
        <f t="shared" si="10"/>
        <v>1.2443411723053823</v>
      </c>
      <c r="Z15" s="81">
        <f t="shared" si="11"/>
        <v>0.91637965864415738</v>
      </c>
      <c r="AA15" s="81">
        <f t="shared" si="12"/>
        <v>0.85850409740982359</v>
      </c>
      <c r="AB15" s="96">
        <f t="shared" si="13"/>
        <v>0.22683796348853669</v>
      </c>
      <c r="AC15" s="38">
        <f t="shared" si="14"/>
        <v>-0.62463838719997489</v>
      </c>
      <c r="AD15" s="38">
        <f t="shared" si="15"/>
        <v>0.38583707489555863</v>
      </c>
      <c r="AE15" s="33">
        <f t="shared" si="16"/>
        <v>0.43692481235899844</v>
      </c>
    </row>
    <row r="16" spans="2:31" ht="15" customHeight="1" thickBot="1" x14ac:dyDescent="0.35">
      <c r="B16" s="12">
        <f t="shared" si="17"/>
        <v>2016</v>
      </c>
      <c r="C16" s="72">
        <f t="shared" si="18"/>
        <v>2</v>
      </c>
      <c r="D16" s="83">
        <f>SUMIFS(days!C:C,days!G:G,B16,days!F:F,C16)</f>
        <v>54.881537861046105</v>
      </c>
      <c r="E16" s="83">
        <f>SUMIFS(days!B:B,days!G:G,B16,days!F:F,C16)/60</f>
        <v>0.36683303155809971</v>
      </c>
      <c r="F16" s="83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4">
        <f t="shared" si="0"/>
        <v>1.2649414881313784E-2</v>
      </c>
      <c r="I16" t="e">
        <f>IF(COUNTIFS(user_list!#REF!,'previsão -amort exp'!B16,user_list!#REF!,'previsão -amort exp'!C16)&gt;0,AVERAGEIFS(user_list!I:I,user_list!#REF!,'previsão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32.873684210526321</v>
      </c>
      <c r="N16">
        <f t="shared" si="2"/>
        <v>0.21804678362573104</v>
      </c>
      <c r="O16">
        <f t="shared" si="3"/>
        <v>3</v>
      </c>
      <c r="P16" s="75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5">
        <f t="shared" si="4"/>
        <v>2.4227420402859003E-3</v>
      </c>
      <c r="V16" s="42">
        <f t="shared" si="5"/>
        <v>2017</v>
      </c>
      <c r="W16" s="34">
        <f t="shared" si="9"/>
        <v>4</v>
      </c>
      <c r="X16" s="34">
        <f t="shared" si="6"/>
        <v>2.0472820348133625</v>
      </c>
      <c r="Y16" s="90">
        <f t="shared" si="10"/>
        <v>1.907714783731387</v>
      </c>
      <c r="Z16" s="92">
        <f t="shared" si="11"/>
        <v>1.0650799274072418</v>
      </c>
      <c r="AA16" s="92">
        <f t="shared" si="12"/>
        <v>0.91637965864415738</v>
      </c>
      <c r="AB16" s="94">
        <f t="shared" si="13"/>
        <v>1.0559469097261329</v>
      </c>
      <c r="AC16" s="35">
        <f t="shared" si="14"/>
        <v>0.15762371228892147</v>
      </c>
      <c r="AD16" s="35">
        <f t="shared" si="15"/>
        <v>0.99133512508722954</v>
      </c>
      <c r="AE16" s="36">
        <f t="shared" si="16"/>
        <v>0.5200863592682331</v>
      </c>
    </row>
    <row r="17" spans="2:31" ht="15" customHeight="1" thickBot="1" x14ac:dyDescent="0.35">
      <c r="B17" s="12">
        <f t="shared" si="17"/>
        <v>2016</v>
      </c>
      <c r="C17" s="72">
        <f t="shared" si="18"/>
        <v>3</v>
      </c>
      <c r="D17" s="83">
        <f>SUMIFS(days!C:C,days!G:G,B17,days!F:F,C17)</f>
        <v>58.666471506635496</v>
      </c>
      <c r="E17" s="83">
        <f>SUMIFS(days!B:B,days!G:G,B17,days!F:F,C17)/60</f>
        <v>0.39213186132072725</v>
      </c>
      <c r="F17" s="83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4">
        <f t="shared" si="0"/>
        <v>1.2649414881313782E-2</v>
      </c>
      <c r="I17" t="e">
        <f>IF(COUNTIFS(user_list!#REF!,'previsão -amort exp'!B17,user_list!#REF!,'previsão -amort exp'!C17)&gt;0,AVERAGEIFS(user_list!I:I,user_list!#REF!,'previsão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5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5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0.77279483430799245</v>
      </c>
      <c r="Y17" s="86">
        <f t="shared" si="10"/>
        <v>0.89830555098177267</v>
      </c>
      <c r="Z17" s="83">
        <f t="shared" si="11"/>
        <v>1.0400637709434213</v>
      </c>
      <c r="AA17" s="83">
        <f t="shared" si="12"/>
        <v>1.0650799274072418</v>
      </c>
      <c r="AB17" s="95">
        <f t="shared" si="13"/>
        <v>0.93956921073346156</v>
      </c>
      <c r="AC17" s="44">
        <f t="shared" si="14"/>
        <v>-0.12854839281581554</v>
      </c>
      <c r="AD17" s="44">
        <f t="shared" si="15"/>
        <v>0.16677437642546911</v>
      </c>
      <c r="AE17" s="45">
        <f t="shared" si="16"/>
        <v>0.46708956184181849</v>
      </c>
    </row>
    <row r="18" spans="2:31" ht="15" customHeight="1" thickBot="1" x14ac:dyDescent="0.35">
      <c r="B18" s="12">
        <f t="shared" si="17"/>
        <v>2016</v>
      </c>
      <c r="C18" s="72">
        <f t="shared" si="18"/>
        <v>4</v>
      </c>
      <c r="D18" s="83">
        <f>SUMIFS(days!C:C,days!G:G,B18,days!F:F,C18)</f>
        <v>70.444890759790169</v>
      </c>
      <c r="E18" s="83">
        <f>SUMIFS(days!B:B,days!G:G,B18,days!F:F,C18)/60</f>
        <v>0.47062168694574275</v>
      </c>
      <c r="F18" s="83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4">
        <f t="shared" si="0"/>
        <v>1.568738956485809E-2</v>
      </c>
      <c r="I18" t="e">
        <f>IF(COUNTIFS(user_list!#REF!,'previsão -amort exp'!B18,user_list!#REF!,'previsão -amort exp'!C18)&gt;0,AVERAGEIFS(user_list!I:I,user_list!#REF!,'previsão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7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0.21804678362573104</v>
      </c>
      <c r="Y18" s="88">
        <f t="shared" si="10"/>
        <v>-0.38068547384507467</v>
      </c>
      <c r="Z18" s="81">
        <f t="shared" si="11"/>
        <v>0.8269513842251468</v>
      </c>
      <c r="AA18" s="81">
        <f t="shared" si="12"/>
        <v>1.0400637709434213</v>
      </c>
      <c r="AB18" s="96">
        <f t="shared" si="13"/>
        <v>1.6387960284142271</v>
      </c>
      <c r="AC18" s="38">
        <f t="shared" si="14"/>
        <v>0.57285432479787235</v>
      </c>
      <c r="AD18" s="38">
        <f t="shared" si="15"/>
        <v>1.420749244788496</v>
      </c>
      <c r="AE18" s="33">
        <f t="shared" si="16"/>
        <v>0.61013851428382015</v>
      </c>
    </row>
    <row r="19" spans="2:31" ht="15" customHeight="1" thickBot="1" x14ac:dyDescent="0.35">
      <c r="B19" s="12">
        <f t="shared" si="17"/>
        <v>2016</v>
      </c>
      <c r="C19" s="72">
        <f t="shared" si="18"/>
        <v>5</v>
      </c>
      <c r="D19" s="83">
        <f>SUMIFS(days!C:C,days!G:G,B19,days!F:F,C19)</f>
        <v>69.320435478611458</v>
      </c>
      <c r="E19" s="83">
        <f>SUMIFS(days!B:B,days!G:G,B19,days!F:F,C19)/60</f>
        <v>0.46370800662555955</v>
      </c>
      <c r="F19" s="83">
        <f>SUMIFS(days!E:E,days!F:F,'previsão -amort exp'!C19,days!G:G,'previsão -amort exp'!B19)</f>
        <v>4</v>
      </c>
      <c r="G19" s="9">
        <f>IF(E19&gt;0,SUMIFS(days!D:D,days!G:G,B19,days!F:F,C19)/60/E19,0)</f>
        <v>0.17491850464554884</v>
      </c>
      <c r="H19" s="84">
        <f t="shared" si="0"/>
        <v>1.4958322794372888E-2</v>
      </c>
      <c r="I19" t="e">
        <f>IF(COUNTIFS(user_list!#REF!,'previsão -amort exp'!B19,user_list!#REF!,'previsão -amort exp'!C19)&gt;0,AVERAGEIFS(user_list!I:I,user_list!#REF!,'previsão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247.13446115288221</v>
      </c>
      <c r="N19" s="5">
        <f t="shared" si="2"/>
        <v>1.6638809204724774</v>
      </c>
      <c r="O19">
        <f t="shared" si="3"/>
        <v>18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9">
        <f t="shared" si="4"/>
        <v>1.8487565783027526E-2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8">
        <f t="shared" si="10"/>
        <v>0.72706236380816192</v>
      </c>
      <c r="Z19" s="81">
        <f t="shared" si="11"/>
        <v>0.81196803116259908</v>
      </c>
      <c r="AA19" s="81">
        <f t="shared" si="12"/>
        <v>0.8269513842251468</v>
      </c>
      <c r="AB19" s="96">
        <f t="shared" si="13"/>
        <v>0.20231299702517191</v>
      </c>
      <c r="AC19" s="38">
        <f t="shared" si="14"/>
        <v>-0.62645779435756999</v>
      </c>
      <c r="AD19" s="38">
        <f t="shared" si="15"/>
        <v>9.9889020416984844E-2</v>
      </c>
      <c r="AE19" s="33">
        <f t="shared" si="16"/>
        <v>0.53360109020379487</v>
      </c>
    </row>
    <row r="20" spans="2:31" ht="15" customHeight="1" thickBot="1" x14ac:dyDescent="0.35">
      <c r="B20" s="12">
        <f t="shared" si="17"/>
        <v>2016</v>
      </c>
      <c r="C20" s="72">
        <f t="shared" si="18"/>
        <v>6</v>
      </c>
      <c r="D20" s="83">
        <f>SUMIFS(days!C:C,days!G:G,B20,days!F:F,C20)</f>
        <v>71.13924050632906</v>
      </c>
      <c r="E20" s="83">
        <f>SUMIFS(days!B:B,days!G:G,B20,days!F:F,C20)/60</f>
        <v>0.49675697374589828</v>
      </c>
      <c r="F20" s="83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4">
        <f t="shared" si="0"/>
        <v>1.6558565791529943E-2</v>
      </c>
      <c r="I20" t="e">
        <f>IF(COUNTIFS(user_list!#REF!,'previsão -amort exp'!B20,user_list!#REF!,'previsão -amort exp'!C20)&gt;0,AVERAGEIFS(user_list!I:I,user_list!#REF!,'previsão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498.0930574400723</v>
      </c>
      <c r="N20">
        <f t="shared" si="2"/>
        <v>3.2895174197405233</v>
      </c>
      <c r="O20">
        <f t="shared" si="3"/>
        <v>23</v>
      </c>
      <c r="P20" s="75">
        <f>IF(N20&gt;0,SUMIFS(days!D:D,days!F:F,IF(L20="WINTER","&lt;=3",IF(L20="SPRING","&lt;=6",IF(L20="SUMMER","&lt;=9","&lt;=12"))),days!F:F,IF(L20="WINTER","&gt;=1",IF(L20="SPRING","&gt;=4",IF(L20="SUMMER","&gt;=7","&gt;=10"))),days!G:G,K20)/60/N20,0)</f>
        <v>0.31836703522281473</v>
      </c>
      <c r="Q20" s="85">
        <f t="shared" si="4"/>
        <v>3.6550193552672479E-2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90">
        <f t="shared" si="10"/>
        <v>0.60415211617111741</v>
      </c>
      <c r="Z20" s="92">
        <f t="shared" si="11"/>
        <v>0.78079564391387679</v>
      </c>
      <c r="AA20" s="92">
        <f t="shared" si="12"/>
        <v>0.81196803116259908</v>
      </c>
      <c r="AB20" s="94">
        <f t="shared" si="13"/>
        <v>0.96959174345152055</v>
      </c>
      <c r="AC20" s="35">
        <f t="shared" si="14"/>
        <v>0.15383849383729092</v>
      </c>
      <c r="AD20" s="35">
        <f t="shared" si="15"/>
        <v>0.20781591499148167</v>
      </c>
      <c r="AE20" s="36">
        <f t="shared" si="16"/>
        <v>0.48473331392194785</v>
      </c>
    </row>
    <row r="21" spans="2:31" ht="15" customHeight="1" thickBot="1" x14ac:dyDescent="0.35">
      <c r="B21" s="12">
        <f t="shared" si="17"/>
        <v>2016</v>
      </c>
      <c r="C21" s="72">
        <f t="shared" si="18"/>
        <v>7</v>
      </c>
      <c r="D21" s="83">
        <f>SUMIFS(days!C:C,days!G:G,B21,days!F:F,C21)</f>
        <v>66</v>
      </c>
      <c r="E21" s="83">
        <f>SUMIFS(days!B:B,days!G:G,B21,days!F:F,C21)/60</f>
        <v>0.43990740740740741</v>
      </c>
      <c r="F21" s="83">
        <f>SUMIFS(days!E:E,days!F:F,'previsão -amort exp'!C21,days!G:G,'previsão -amort exp'!B21)</f>
        <v>5</v>
      </c>
      <c r="G21" s="9">
        <f>IF(E21&gt;0,SUMIFS(days!D:D,days!G:G,B21,days!F:F,C21)/60/E21,0)</f>
        <v>0.1970111555462008</v>
      </c>
      <c r="H21" s="84">
        <f t="shared" si="0"/>
        <v>1.4190561529271208E-2</v>
      </c>
      <c r="I21" t="e">
        <f>IF(COUNTIFS(user_list!#REF!,'previsão -amort exp'!B21,user_list!#REF!,'previsão -amort exp'!C21)&gt;0,AVERAGEIFS(user_list!I:I,user_list!#REF!,'previsão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530.55411433186202</v>
      </c>
      <c r="N21">
        <f t="shared" si="2"/>
        <v>3.2798862667490067</v>
      </c>
      <c r="O21">
        <f t="shared" si="3"/>
        <v>21</v>
      </c>
      <c r="P21" s="75">
        <f>IF(N21&gt;0,SUMIFS(days!D:D,days!F:F,IF(L21="WINTER","&lt;=3",IF(L21="SPRING","&lt;=6",IF(L21="SUMMER","&lt;=9","&lt;=12"))),days!F:F,IF(L21="WINTER","&gt;=1",IF(L21="SPRING","&gt;=4",IF(L21="SUMMER","&gt;=7","&gt;=10"))),days!G:G,K21)/60/N21,0)</f>
        <v>0.41494085426059679</v>
      </c>
      <c r="Q21" s="85">
        <f t="shared" si="4"/>
        <v>3.6443180741655631E-2</v>
      </c>
      <c r="V21" s="39">
        <f t="shared" si="5"/>
        <v>2019</v>
      </c>
      <c r="W21" s="40">
        <f t="shared" si="9"/>
        <v>1</v>
      </c>
      <c r="X21" s="40">
        <f t="shared" si="6"/>
        <v>1.6638809204724774</v>
      </c>
      <c r="Y21" s="86">
        <f t="shared" si="10"/>
        <v>1.7924293132882929</v>
      </c>
      <c r="Z21" s="83">
        <f t="shared" si="11"/>
        <v>0.93254069432003917</v>
      </c>
      <c r="AA21" s="83">
        <f t="shared" si="12"/>
        <v>0.78079564391387679</v>
      </c>
      <c r="AB21" s="95">
        <f t="shared" si="13"/>
        <v>0.65224725109806125</v>
      </c>
      <c r="AC21" s="44">
        <f t="shared" si="14"/>
        <v>-0.11012220812363867</v>
      </c>
      <c r="AD21" s="44">
        <f t="shared" si="15"/>
        <v>1.0116336693744161</v>
      </c>
      <c r="AE21" s="45">
        <f t="shared" si="16"/>
        <v>0.56376836723981805</v>
      </c>
    </row>
    <row r="22" spans="2:31" ht="15" customHeight="1" thickBot="1" x14ac:dyDescent="0.35">
      <c r="B22" s="12">
        <f t="shared" si="17"/>
        <v>2016</v>
      </c>
      <c r="C22" s="72">
        <f t="shared" si="18"/>
        <v>8</v>
      </c>
      <c r="D22" s="83">
        <f>SUMIFS(days!C:C,days!G:G,B22,days!F:F,C22)</f>
        <v>9.9999999999999964</v>
      </c>
      <c r="E22" s="83">
        <f>SUMIFS(days!B:B,days!G:G,B22,days!F:F,C22)/60</f>
        <v>6.5740740740740752E-2</v>
      </c>
      <c r="F22" s="83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4">
        <f t="shared" si="0"/>
        <v>2.1206690561529273E-3</v>
      </c>
      <c r="I22" t="e">
        <f>IF(COUNTIFS(user_list!#REF!,'previsão -amort exp'!B22,user_list!#REF!,'previsão -amort exp'!C22)&gt;0,AVERAGEIFS(user_list!I:I,user_list!#REF!,'previsão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377.13053385577103</v>
      </c>
      <c r="N22" s="6">
        <f t="shared" si="2"/>
        <v>2.4576120111615842</v>
      </c>
      <c r="O22">
        <f t="shared" si="3"/>
        <v>20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0.45222241216612036</v>
      </c>
      <c r="Q22" s="87">
        <f t="shared" si="4"/>
        <v>2.7306800124017601E-2</v>
      </c>
      <c r="V22" s="37">
        <f t="shared" si="5"/>
        <v>2019</v>
      </c>
      <c r="W22" s="41">
        <f t="shared" si="9"/>
        <v>2</v>
      </c>
      <c r="X22" s="41">
        <f t="shared" si="6"/>
        <v>3.2895174197405233</v>
      </c>
      <c r="Y22" s="88">
        <f t="shared" si="10"/>
        <v>2.7166630949426507</v>
      </c>
      <c r="Z22" s="81">
        <f t="shared" si="11"/>
        <v>1.2001590544134308</v>
      </c>
      <c r="AA22" s="81">
        <f t="shared" si="12"/>
        <v>0.93254069432003917</v>
      </c>
      <c r="AB22" s="96">
        <f t="shared" si="13"/>
        <v>1.5053950191179115</v>
      </c>
      <c r="AC22" s="38">
        <f t="shared" si="14"/>
        <v>0.60535083995206995</v>
      </c>
      <c r="AD22" s="38">
        <f t="shared" si="15"/>
        <v>1.7841224006226117</v>
      </c>
      <c r="AE22" s="33">
        <f t="shared" si="16"/>
        <v>0.74682147224723705</v>
      </c>
    </row>
    <row r="23" spans="2:31" ht="15" customHeight="1" thickBot="1" x14ac:dyDescent="0.35">
      <c r="B23" s="12">
        <f t="shared" si="17"/>
        <v>2016</v>
      </c>
      <c r="C23" s="72">
        <f t="shared" si="18"/>
        <v>9</v>
      </c>
      <c r="D23" s="83">
        <f>SUMIFS(days!C:C,days!G:G,B23,days!F:F,C23)</f>
        <v>4.875</v>
      </c>
      <c r="E23" s="83">
        <f>SUMIFS(days!B:B,days!G:G,B23,days!F:F,C23)/60</f>
        <v>3.2500000000000001E-2</v>
      </c>
      <c r="F23" s="83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4">
        <f t="shared" si="0"/>
        <v>1.0833333333333333E-3</v>
      </c>
      <c r="I23" t="e">
        <f>IF(COUNTIFS(user_list!#REF!,'previsão -amort exp'!B23,user_list!#REF!,'previsão -amort exp'!C23)&gt;0,AVERAGEIFS(user_list!I:I,user_list!#REF!,'previsão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327.22467532467539</v>
      </c>
      <c r="N23" s="5">
        <f t="shared" si="2"/>
        <v>1.8879661255411251</v>
      </c>
      <c r="O23">
        <f t="shared" si="3"/>
        <v>21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0.60330303772094207</v>
      </c>
      <c r="Q23" s="89">
        <f t="shared" si="4"/>
        <v>2.0977401394901389E-2</v>
      </c>
      <c r="V23" s="37">
        <f t="shared" si="5"/>
        <v>2019</v>
      </c>
      <c r="W23" s="41">
        <f t="shared" si="9"/>
        <v>3</v>
      </c>
      <c r="X23" s="41">
        <f t="shared" si="6"/>
        <v>3.2798862667490067</v>
      </c>
      <c r="Y23" s="88">
        <f t="shared" si="10"/>
        <v>3.9063440611065765</v>
      </c>
      <c r="Z23" s="81">
        <f t="shared" si="11"/>
        <v>1.6060868054174027</v>
      </c>
      <c r="AA23" s="81">
        <f t="shared" si="12"/>
        <v>1.2001590544134308</v>
      </c>
      <c r="AB23" s="96">
        <f t="shared" si="13"/>
        <v>0.57370126005586086</v>
      </c>
      <c r="AC23" s="38">
        <f t="shared" si="14"/>
        <v>-0.57716656744994477</v>
      </c>
      <c r="AD23" s="38">
        <f t="shared" si="15"/>
        <v>2.7061850066931461</v>
      </c>
      <c r="AE23" s="33">
        <f t="shared" si="16"/>
        <v>1.0407260024141234</v>
      </c>
    </row>
    <row r="24" spans="2:31" ht="15" customHeight="1" thickBot="1" x14ac:dyDescent="0.35">
      <c r="B24" s="12">
        <f t="shared" si="17"/>
        <v>2016</v>
      </c>
      <c r="C24" s="72">
        <f t="shared" si="18"/>
        <v>10</v>
      </c>
      <c r="D24" s="83">
        <f>SUMIFS(days!C:C,days!G:G,B24,days!F:F,C24)</f>
        <v>42.965000000000003</v>
      </c>
      <c r="E24" s="83">
        <f>SUMIFS(days!B:B,days!G:G,B24,days!F:F,C24)/60</f>
        <v>0.28036666666666671</v>
      </c>
      <c r="F24" s="83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4">
        <f t="shared" si="0"/>
        <v>9.0440860215053771E-3</v>
      </c>
      <c r="I24" t="e">
        <f>IF(COUNTIFS(user_list!#REF!,'previsão -amort exp'!B24,user_list!#REF!,'previsão -amort exp'!C24)&gt;0,AVERAGEIFS(user_list!I:I,user_list!#REF!,'previsão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355.19999999999993</v>
      </c>
      <c r="N24">
        <f t="shared" si="2"/>
        <v>2.3360495370370371</v>
      </c>
      <c r="O24">
        <f t="shared" si="3"/>
        <v>34</v>
      </c>
      <c r="P24" s="75">
        <f>IF(N24&gt;0,SUMIFS(days!D:D,days!F:F,IF(L24="WINTER","&lt;=3",IF(L24="SPRING","&lt;=6",IF(L24="SUMMER","&lt;=9","&lt;=12"))),days!F:F,IF(L24="WINTER","&gt;=1",IF(L24="SPRING","&gt;=4",IF(L24="SUMMER","&gt;=7","&gt;=10"))),days!G:G,K24)/60/N24,0)</f>
        <v>0.65060315699958005</v>
      </c>
      <c r="Q24" s="85">
        <f t="shared" si="4"/>
        <v>2.5956105967078189E-2</v>
      </c>
      <c r="V24" s="42">
        <f t="shared" si="5"/>
        <v>2019</v>
      </c>
      <c r="W24" s="34">
        <f t="shared" si="9"/>
        <v>4</v>
      </c>
      <c r="X24" s="34">
        <f t="shared" si="6"/>
        <v>2.4576120111615842</v>
      </c>
      <c r="Y24" s="90">
        <f t="shared" si="10"/>
        <v>2.3037735173242933</v>
      </c>
      <c r="Z24" s="92">
        <f t="shared" si="11"/>
        <v>1.7107398122034363</v>
      </c>
      <c r="AA24" s="92">
        <f t="shared" si="12"/>
        <v>1.6060868054174027</v>
      </c>
      <c r="AB24" s="94">
        <f t="shared" si="13"/>
        <v>1.7599252992546937</v>
      </c>
      <c r="AC24" s="35">
        <f t="shared" si="14"/>
        <v>0.16654635894702358</v>
      </c>
      <c r="AD24" s="35">
        <f t="shared" si="15"/>
        <v>0.69768671190689058</v>
      </c>
      <c r="AE24" s="36">
        <f t="shared" si="16"/>
        <v>0.98927010883803845</v>
      </c>
    </row>
    <row r="25" spans="2:31" ht="15" customHeight="1" thickBot="1" x14ac:dyDescent="0.35">
      <c r="B25" s="12">
        <f t="shared" si="17"/>
        <v>2016</v>
      </c>
      <c r="C25" s="72">
        <f t="shared" si="18"/>
        <v>11</v>
      </c>
      <c r="D25" s="83">
        <f>SUMIFS(days!C:C,days!G:G,B25,days!F:F,C25)</f>
        <v>21.160000000000004</v>
      </c>
      <c r="E25" s="83">
        <f>SUMIFS(days!B:B,days!G:G,B25,days!F:F,C25)/60</f>
        <v>0.13382777777777782</v>
      </c>
      <c r="F25" s="83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4">
        <f t="shared" si="0"/>
        <v>4.4609259259259272E-3</v>
      </c>
      <c r="I25" t="e">
        <f>IF(COUNTIFS(user_list!#REF!,'previsão -amort exp'!B25,user_list!#REF!,'previsão -amort exp'!C25)&gt;0,AVERAGEIFS(user_list!I:I,user_list!#REF!,'previsão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344.7087160262418</v>
      </c>
      <c r="N25">
        <f t="shared" si="2"/>
        <v>1.8677243352771704</v>
      </c>
      <c r="O25">
        <f t="shared" si="3"/>
        <v>44</v>
      </c>
      <c r="P25" s="75">
        <f>IF(N25&gt;0,SUMIFS(days!D:D,days!F:F,IF(L25="WINTER","&lt;=3",IF(L25="SPRING","&lt;=6",IF(L25="SUMMER","&lt;=9","&lt;=12"))),days!F:F,IF(L25="WINTER","&gt;=1",IF(L25="SPRING","&gt;=4",IF(L25="SUMMER","&gt;=7","&gt;=10"))),days!G:G,K25)/60/N25,0)</f>
        <v>0.78030192216380301</v>
      </c>
      <c r="Q25" s="85">
        <f t="shared" si="4"/>
        <v>2.0752492614190782E-2</v>
      </c>
      <c r="V25" s="39">
        <f t="shared" si="5"/>
        <v>2020</v>
      </c>
      <c r="W25" s="40">
        <f t="shared" si="9"/>
        <v>1</v>
      </c>
      <c r="X25" s="40">
        <f t="shared" si="6"/>
        <v>1.8879661255411251</v>
      </c>
      <c r="Y25" s="86">
        <f t="shared" si="10"/>
        <v>1.9980883336647637</v>
      </c>
      <c r="Z25" s="83">
        <f t="shared" si="11"/>
        <v>1.7538420904226355</v>
      </c>
      <c r="AA25" s="83">
        <f t="shared" si="12"/>
        <v>1.7107398122034363</v>
      </c>
      <c r="AB25" s="95">
        <f t="shared" si="13"/>
        <v>1.6006176040797977</v>
      </c>
      <c r="AC25" s="44">
        <f t="shared" si="14"/>
        <v>-0.10488836005416449</v>
      </c>
      <c r="AD25" s="44">
        <f t="shared" si="15"/>
        <v>0.28734852146132739</v>
      </c>
      <c r="AE25" s="45">
        <f t="shared" si="16"/>
        <v>0.88398187073153178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83">
        <f>SUMIFS(days!C:C,days!G:G,B26,days!F:F,C26)</f>
        <v>33.811320754716981</v>
      </c>
      <c r="E26" s="83">
        <f>SUMIFS(days!B:B,days!G:G,B26,days!F:F,C26)/60</f>
        <v>0.21601677148846959</v>
      </c>
      <c r="F26" s="83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4">
        <f t="shared" si="0"/>
        <v>6.9682829512409551E-3</v>
      </c>
      <c r="I26" t="e">
        <f>IF(COUNTIFS(user_list!#REF!,'previsão -amort exp'!B26,user_list!#REF!,'previsão -amort exp'!C26)&gt;0,AVERAGEIFS(user_list!I:I,user_list!#REF!,'previsão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340.50619080605622</v>
      </c>
      <c r="N26" s="6">
        <f t="shared" si="2"/>
        <v>2.1807469955256824</v>
      </c>
      <c r="O26">
        <f t="shared" si="3"/>
        <v>47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0.58426414331715604</v>
      </c>
      <c r="Q26" s="87">
        <f t="shared" si="4"/>
        <v>2.4230522172507582E-2</v>
      </c>
      <c r="V26" s="37">
        <f t="shared" si="5"/>
        <v>2020</v>
      </c>
      <c r="W26" s="41">
        <f t="shared" si="9"/>
        <v>2</v>
      </c>
      <c r="X26" s="41">
        <f t="shared" si="6"/>
        <v>2.3360495370370371</v>
      </c>
      <c r="Y26" s="88">
        <f t="shared" si="10"/>
        <v>1.7306986970849672</v>
      </c>
      <c r="Z26" s="81">
        <f t="shared" si="11"/>
        <v>1.7503705814219852</v>
      </c>
      <c r="AA26" s="81">
        <f t="shared" si="12"/>
        <v>1.7538420904226355</v>
      </c>
      <c r="AB26" s="96">
        <f t="shared" si="13"/>
        <v>2.3591929303747055</v>
      </c>
      <c r="AC26" s="38">
        <f t="shared" si="14"/>
        <v>0.60492929957341957</v>
      </c>
      <c r="AD26" s="38">
        <f t="shared" si="15"/>
        <v>2.314339333766835E-2</v>
      </c>
      <c r="AE26" s="33">
        <f t="shared" si="16"/>
        <v>0.75485609912245233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83">
        <f>SUMIFS(days!C:C,days!G:G,B27,days!F:F,C27)</f>
        <v>121.12201257861643</v>
      </c>
      <c r="E27" s="83">
        <f>SUMIFS(days!B:B,days!G:G,B27,days!F:F,C27)/60</f>
        <v>0.78393878406708617</v>
      </c>
      <c r="F27" s="83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4">
        <f t="shared" si="0"/>
        <v>2.5288347873131813E-2</v>
      </c>
      <c r="I27" t="e">
        <f>IF(COUNTIFS(user_list!#REF!,'previsão -amort exp'!B27,user_list!#REF!,'previsão -amort exp'!C27)&gt;0,AVERAGEIFS(user_list!I:I,user_list!#REF!,'previsão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9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1.8677243352771704</v>
      </c>
      <c r="Y27" s="88">
        <f t="shared" si="10"/>
        <v>2.4448909027271153</v>
      </c>
      <c r="Z27" s="81">
        <f t="shared" si="11"/>
        <v>1.8545486296177547</v>
      </c>
      <c r="AA27" s="81">
        <f t="shared" si="12"/>
        <v>1.7503705814219852</v>
      </c>
      <c r="AB27" s="96">
        <f t="shared" si="13"/>
        <v>1.1732040139720405</v>
      </c>
      <c r="AC27" s="38">
        <f t="shared" si="14"/>
        <v>-0.5645163758833156</v>
      </c>
      <c r="AD27" s="38">
        <f t="shared" si="15"/>
        <v>0.69452032130512986</v>
      </c>
      <c r="AE27" s="33">
        <f t="shared" si="16"/>
        <v>0.74580573244985393</v>
      </c>
    </row>
    <row r="28" spans="2:31" ht="15" customHeight="1" thickBot="1" x14ac:dyDescent="0.35">
      <c r="B28" s="12">
        <f t="shared" si="17"/>
        <v>2017</v>
      </c>
      <c r="C28" s="72">
        <f t="shared" si="18"/>
        <v>2</v>
      </c>
      <c r="D28" s="83">
        <f>SUMIFS(days!C:C,days!G:G,B28,days!F:F,C28)</f>
        <v>82.133333333333326</v>
      </c>
      <c r="E28" s="83">
        <f>SUMIFS(days!B:B,days!G:G,B28,days!F:F,C28)/60</f>
        <v>0.53386666666666627</v>
      </c>
      <c r="F28" s="83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4">
        <f t="shared" si="0"/>
        <v>1.9066666666666652E-2</v>
      </c>
      <c r="I28" t="e">
        <f>IF(COUNTIFS(user_list!#REF!,'previsão -amort exp'!B28,user_list!#REF!,'previsão -amort exp'!C28)&gt;0,AVERAGEIFS(user_list!I:I,user_list!#REF!,'previsão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325.08359874172368</v>
      </c>
      <c r="N28">
        <f t="shared" si="2"/>
        <v>1.7943259818526212</v>
      </c>
      <c r="O28">
        <f t="shared" si="3"/>
        <v>37</v>
      </c>
      <c r="P28" s="75">
        <f>IF(N28&gt;0,SUMIFS(days!D:D,days!F:F,IF(L28="WINTER","&lt;=3",IF(L28="SPRING","&lt;=6",IF(L28="SUMMER","&lt;=9","&lt;=12"))),days!F:F,IF(L28="WINTER","&gt;=1",IF(L28="SPRING","&gt;=4",IF(L28="SUMMER","&gt;=7","&gt;=10"))),days!G:G,K28)/60/N28,0)</f>
        <v>0.79474853580366767</v>
      </c>
      <c r="Q28" s="85">
        <f t="shared" si="4"/>
        <v>1.9936955353918012E-2</v>
      </c>
      <c r="V28" s="42">
        <f t="shared" si="5"/>
        <v>2020</v>
      </c>
      <c r="W28" s="34">
        <f t="shared" si="9"/>
        <v>4</v>
      </c>
      <c r="X28" s="34">
        <f t="shared" si="6"/>
        <v>2.1807469955256824</v>
      </c>
      <c r="Y28" s="90">
        <f t="shared" si="10"/>
        <v>2.0142006365786589</v>
      </c>
      <c r="Z28" s="92">
        <f t="shared" si="11"/>
        <v>1.8784964306618903</v>
      </c>
      <c r="AA28" s="92">
        <f t="shared" si="12"/>
        <v>1.8545486296177547</v>
      </c>
      <c r="AB28" s="94">
        <f t="shared" si="13"/>
        <v>2.0210949885647782</v>
      </c>
      <c r="AC28" s="35">
        <f t="shared" si="14"/>
        <v>0.1694543062166686</v>
      </c>
      <c r="AD28" s="35">
        <f t="shared" si="15"/>
        <v>0.1596520069609042</v>
      </c>
      <c r="AE28" s="36">
        <f t="shared" si="16"/>
        <v>0.65788267362651143</v>
      </c>
    </row>
    <row r="29" spans="2:31" ht="15" customHeight="1" thickBot="1" x14ac:dyDescent="0.35">
      <c r="B29" s="12">
        <f t="shared" si="17"/>
        <v>2017</v>
      </c>
      <c r="C29" s="72">
        <f t="shared" si="18"/>
        <v>3</v>
      </c>
      <c r="D29" s="83">
        <f>SUMIFS(days!C:C,days!G:G,B29,days!F:F,C29)</f>
        <v>52.349999999999994</v>
      </c>
      <c r="E29" s="83">
        <f>SUMIFS(days!B:B,days!G:G,B29,days!F:F,C29)/60</f>
        <v>0.33967314814814809</v>
      </c>
      <c r="F29" s="83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4">
        <f t="shared" si="0"/>
        <v>1.0957198327359616E-2</v>
      </c>
      <c r="I29" t="e">
        <f>IF(COUNTIFS(user_list!#REF!,'previsão -amort exp'!B29,user_list!#REF!,'previsão -amort exp'!C29)&gt;0,AVERAGEIFS(user_list!I:I,user_list!#REF!,'previsão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220.14315266662527</v>
      </c>
      <c r="N29">
        <f t="shared" si="2"/>
        <v>1.1806925001531468</v>
      </c>
      <c r="O29">
        <f t="shared" si="3"/>
        <v>21</v>
      </c>
      <c r="P29" s="75">
        <f>IF(N29&gt;0,SUMIFS(days!D:D,days!F:F,IF(L29="WINTER","&lt;=3",IF(L29="SPRING","&lt;=6",IF(L29="SUMMER","&lt;=9","&lt;=12"))),days!F:F,IF(L29="WINTER","&gt;=1",IF(L29="SPRING","&gt;=4",IF(L29="SUMMER","&gt;=7","&gt;=10"))),days!G:G,K29)/60/N29,0)</f>
        <v>0.83017494770964173</v>
      </c>
      <c r="Q29" s="85">
        <f t="shared" si="4"/>
        <v>1.3118805557257186E-2</v>
      </c>
      <c r="V29" s="39">
        <f t="shared" si="5"/>
        <v>2021</v>
      </c>
      <c r="W29" s="40">
        <f t="shared" si="9"/>
        <v>1</v>
      </c>
      <c r="X29" s="40"/>
      <c r="Y29" s="86"/>
      <c r="Z29" s="83"/>
      <c r="AA29" s="83">
        <f t="shared" si="12"/>
        <v>1.8784964306618903</v>
      </c>
      <c r="AB29" s="83">
        <f>+$AA$29+AC25</f>
        <v>1.7736080706077257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72">
        <f t="shared" si="18"/>
        <v>4</v>
      </c>
      <c r="D30" s="83">
        <f>SUMIFS(days!C:C,days!G:G,B30,days!F:F,C30)</f>
        <v>7.5833333333333313</v>
      </c>
      <c r="E30" s="83">
        <f>SUMIFS(days!B:B,days!G:G,B30,days!F:F,C30)/60</f>
        <v>4.8449074074074075E-2</v>
      </c>
      <c r="F30" s="83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4">
        <f t="shared" si="0"/>
        <v>1.6149691358024693E-3</v>
      </c>
      <c r="I30" t="e">
        <f>IF(COUNTIFS(user_list!#REF!,'previsão -amort exp'!B30,user_list!#REF!,'previsão -amort exp'!C30)&gt;0,AVERAGEIFS(user_list!I:I,user_list!#REF!,'previsão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210.885049833887</v>
      </c>
      <c r="N30" s="6">
        <f t="shared" si="2"/>
        <v>1.3732879937246214</v>
      </c>
      <c r="O30">
        <f t="shared" si="3"/>
        <v>32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0.93684055237687902</v>
      </c>
      <c r="Q30" s="87">
        <f t="shared" si="4"/>
        <v>1.5258755485829128E-2</v>
      </c>
      <c r="V30" s="37">
        <f t="shared" si="5"/>
        <v>2021</v>
      </c>
      <c r="W30" s="41">
        <f t="shared" si="9"/>
        <v>2</v>
      </c>
      <c r="X30" s="41"/>
      <c r="Y30" s="88"/>
      <c r="Z30" s="81"/>
      <c r="AB30" s="81">
        <f>+$AA$29+AC26</f>
        <v>2.48342573023531</v>
      </c>
      <c r="AE30" s="22"/>
    </row>
    <row r="31" spans="2:31" ht="15" customHeight="1" thickBot="1" x14ac:dyDescent="0.35">
      <c r="B31" s="12">
        <f t="shared" si="17"/>
        <v>2017</v>
      </c>
      <c r="C31" s="72">
        <f t="shared" si="18"/>
        <v>5</v>
      </c>
      <c r="D31" s="83">
        <f>SUMIFS(days!C:C,days!G:G,B31,days!F:F,C31)</f>
        <v>11.538461538461535</v>
      </c>
      <c r="E31" s="83">
        <f>SUMIFS(days!B:B,days!G:G,B31,days!F:F,C31)/60</f>
        <v>7.5373931623931634E-2</v>
      </c>
      <c r="F31" s="83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4">
        <f t="shared" si="0"/>
        <v>2.4314171491590848E-3</v>
      </c>
      <c r="I31" t="e">
        <f>IF(COUNTIFS(user_list!#REF!,'previsão -amort exp'!B31,user_list!#REF!,'previsão -amort exp'!C31)&gt;0,AVERAGEIFS(user_list!I:I,user_list!#REF!,'previsão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196.00187289957108</v>
      </c>
      <c r="N31" s="5">
        <f t="shared" si="2"/>
        <v>1.192600487498825</v>
      </c>
      <c r="O31">
        <f t="shared" si="3"/>
        <v>14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0.92437024856451788</v>
      </c>
      <c r="Q31" s="89">
        <f t="shared" si="4"/>
        <v>1.3251116527764721E-2</v>
      </c>
      <c r="V31" s="37">
        <f t="shared" si="5"/>
        <v>2021</v>
      </c>
      <c r="W31" s="41">
        <f t="shared" si="9"/>
        <v>3</v>
      </c>
      <c r="X31" s="41"/>
      <c r="Y31" s="88"/>
      <c r="Z31" s="81"/>
      <c r="AB31" s="81">
        <f>+$AA$29+AC27</f>
        <v>1.3139800547785747</v>
      </c>
      <c r="AE31" s="22"/>
    </row>
    <row r="32" spans="2:31" ht="15" customHeight="1" thickBot="1" x14ac:dyDescent="0.35">
      <c r="B32" s="12">
        <f t="shared" si="17"/>
        <v>2017</v>
      </c>
      <c r="C32" s="72">
        <f t="shared" si="18"/>
        <v>6</v>
      </c>
      <c r="D32" s="83">
        <f>SUMIFS(days!C:C,days!G:G,B32,days!F:F,C32)</f>
        <v>13.313609467455615</v>
      </c>
      <c r="E32" s="83">
        <f>SUMIFS(days!B:B,days!G:G,B32,days!F:F,C32)/60</f>
        <v>8.6969921104536496E-2</v>
      </c>
      <c r="F32" s="83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4">
        <f t="shared" si="0"/>
        <v>2.8989973701512165E-3</v>
      </c>
      <c r="I32" t="e">
        <f>IF(COUNTIFS(user_list!#REF!,'previsão -amort exp'!B32,user_list!#REF!,'previsão -amort exp'!C32)&gt;0,AVERAGEIFS(user_list!I:I,user_list!#REF!,'previsão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318.34594107982184</v>
      </c>
      <c r="N32">
        <f t="shared" si="2"/>
        <v>1.9441811927821238</v>
      </c>
      <c r="O32">
        <f t="shared" si="3"/>
        <v>33</v>
      </c>
      <c r="P32" s="75">
        <f>IF(N32&gt;0,SUMIFS(days!D:D,days!F:F,IF(L32="WINTER","&lt;=3",IF(L32="SPRING","&lt;=6",IF(L32="SUMMER","&lt;=9","&lt;=12"))),days!F:F,IF(L32="WINTER","&gt;=1",IF(L32="SPRING","&gt;=4",IF(L32="SUMMER","&gt;=7","&gt;=10"))),days!G:G,K32)/60/N32,0)</f>
        <v>0.91622521264080359</v>
      </c>
      <c r="Q32" s="85">
        <f t="shared" si="4"/>
        <v>2.1602013253134707E-2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92">
        <f>+$AA$29+AC28</f>
        <v>2.0479507368785588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72">
        <f t="shared" si="18"/>
        <v>7</v>
      </c>
      <c r="D33" s="83">
        <f>SUMIFS(days!C:C,days!G:G,B33,days!F:F,C33)</f>
        <v>13.757396449704135</v>
      </c>
      <c r="E33" s="83">
        <f>SUMIFS(days!B:B,days!G:G,B33,days!F:F,C33)/60</f>
        <v>8.9868918474687712E-2</v>
      </c>
      <c r="F33" s="83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4">
        <f t="shared" si="0"/>
        <v>2.8989973701512165E-3</v>
      </c>
      <c r="I33" t="e">
        <f>IF(COUNTIFS(user_list!#REF!,'previsão -amort exp'!B33,user_list!#REF!,'previsão -amort exp'!C33)&gt;0,AVERAGEIFS(user_list!I:I,user_list!#REF!,'previsão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373.30540742680756</v>
      </c>
      <c r="N33">
        <f t="shared" si="2"/>
        <v>2.2332344714993844</v>
      </c>
      <c r="O33">
        <f t="shared" si="3"/>
        <v>37</v>
      </c>
      <c r="P33" s="75">
        <f>IF(N33&gt;0,SUMIFS(days!D:D,days!F:F,IF(L33="WINTER","&lt;=3",IF(L33="SPRING","&lt;=6",IF(L33="SUMMER","&lt;=9","&lt;=12"))),days!F:F,IF(L33="WINTER","&gt;=1",IF(L33="SPRING","&gt;=4",IF(L33="SUMMER","&gt;=7","&gt;=10"))),days!G:G,K33)/60/N33,0)</f>
        <v>0.83818572676771452</v>
      </c>
      <c r="Q33" s="85">
        <f t="shared" si="4"/>
        <v>2.4813716349993159E-2</v>
      </c>
    </row>
    <row r="34" spans="2:17" ht="15" customHeight="1" thickBot="1" x14ac:dyDescent="0.35">
      <c r="B34" s="12">
        <f t="shared" si="17"/>
        <v>2017</v>
      </c>
      <c r="C34" s="72">
        <f t="shared" si="18"/>
        <v>8</v>
      </c>
      <c r="D34" s="83">
        <f>SUMIFS(days!C:C,days!G:G,B34,days!F:F,C34)</f>
        <v>36.31295200525971</v>
      </c>
      <c r="E34" s="83">
        <f>SUMIFS(days!B:B,days!G:G,B34,days!F:F,C34)/60</f>
        <v>0.24263332176686875</v>
      </c>
      <c r="F34" s="83">
        <f>SUMIFS(days!E:E,days!F:F,'previsão -amort exp'!C34,days!G:G,'previsão -amort exp'!B34)</f>
        <v>3</v>
      </c>
      <c r="G34" s="9">
        <f>IF(E34&gt;0,SUMIFS(days!D:D,days!G:G,B34,days!F:F,C34)/60/E34,0)</f>
        <v>0</v>
      </c>
      <c r="H34" s="84">
        <f t="shared" si="0"/>
        <v>7.8268813473183468E-3</v>
      </c>
      <c r="I34" t="e">
        <f>IF(COUNTIFS(user_list!#REF!,'previsão -amort exp'!B34,user_list!#REF!,'previsão -amort exp'!C34)&gt;0,AVERAGEIFS(user_list!I:I,user_list!#REF!,'previsão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289.63345886928096</v>
      </c>
      <c r="N34" s="6">
        <f t="shared" si="2"/>
        <v>1.7243611584755429</v>
      </c>
      <c r="O34">
        <f t="shared" si="3"/>
        <v>27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0.65727767368517032</v>
      </c>
      <c r="Q34" s="87">
        <f t="shared" si="4"/>
        <v>1.9159568427506032E-2</v>
      </c>
    </row>
    <row r="35" spans="2:17" ht="15" customHeight="1" thickBot="1" x14ac:dyDescent="0.35">
      <c r="B35" s="12">
        <f t="shared" si="17"/>
        <v>2017</v>
      </c>
      <c r="C35" s="72">
        <f t="shared" si="18"/>
        <v>9</v>
      </c>
      <c r="D35" s="83">
        <f>SUMIFS(days!C:C,days!G:G,B35,days!F:F,C35)</f>
        <v>39.071836903102401</v>
      </c>
      <c r="E35" s="83">
        <f>SUMIFS(days!B:B,days!G:G,B35,days!F:F,C35)/60</f>
        <v>0.28017279814253893</v>
      </c>
      <c r="F35" s="83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4">
        <f t="shared" ref="H35:H66" si="19">E35/DAY(EOMONTH(DATE(B35,C35,1),0))</f>
        <v>9.3390932714179642E-3</v>
      </c>
      <c r="I35" t="e">
        <f>IF(COUNTIFS(user_list!#REF!,'previsão -amort exp'!B35,user_list!#REF!,'previsão -amort exp'!C35)&gt;0,AVERAGEIFS(user_list!I:I,user_list!#REF!,'previsão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208.77799244310418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1.2681561150949394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45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0.86167871875657054</v>
      </c>
      <c r="Q35" s="89">
        <f t="shared" ref="Q35:Q51" si="23">SUMIFS(E:E,C:C,IF(L35="WINTER","&lt;=3",IF(L35="SPRING","&lt;=6",IF(L35="SUMMER","&lt;=9","&lt;=12"))),C:C,IF(L35="WINTER","&gt;=1",IF(L35="SPRING","&gt;=4",IF(L35="SUMMER","&gt;=7","&gt;=10"))),B:B,K35)/90</f>
        <v>1.4090623501054882E-2</v>
      </c>
    </row>
    <row r="36" spans="2:17" ht="15" customHeight="1" thickBot="1" x14ac:dyDescent="0.35">
      <c r="B36" s="12">
        <f t="shared" si="17"/>
        <v>2017</v>
      </c>
      <c r="C36" s="72">
        <f t="shared" si="18"/>
        <v>10</v>
      </c>
      <c r="D36" s="83">
        <f>SUMIFS(days!C:C,days!G:G,B36,days!F:F,C36)</f>
        <v>237.29488505015809</v>
      </c>
      <c r="E36" s="83">
        <f>SUMIFS(days!B:B,days!G:G,B36,days!F:F,C36)/60</f>
        <v>1.494089273870602</v>
      </c>
      <c r="F36" s="83">
        <f>SUMIFS(days!E:E,days!F:F,'previsão -amort exp'!C36,days!G:G,'previsão -amort exp'!B36)</f>
        <v>8</v>
      </c>
      <c r="G36" s="9">
        <f>IF(E36&gt;0,SUMIFS(days!D:D,days!G:G,B36,days!F:F,C36)/60/E36,0)</f>
        <v>4.4000543936997911E-3</v>
      </c>
      <c r="H36" s="84">
        <f t="shared" si="19"/>
        <v>4.8196428189374259E-2</v>
      </c>
      <c r="I36" t="e">
        <f>IF(COUNTIFS(user_list!#REF!,'previsão -amort exp'!B36,user_list!#REF!,'previsão -amort exp'!C36)&gt;0,AVERAGEIFS(user_list!I:I,user_list!#REF!,'previsão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5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5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72">
        <f t="shared" si="18"/>
        <v>11</v>
      </c>
      <c r="D37" s="83">
        <f>SUMIFS(days!C:C,days!G:G,B37,days!F:F,C37)</f>
        <v>66.37752525252526</v>
      </c>
      <c r="E37" s="83">
        <f>SUMIFS(days!B:B,days!G:G,B37,days!F:F,C37)/60</f>
        <v>0.43763720538720513</v>
      </c>
      <c r="F37" s="83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4">
        <f t="shared" si="19"/>
        <v>1.4587906846240171E-2</v>
      </c>
      <c r="I37" t="e">
        <f>IF(COUNTIFS(user_list!#REF!,'previsão -amort exp'!B37,user_list!#REF!,'previsão -amort exp'!C37)&gt;0,AVERAGEIFS(user_list!I:I,user_list!#REF!,'previsão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5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5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83">
        <f>SUMIFS(days!C:C,days!G:G,B38,days!F:F,C38)</f>
        <v>17.333333333333329</v>
      </c>
      <c r="E38" s="83">
        <f>SUMIFS(days!B:B,days!G:G,B38,days!F:F,C38)/60</f>
        <v>0.11555555555555555</v>
      </c>
      <c r="F38" s="83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4">
        <f t="shared" si="19"/>
        <v>3.7275985663082437E-3</v>
      </c>
      <c r="I38" t="e">
        <f>IF(COUNTIFS(user_list!#REF!,'previsão -amort exp'!B38,user_list!#REF!,'previsão -amort exp'!C38)&gt;0,AVERAGEIFS(user_list!I:I,user_list!#REF!,'previsão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7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83">
        <f>SUMIFS(days!C:C,days!G:G,B39,days!F:F,C39)</f>
        <v>58.161290322580669</v>
      </c>
      <c r="E39" s="83">
        <f>SUMIFS(days!B:B,days!G:G,B39,days!F:F,C39)/60</f>
        <v>0.46553972520908021</v>
      </c>
      <c r="F39" s="83">
        <f>SUMIFS(days!E:E,days!F:F,'previsão -amort exp'!C39,days!G:G,'previsão -amort exp'!B39)</f>
        <v>3</v>
      </c>
      <c r="G39" s="9">
        <f>IF(E39&gt;0,SUMIFS(days!D:D,days!G:G,B39,days!F:F,C39)/60/E39,0)</f>
        <v>0</v>
      </c>
      <c r="H39" s="84">
        <f t="shared" si="19"/>
        <v>1.5017410490615491E-2</v>
      </c>
      <c r="I39" t="e">
        <f>IF(COUNTIFS(user_list!#REF!,'previsão -amort exp'!B39,user_list!#REF!,'previsão -amort exp'!C39)&gt;0,AVERAGEIFS(user_list!I:I,user_list!#REF!,'previsão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9">
        <f t="shared" si="23"/>
        <v>0</v>
      </c>
    </row>
    <row r="40" spans="2:17" ht="15" customHeight="1" thickBot="1" x14ac:dyDescent="0.35">
      <c r="B40" s="12">
        <f t="shared" si="17"/>
        <v>2018</v>
      </c>
      <c r="C40" s="72">
        <f t="shared" si="18"/>
        <v>2</v>
      </c>
      <c r="D40" s="83">
        <f>SUMIFS(days!C:C,days!G:G,B40,days!F:F,C40)</f>
        <v>24.303825956489103</v>
      </c>
      <c r="E40" s="83">
        <f>SUMIFS(days!B:B,days!G:G,B40,days!F:F,C40)/60</f>
        <v>0.16674300519574331</v>
      </c>
      <c r="F40" s="83">
        <f>SUMIFS(days!E:E,days!F:F,'previsão -amort exp'!C40,days!G:G,'previsão -amort exp'!B40)</f>
        <v>2</v>
      </c>
      <c r="G40" s="9">
        <f>IF(E40&gt;0,SUMIFS(days!D:D,days!G:G,B40,days!F:F,C40)/60/E40,0)</f>
        <v>0</v>
      </c>
      <c r="H40" s="84">
        <f t="shared" si="19"/>
        <v>5.9551073284194039E-3</v>
      </c>
      <c r="I40" t="e">
        <f>IF(COUNTIFS(user_list!#REF!,'previsão -amort exp'!B40,user_list!#REF!,'previsão -amort exp'!C40)&gt;0,AVERAGEIFS(user_list!I:I,user_list!#REF!,'previsão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5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5">
        <f t="shared" si="23"/>
        <v>0</v>
      </c>
    </row>
    <row r="41" spans="2:17" ht="15" customHeight="1" thickBot="1" x14ac:dyDescent="0.35">
      <c r="B41" s="12">
        <f t="shared" si="17"/>
        <v>2018</v>
      </c>
      <c r="C41" s="72">
        <f t="shared" si="18"/>
        <v>3</v>
      </c>
      <c r="D41" s="83">
        <f>SUMIFS(days!C:C,days!G:G,B41,days!F:F,C41)</f>
        <v>20.513831089351275</v>
      </c>
      <c r="E41" s="83">
        <f>SUMIFS(days!B:B,days!G:G,B41,days!F:F,C41)/60</f>
        <v>0.14051210390316893</v>
      </c>
      <c r="F41" s="83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4">
        <f t="shared" si="19"/>
        <v>4.5326485130054491E-3</v>
      </c>
      <c r="I41" t="e">
        <f>IF(COUNTIFS(user_list!#REF!,'previsão -amort exp'!B41,user_list!#REF!,'previsão -amort exp'!C41)&gt;0,AVERAGEIFS(user_list!I:I,user_list!#REF!,'previsão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5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5">
        <f t="shared" si="23"/>
        <v>0</v>
      </c>
    </row>
    <row r="42" spans="2:17" ht="15" customHeight="1" thickBot="1" x14ac:dyDescent="0.35">
      <c r="B42" s="12">
        <f t="shared" si="17"/>
        <v>2018</v>
      </c>
      <c r="C42" s="72">
        <f t="shared" si="18"/>
        <v>4</v>
      </c>
      <c r="D42" s="83">
        <f>SUMIFS(days!C:C,days!G:G,B42,days!F:F,C42)</f>
        <v>17.947368421052623</v>
      </c>
      <c r="E42" s="83">
        <f>SUMIFS(days!B:B,days!G:G,B42,days!F:F,C42)/60</f>
        <v>0.11853801169590643</v>
      </c>
      <c r="F42" s="83">
        <f>SUMIFS(days!E:E,days!F:F,'previsão -amort exp'!C42,days!G:G,'previsão -amort exp'!B42)</f>
        <v>2</v>
      </c>
      <c r="G42" s="9">
        <f>IF(E42&gt;0,SUMIFS(days!D:D,days!G:G,B42,days!F:F,C42)/60/E42,0)</f>
        <v>0</v>
      </c>
      <c r="H42" s="84">
        <f t="shared" si="19"/>
        <v>3.9512670565302142E-3</v>
      </c>
      <c r="I42" t="e">
        <f>IF(COUNTIFS(user_list!#REF!,'previsão -amort exp'!B42,user_list!#REF!,'previsão -amort exp'!C42)&gt;0,AVERAGEIFS(user_list!I:I,user_list!#REF!,'previsão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7">
        <f t="shared" si="23"/>
        <v>0</v>
      </c>
    </row>
    <row r="43" spans="2:17" ht="15" customHeight="1" thickBot="1" x14ac:dyDescent="0.35">
      <c r="B43" s="12">
        <f t="shared" si="17"/>
        <v>2018</v>
      </c>
      <c r="C43" s="72">
        <f t="shared" si="18"/>
        <v>5</v>
      </c>
      <c r="D43" s="83">
        <f>SUMIFS(days!C:C,days!G:G,B43,days!F:F,C43)</f>
        <v>5.706220095693781</v>
      </c>
      <c r="E43" s="83">
        <f>SUMIFS(days!B:B,days!G:G,B43,days!F:F,C43)/60</f>
        <v>3.8041467304625202E-2</v>
      </c>
      <c r="F43" s="83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4">
        <f t="shared" si="19"/>
        <v>1.2271441066008129E-3</v>
      </c>
      <c r="I43" t="e">
        <f>IF(COUNTIFS(user_list!#REF!,'previsão -amort exp'!B43,user_list!#REF!,'previsão -amort exp'!C43)&gt;0,AVERAGEIFS(user_list!I:I,user_list!#REF!,'previsão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9">
        <f t="shared" si="23"/>
        <v>0</v>
      </c>
    </row>
    <row r="44" spans="2:17" ht="15" customHeight="1" thickBot="1" x14ac:dyDescent="0.35">
      <c r="B44" s="12">
        <f t="shared" si="17"/>
        <v>2018</v>
      </c>
      <c r="C44" s="72">
        <f t="shared" si="18"/>
        <v>6</v>
      </c>
      <c r="D44" s="83">
        <f>SUMIFS(days!C:C,days!G:G,B44,days!F:F,C44)</f>
        <v>9.2200956937799194</v>
      </c>
      <c r="E44" s="83">
        <f>SUMIFS(days!B:B,days!G:G,B44,days!F:F,C44)/60</f>
        <v>6.1467304625199413E-2</v>
      </c>
      <c r="F44" s="83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4">
        <f t="shared" si="19"/>
        <v>2.0489101541733136E-3</v>
      </c>
      <c r="I44" t="e">
        <f>IF(COUNTIFS(user_list!#REF!,'previsão -amort exp'!B44,user_list!#REF!,'previsão -amort exp'!C44)&gt;0,AVERAGEIFS(user_list!I:I,user_list!#REF!,'previsão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5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5">
        <f t="shared" si="23"/>
        <v>0</v>
      </c>
    </row>
    <row r="45" spans="2:17" ht="15" customHeight="1" thickBot="1" x14ac:dyDescent="0.35">
      <c r="B45" s="12">
        <f t="shared" si="17"/>
        <v>2018</v>
      </c>
      <c r="C45" s="72">
        <f t="shared" si="18"/>
        <v>7</v>
      </c>
      <c r="D45" s="83">
        <f>SUMIFS(days!C:C,days!G:G,B45,days!F:F,C45)</f>
        <v>0.97894736842105234</v>
      </c>
      <c r="E45" s="83">
        <f>SUMIFS(days!B:B,days!G:G,B45,days!F:F,C45)/60</f>
        <v>6.5263157894736856E-3</v>
      </c>
      <c r="F45" s="83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4">
        <f t="shared" si="19"/>
        <v>2.1052631578947372E-4</v>
      </c>
      <c r="I45" t="e">
        <f>IF(COUNTIFS(user_list!#REF!,'previsão -amort exp'!B45,user_list!#REF!,'previsão -amort exp'!C45)&gt;0,AVERAGEIFS(user_list!I:I,user_list!#REF!,'previsão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5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5">
        <f t="shared" si="23"/>
        <v>0</v>
      </c>
    </row>
    <row r="46" spans="2:17" ht="15" customHeight="1" thickBot="1" x14ac:dyDescent="0.35">
      <c r="B46" s="12">
        <f t="shared" si="17"/>
        <v>2018</v>
      </c>
      <c r="C46" s="72">
        <f t="shared" si="18"/>
        <v>8</v>
      </c>
      <c r="D46" s="83">
        <f>SUMIFS(days!C:C,days!G:G,B46,days!F:F,C46)</f>
        <v>0.97894736842105234</v>
      </c>
      <c r="E46" s="83">
        <f>SUMIFS(days!B:B,days!G:G,B46,days!F:F,C46)/60</f>
        <v>6.5263157894736856E-3</v>
      </c>
      <c r="F46" s="83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4">
        <f t="shared" si="19"/>
        <v>2.1052631578947372E-4</v>
      </c>
      <c r="I46" t="e">
        <f>IF(COUNTIFS(user_list!#REF!,'previsão -amort exp'!B46,user_list!#REF!,'previsão -amort exp'!C46)&gt;0,AVERAGEIFS(user_list!I:I,user_list!#REF!,'previsão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7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72">
        <f t="shared" ref="C47:C78" si="25">C35</f>
        <v>9</v>
      </c>
      <c r="D47" s="83">
        <f>SUMIFS(days!C:C,days!G:G,B47,days!F:F,C47)</f>
        <v>13.94736842105263</v>
      </c>
      <c r="E47" s="83">
        <f>SUMIFS(days!B:B,days!G:G,B47,days!F:F,C47)/60</f>
        <v>8.9371345029239699E-2</v>
      </c>
      <c r="F47" s="83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4">
        <f t="shared" si="19"/>
        <v>2.97904483430799E-3</v>
      </c>
      <c r="I47" t="e">
        <f>IF(COUNTIFS(user_list!#REF!,'previsão -amort exp'!B47,user_list!#REF!,'previsão -amort exp'!C47)&gt;0,AVERAGEIFS(user_list!I:I,user_list!#REF!,'previsão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9">
        <f t="shared" si="23"/>
        <v>0</v>
      </c>
    </row>
    <row r="48" spans="2:17" ht="15" customHeight="1" thickBot="1" x14ac:dyDescent="0.35">
      <c r="B48" s="12">
        <f t="shared" si="24"/>
        <v>2018</v>
      </c>
      <c r="C48" s="72">
        <f t="shared" si="25"/>
        <v>10</v>
      </c>
      <c r="D48" s="83">
        <f>SUMIFS(days!C:C,days!G:G,B48,days!F:F,C48)</f>
        <v>48.978947368421025</v>
      </c>
      <c r="E48" s="83">
        <f>SUMIFS(days!B:B,days!G:G,B48,days!F:F,C48)/60</f>
        <v>0.33541520467836261</v>
      </c>
      <c r="F48" s="83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4">
        <f t="shared" si="19"/>
        <v>1.0819845312205246E-2</v>
      </c>
      <c r="I48" t="e">
        <f>IF(COUNTIFS(user_list!#REF!,'previsão -amort exp'!B48,user_list!#REF!,'previsão -amort exp'!C48)&gt;0,AVERAGEIFS(user_list!I:I,user_list!#REF!,'previsão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5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5">
        <f t="shared" si="23"/>
        <v>0</v>
      </c>
    </row>
    <row r="49" spans="2:17" ht="15" customHeight="1" thickBot="1" x14ac:dyDescent="0.35">
      <c r="B49" s="12">
        <f t="shared" si="24"/>
        <v>2018</v>
      </c>
      <c r="C49" s="72">
        <f t="shared" si="25"/>
        <v>11</v>
      </c>
      <c r="D49" s="83">
        <f>SUMIFS(days!C:C,days!G:G,B49,days!F:F,C49)</f>
        <v>39.353165522501911</v>
      </c>
      <c r="E49" s="83">
        <f>SUMIFS(days!B:B,days!G:G,B49,days!F:F,C49)/60</f>
        <v>0.25524225216826291</v>
      </c>
      <c r="F49" s="83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4">
        <f t="shared" si="19"/>
        <v>8.5080750722754308E-3</v>
      </c>
      <c r="I49" t="e">
        <f>IF(COUNTIFS(user_list!#REF!,'previsão -amort exp'!B49,user_list!#REF!,'previsão -amort exp'!C49)&gt;0,AVERAGEIFS(user_list!I:I,user_list!#REF!,'previsão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5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5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83">
        <f>SUMIFS(days!C:C,days!G:G,B50,days!F:F,C50)</f>
        <v>26.573150266971783</v>
      </c>
      <c r="E50" s="83">
        <f>SUMIFS(days!B:B,days!G:G,B50,days!F:F,C50)/60</f>
        <v>0.17111837161341342</v>
      </c>
      <c r="F50" s="83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4">
        <f t="shared" si="19"/>
        <v>5.5199474714004333E-3</v>
      </c>
      <c r="I50" t="e">
        <f>IF(COUNTIFS(user_list!#REF!,'previsão -amort exp'!B50,user_list!#REF!,'previsão -amort exp'!C50)&gt;0,AVERAGEIFS(user_list!I:I,user_list!#REF!,'previsão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7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83">
        <f>SUMIFS(days!C:C,days!G:G,B51,days!F:F,C51)</f>
        <v>50.412280701754376</v>
      </c>
      <c r="E51" s="83">
        <f>SUMIFS(days!B:B,days!G:G,B51,days!F:F,C51)/60</f>
        <v>0.3273256985055229</v>
      </c>
      <c r="F51" s="83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4">
        <f t="shared" si="19"/>
        <v>1.0558893500178157E-2</v>
      </c>
      <c r="I51" t="e">
        <f>IF(COUNTIFS(user_list!#REF!,'previsão -amort exp'!B51,user_list!#REF!,'previsão -amort exp'!C51)&gt;0,AVERAGEIFS(user_list!I:I,user_list!#REF!,'previsão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9">
        <f t="shared" si="23"/>
        <v>0</v>
      </c>
    </row>
    <row r="52" spans="2:17" ht="15" customHeight="1" thickBot="1" x14ac:dyDescent="0.35">
      <c r="B52" s="12">
        <f t="shared" si="24"/>
        <v>2019</v>
      </c>
      <c r="C52" s="72">
        <f t="shared" si="25"/>
        <v>2</v>
      </c>
      <c r="D52" s="83">
        <f>SUMIFS(days!C:C,days!G:G,B52,days!F:F,C52)</f>
        <v>87.801857585139388</v>
      </c>
      <c r="E52" s="83">
        <f>SUMIFS(days!B:B,days!G:G,B52,days!F:F,C52)/60</f>
        <v>0.61170882544050753</v>
      </c>
      <c r="F52" s="83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4">
        <f t="shared" si="19"/>
        <v>2.1846743765732413E-2</v>
      </c>
      <c r="I52" t="e">
        <f>IF(COUNTIFS(user_list!#REF!,'previsão -amort exp'!B52,user_list!#REF!,'previsão -amort exp'!C52)&gt;0,AVERAGEIFS(user_list!I:I,user_list!#REF!,'previsão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72">
        <f t="shared" si="25"/>
        <v>3</v>
      </c>
      <c r="D53" s="83">
        <f>SUMIFS(days!C:C,days!G:G,B53,days!F:F,C53)</f>
        <v>108.92032286598845</v>
      </c>
      <c r="E53" s="83">
        <f>SUMIFS(days!B:B,days!G:G,B53,days!F:F,C53)/60</f>
        <v>0.72484639652644689</v>
      </c>
      <c r="F53" s="83">
        <f>SUMIFS(days!E:E,days!F:F,'previsão -amort exp'!C53,days!G:G,'previsão -amort exp'!B53)</f>
        <v>10</v>
      </c>
      <c r="G53" s="9">
        <f>IF(E53&gt;0,SUMIFS(days!D:D,days!G:G,B53,days!F:F,C53)/60/E53,0)</f>
        <v>0</v>
      </c>
      <c r="H53" s="84">
        <f t="shared" si="19"/>
        <v>2.3382141823433771E-2</v>
      </c>
      <c r="I53" t="e">
        <f>IF(COUNTIFS(user_list!#REF!,'previsão -amort exp'!B53,user_list!#REF!,'previsão -amort exp'!C53)&gt;0,AVERAGEIFS(user_list!I:I,user_list!#REF!,'previsão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72">
        <f t="shared" si="25"/>
        <v>4</v>
      </c>
      <c r="D54" s="83">
        <f>SUMIFS(days!C:C,days!G:G,B54,days!F:F,C54)</f>
        <v>157.43643611290665</v>
      </c>
      <c r="E54" s="83">
        <f>SUMIFS(days!B:B,days!G:G,B54,days!F:F,C54)/60</f>
        <v>1.0504595927402296</v>
      </c>
      <c r="F54" s="83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4">
        <f t="shared" si="19"/>
        <v>3.5015319758007653E-2</v>
      </c>
      <c r="I54" t="e">
        <f>IF(COUNTIFS(user_list!#REF!,'previsão -amort exp'!B54,user_list!#REF!,'previsão -amort exp'!C54)&gt;0,AVERAGEIFS(user_list!I:I,user_list!#REF!,'previsão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72">
        <f t="shared" si="25"/>
        <v>5</v>
      </c>
      <c r="D55" s="83">
        <f>SUMIFS(days!C:C,days!G:G,B55,days!F:F,C55)</f>
        <v>202.57070674423611</v>
      </c>
      <c r="E55" s="83">
        <f>SUMIFS(days!B:B,days!G:G,B55,days!F:F,C55)/60</f>
        <v>1.3284639632562427</v>
      </c>
      <c r="F55" s="83">
        <f>SUMIFS(days!E:E,days!F:F,'previsão -amort exp'!C55,days!G:G,'previsão -amort exp'!B55)</f>
        <v>10</v>
      </c>
      <c r="G55" s="9">
        <f>IF(E55&gt;0,SUMIFS(days!D:D,days!G:G,B55,days!F:F,C55)/60/E55,0)</f>
        <v>0.24829597789295443</v>
      </c>
      <c r="H55" s="84">
        <f t="shared" si="19"/>
        <v>4.2853676234072345E-2</v>
      </c>
      <c r="I55" t="e">
        <f>IF(COUNTIFS(user_list!#REF!,'previsão -amort exp'!B55,user_list!#REF!,'previsão -amort exp'!C55)&gt;0,AVERAGEIFS(user_list!I:I,user_list!#REF!,'previsão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72">
        <f t="shared" si="25"/>
        <v>6</v>
      </c>
      <c r="D56" s="83">
        <f>SUMIFS(days!C:C,days!G:G,B56,days!F:F,C56)</f>
        <v>138.08591458292955</v>
      </c>
      <c r="E56" s="83">
        <f>SUMIFS(days!B:B,days!G:G,B56,days!F:F,C56)/60</f>
        <v>0.91059386374405094</v>
      </c>
      <c r="F56" s="83">
        <f>SUMIFS(days!E:E,days!F:F,'previsão -amort exp'!C56,days!G:G,'previsão -amort exp'!B56)</f>
        <v>6</v>
      </c>
      <c r="G56" s="9">
        <f>IF(E56&gt;0,SUMIFS(days!D:D,days!G:G,B56,days!F:F,C56)/60/E56,0)</f>
        <v>0.15459571367830283</v>
      </c>
      <c r="H56" s="84">
        <f t="shared" si="19"/>
        <v>3.0353128791468363E-2</v>
      </c>
      <c r="I56" t="e">
        <f>IF(COUNTIFS(user_list!#REF!,'previsão -amort exp'!B56,user_list!#REF!,'previsão -amort exp'!C56)&gt;0,AVERAGEIFS(user_list!I:I,user_list!#REF!,'previsão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72">
        <f t="shared" si="25"/>
        <v>7</v>
      </c>
      <c r="D57" s="83">
        <f>SUMIFS(days!C:C,days!G:G,B57,days!F:F,C57)</f>
        <v>248.92561542934675</v>
      </c>
      <c r="E57" s="83">
        <f>SUMIFS(days!B:B,days!G:G,B57,days!F:F,C57)/60</f>
        <v>1.5731634318038235</v>
      </c>
      <c r="F57" s="83">
        <f>SUMIFS(days!E:E,days!F:F,'previsão -amort exp'!C57,days!G:G,'previsão -amort exp'!B57)</f>
        <v>11</v>
      </c>
      <c r="G57" s="9">
        <f>IF(E57&gt;0,SUMIFS(days!D:D,days!G:G,B57,days!F:F,C57)/60/E57,0)</f>
        <v>0.43623940578800741</v>
      </c>
      <c r="H57" s="84">
        <f t="shared" si="19"/>
        <v>5.0747207477542695E-2</v>
      </c>
      <c r="I57" t="e">
        <f>IF(COUNTIFS(user_list!#REF!,'previsão -amort exp'!B57,user_list!#REF!,'previsão -amort exp'!C57)&gt;0,AVERAGEIFS(user_list!I:I,user_list!#REF!,'previsão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72">
        <f t="shared" si="25"/>
        <v>8</v>
      </c>
      <c r="D58" s="83">
        <f>SUMIFS(days!C:C,days!G:G,B58,days!F:F,C58)</f>
        <v>126.26994284989361</v>
      </c>
      <c r="E58" s="83">
        <f>SUMIFS(days!B:B,days!G:G,B58,days!F:F,C58)/60</f>
        <v>0.80793982377228835</v>
      </c>
      <c r="F58" s="83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4">
        <f t="shared" si="19"/>
        <v>2.6062574960396399E-2</v>
      </c>
      <c r="I58" t="e">
        <f>IF(COUNTIFS(user_list!#REF!,'previsão -amort exp'!B58,user_list!#REF!,'previsão -amort exp'!C58)&gt;0,AVERAGEIFS(user_list!I:I,user_list!#REF!,'previsão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72">
        <f t="shared" si="25"/>
        <v>9</v>
      </c>
      <c r="D59" s="83">
        <f>SUMIFS(days!C:C,days!G:G,B59,days!F:F,C59)</f>
        <v>155.35855605262168</v>
      </c>
      <c r="E59" s="83">
        <f>SUMIFS(days!B:B,days!G:G,B59,days!F:F,C59)/60</f>
        <v>0.89878301117289505</v>
      </c>
      <c r="F59" s="83">
        <f>SUMIFS(days!E:E,days!F:F,'previsão -amort exp'!C59,days!G:G,'previsão -amort exp'!B59)</f>
        <v>6</v>
      </c>
      <c r="G59" s="9">
        <f>IF(E59&gt;0,SUMIFS(days!D:D,days!G:G,B59,days!F:F,C59)/60/E59,0)</f>
        <v>0.51627117032785397</v>
      </c>
      <c r="H59" s="84">
        <f t="shared" si="19"/>
        <v>2.9959433705763167E-2</v>
      </c>
      <c r="I59" t="e">
        <f>IF(COUNTIFS(user_list!#REF!,'previsão -amort exp'!B59,user_list!#REF!,'previsão -amort exp'!C59)&gt;0,AVERAGEIFS(user_list!I:I,user_list!#REF!,'previsão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72">
        <f t="shared" si="25"/>
        <v>10</v>
      </c>
      <c r="D60" s="83">
        <f>SUMIFS(days!C:C,days!G:G,B60,days!F:F,C60)</f>
        <v>153.12173579109066</v>
      </c>
      <c r="E60" s="83">
        <f>SUMIFS(days!B:B,days!G:G,B60,days!F:F,C60)/60</f>
        <v>0.95700748816551662</v>
      </c>
      <c r="F60" s="83">
        <f>SUMIFS(days!E:E,days!F:F,'previsão -amort exp'!C60,days!G:G,'previsão -amort exp'!B60)</f>
        <v>10</v>
      </c>
      <c r="G60" s="9">
        <f>IF(E60&gt;0,SUMIFS(days!D:D,days!G:G,B60,days!F:F,C60)/60/E60,0)</f>
        <v>0.54258028269709624</v>
      </c>
      <c r="H60" s="84">
        <f t="shared" si="19"/>
        <v>3.0871209295661825E-2</v>
      </c>
      <c r="I60" t="e">
        <f>IF(COUNTIFS(user_list!#REF!,'previsão -amort exp'!B60,user_list!#REF!,'previsão -amort exp'!C60)&gt;0,AVERAGEIFS(user_list!I:I,user_list!#REF!,'previsão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72">
        <f t="shared" si="25"/>
        <v>11</v>
      </c>
      <c r="D61" s="83">
        <f>SUMIFS(days!C:C,days!G:G,B61,days!F:F,C61)</f>
        <v>102.10672268907561</v>
      </c>
      <c r="E61" s="83">
        <f>SUMIFS(days!B:B,days!G:G,B61,days!F:F,C61)/60</f>
        <v>0.70117003190164973</v>
      </c>
      <c r="F61" s="83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4">
        <f t="shared" si="19"/>
        <v>2.3372334396721657E-2</v>
      </c>
      <c r="I61" t="e">
        <f>IF(COUNTIFS(user_list!#REF!,'previsão -amort exp'!B61,user_list!#REF!,'previsão -amort exp'!C61)&gt;0,AVERAGEIFS(user_list!I:I,user_list!#REF!,'previsão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83">
        <f>SUMIFS(days!C:C,days!G:G,B62,days!F:F,C62)</f>
        <v>121.90207537560477</v>
      </c>
      <c r="E62" s="83">
        <f>SUMIFS(days!B:B,days!G:G,B62,days!F:F,C62)/60</f>
        <v>0.79943449109441778</v>
      </c>
      <c r="F62" s="83">
        <f>SUMIFS(days!E:E,days!F:F,'previsão -amort exp'!C62,days!G:G,'previsão -amort exp'!B62)</f>
        <v>6</v>
      </c>
      <c r="G62" s="9">
        <f>IF(E62&gt;0,SUMIFS(days!D:D,days!G:G,B62,days!F:F,C62)/60/E62,0)</f>
        <v>0.43172247661137775</v>
      </c>
      <c r="H62" s="84">
        <f t="shared" si="19"/>
        <v>2.5788209390142508E-2</v>
      </c>
      <c r="I62" t="e">
        <f>IF(COUNTIFS(user_list!#REF!,'previsão -amort exp'!B62,user_list!#REF!,'previsão -amort exp'!C62)&gt;0,AVERAGEIFS(user_list!I:I,user_list!#REF!,'previsão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83">
        <f>SUMIFS(days!C:C,days!G:G,B63,days!F:F,C63)</f>
        <v>179.28460563826422</v>
      </c>
      <c r="E63" s="83">
        <f>SUMIFS(days!B:B,days!G:G,B63,days!F:F,C63)/60</f>
        <v>1.0810624105456417</v>
      </c>
      <c r="F63" s="83">
        <f>SUMIFS(days!E:E,days!F:F,'previsão -amort exp'!C63,days!G:G,'previsão -amort exp'!B63)</f>
        <v>10</v>
      </c>
      <c r="G63" s="9">
        <f>IF(E63&gt;0,SUMIFS(days!D:D,days!G:G,B63,days!F:F,C63)/60/E63,0)</f>
        <v>0.56629431286996723</v>
      </c>
      <c r="H63" s="84">
        <f t="shared" si="19"/>
        <v>3.4872980985343277E-2</v>
      </c>
      <c r="I63" t="e">
        <f>IF(COUNTIFS(user_list!#REF!,'previsão -amort exp'!B63,user_list!#REF!,'previsão -amort exp'!C63)&gt;0,AVERAGEIFS(user_list!I:I,user_list!#REF!,'previsão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72">
        <f t="shared" si="25"/>
        <v>2</v>
      </c>
      <c r="D64" s="83">
        <f>SUMIFS(days!C:C,days!G:G,B64,days!F:F,C64)</f>
        <v>56.040939251628537</v>
      </c>
      <c r="E64" s="83">
        <f>SUMIFS(days!B:B,days!G:G,B64,days!F:F,C64)/60</f>
        <v>0.22339516024508074</v>
      </c>
      <c r="F64" s="83">
        <f>SUMIFS(days!E:E,days!F:F,'previsão -amort exp'!C64,days!G:G,'previsão -amort exp'!B64)</f>
        <v>2</v>
      </c>
      <c r="G64" s="9">
        <f>IF(E64&gt;0,SUMIFS(days!D:D,days!G:G,B64,days!F:F,C64)/60/E64,0)</f>
        <v>0.52608678458817104</v>
      </c>
      <c r="H64" s="84">
        <f t="shared" si="19"/>
        <v>7.7032813877614048E-3</v>
      </c>
      <c r="I64" t="e">
        <f>IF(COUNTIFS(user_list!#REF!,'previsão -amort exp'!B64,user_list!#REF!,'previsão -amort exp'!C64)&gt;0,AVERAGEIFS(user_list!I:I,user_list!#REF!,'previsão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72">
        <f t="shared" si="25"/>
        <v>3</v>
      </c>
      <c r="D65" s="83">
        <f>SUMIFS(days!C:C,days!G:G,B65,days!F:F,C65)</f>
        <v>91.89913043478262</v>
      </c>
      <c r="E65" s="83">
        <f>SUMIFS(days!B:B,days!G:G,B65,days!F:F,C65)/60</f>
        <v>0.58350855475040264</v>
      </c>
      <c r="F65" s="83">
        <f>SUMIFS(days!E:E,days!F:F,'previsão -amort exp'!C65,days!G:G,'previsão -amort exp'!B65)</f>
        <v>9</v>
      </c>
      <c r="G65" s="9">
        <f>IF(E65&gt;0,SUMIFS(days!D:D,days!G:G,B65,days!F:F,C65)/60/E65,0)</f>
        <v>0.70143095388359022</v>
      </c>
      <c r="H65" s="84">
        <f t="shared" si="19"/>
        <v>1.8822856604851699E-2</v>
      </c>
      <c r="I65" t="e">
        <f>IF(COUNTIFS(user_list!#REF!,'previsão -amort exp'!B65,user_list!#REF!,'previsão -amort exp'!C65)&gt;0,AVERAGEIFS(user_list!I:I,user_list!#REF!,'previsão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72">
        <f t="shared" si="25"/>
        <v>4</v>
      </c>
      <c r="D66" s="83">
        <f>SUMIFS(days!C:C,days!G:G,B66,days!F:F,C66)</f>
        <v>90.538461538461547</v>
      </c>
      <c r="E66" s="83">
        <f>SUMIFS(days!B:B,days!G:G,B66,days!F:F,C66)/60</f>
        <v>0.57974419515669529</v>
      </c>
      <c r="F66" s="83">
        <f>SUMIFS(days!E:E,days!F:F,'previsão -amort exp'!C66,days!G:G,'previsão -amort exp'!B66)</f>
        <v>9</v>
      </c>
      <c r="G66" s="9">
        <f>IF(E66&gt;0,SUMIFS(days!D:D,days!G:G,B66,days!F:F,C66)/60/E66,0)</f>
        <v>0.60779440436232268</v>
      </c>
      <c r="H66" s="84">
        <f t="shared" si="19"/>
        <v>1.9324806505223176E-2</v>
      </c>
      <c r="I66" t="e">
        <f>IF(COUNTIFS(user_list!#REF!,'previsão -amort exp'!B66,user_list!#REF!,'previsão -amort exp'!C66)&gt;0,AVERAGEIFS(user_list!I:I,user_list!#REF!,'previsão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72">
        <f t="shared" si="25"/>
        <v>5</v>
      </c>
      <c r="D67" s="83">
        <f>SUMIFS(days!C:C,days!G:G,B67,days!F:F,C67)</f>
        <v>168.09010989010983</v>
      </c>
      <c r="E67" s="83">
        <f>SUMIFS(days!B:B,days!G:G,B67,days!F:F,C67)/60</f>
        <v>1.11852557997558</v>
      </c>
      <c r="F67" s="83">
        <f>SUMIFS(days!E:E,days!F:F,'previsão -amort exp'!C67,days!G:G,'previsão -amort exp'!B67)</f>
        <v>17</v>
      </c>
      <c r="G67" s="9">
        <f>IF(E67&gt;0,SUMIFS(days!D:D,days!G:G,B67,days!F:F,C67)/60/E67,0)</f>
        <v>0.63396690585626336</v>
      </c>
      <c r="H67" s="84">
        <f t="shared" ref="H67:H98" si="26">E67/DAY(EOMONTH(DATE(B67,C67,1),0))</f>
        <v>3.6081470321792902E-2</v>
      </c>
      <c r="I67" t="e">
        <f>IF(COUNTIFS(user_list!#REF!,'previsão -amort exp'!B67,user_list!#REF!,'previsão -amort exp'!C67)&gt;0,AVERAGEIFS(user_list!I:I,user_list!#REF!,'previsão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72">
        <f t="shared" si="25"/>
        <v>6</v>
      </c>
      <c r="D68" s="83">
        <f>SUMIFS(days!C:C,days!G:G,B68,days!F:F,C68)</f>
        <v>96.571428571428584</v>
      </c>
      <c r="E68" s="83">
        <f>SUMIFS(days!B:B,days!G:G,B68,days!F:F,C68)/60</f>
        <v>0.63777976190476182</v>
      </c>
      <c r="F68" s="83">
        <f>SUMIFS(days!E:E,days!F:F,'previsão -amort exp'!C68,days!G:G,'previsão -amort exp'!B68)</f>
        <v>8</v>
      </c>
      <c r="G68" s="9">
        <f>IF(E68&gt;0,SUMIFS(days!D:D,days!G:G,B68,days!F:F,C68)/60/E68,0)</f>
        <v>0.71869280313753814</v>
      </c>
      <c r="H68" s="84">
        <f t="shared" si="26"/>
        <v>2.1259325396825395E-2</v>
      </c>
      <c r="I68" t="e">
        <f>IF(COUNTIFS(user_list!#REF!,'previsão -amort exp'!B68,user_list!#REF!,'previsão -amort exp'!C68)&gt;0,AVERAGEIFS(user_list!I:I,user_list!#REF!,'previsão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72">
        <f t="shared" si="25"/>
        <v>7</v>
      </c>
      <c r="D69" s="83">
        <f>SUMIFS(days!C:C,days!G:G,B69,days!F:F,C69)</f>
        <v>150.20882849109654</v>
      </c>
      <c r="E69" s="83">
        <f>SUMIFS(days!B:B,days!G:G,B69,days!F:F,C69)/60</f>
        <v>0.73012294378492837</v>
      </c>
      <c r="F69" s="83">
        <f>SUMIFS(days!E:E,days!F:F,'previsão -amort exp'!C69,days!G:G,'previsão -amort exp'!B69)</f>
        <v>20</v>
      </c>
      <c r="G69" s="9">
        <f>IF(E69&gt;0,SUMIFS(days!D:D,days!G:G,B69,days!F:F,C69)/60/E69,0)</f>
        <v>0.73082123551103018</v>
      </c>
      <c r="H69" s="84">
        <f t="shared" si="26"/>
        <v>2.3552353025320268E-2</v>
      </c>
      <c r="I69" t="e">
        <f>IF(COUNTIFS(user_list!#REF!,'previsão -amort exp'!B69,user_list!#REF!,'previsão -amort exp'!C69)&gt;0,AVERAGEIFS(user_list!I:I,user_list!#REF!,'previsão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72">
        <f t="shared" si="25"/>
        <v>8</v>
      </c>
      <c r="D70" s="83">
        <f>SUMIFS(days!C:C,days!G:G,B70,days!F:F,C70)</f>
        <v>73.578786443425599</v>
      </c>
      <c r="E70" s="83">
        <f>SUMIFS(days!B:B,days!G:G,B70,days!F:F,C70)/60</f>
        <v>0.38386842774123692</v>
      </c>
      <c r="F70" s="83">
        <f>SUMIFS(days!E:E,days!F:F,'previsão -amort exp'!C70,days!G:G,'previsão -amort exp'!B70)</f>
        <v>9</v>
      </c>
      <c r="G70" s="9">
        <f>IF(E70&gt;0,SUMIFS(days!D:D,days!G:G,B70,days!F:F,C70)/60/E70,0)</f>
        <v>0.7169336569696001</v>
      </c>
      <c r="H70" s="84">
        <f t="shared" si="26"/>
        <v>1.2382852507781835E-2</v>
      </c>
      <c r="I70" t="e">
        <f>IF(COUNTIFS(user_list!#REF!,'previsão -amort exp'!B70,user_list!#REF!,'previsão -amort exp'!C70)&gt;0,AVERAGEIFS(user_list!I:I,user_list!#REF!,'previsão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72">
        <f t="shared" si="25"/>
        <v>9</v>
      </c>
      <c r="D71" s="83">
        <f>SUMIFS(days!C:C,days!G:G,B71,days!F:F,C71)</f>
        <v>120.92110109171966</v>
      </c>
      <c r="E71" s="83">
        <f>SUMIFS(days!B:B,days!G:G,B71,days!F:F,C71)/60</f>
        <v>0.75373296375100496</v>
      </c>
      <c r="F71" s="83">
        <f>SUMIFS(days!E:E,days!F:F,'previsão -amort exp'!C71,days!G:G,'previsão -amort exp'!B71)</f>
        <v>15</v>
      </c>
      <c r="G71" s="9">
        <f>IF(E71&gt;0,SUMIFS(days!D:D,days!G:G,B71,days!F:F,C71)/60/E71,0)</f>
        <v>0.86050547413182121</v>
      </c>
      <c r="H71" s="84">
        <f t="shared" si="26"/>
        <v>2.51244321250335E-2</v>
      </c>
      <c r="I71" t="e">
        <f>IF(COUNTIFS(user_list!#REF!,'previsão -amort exp'!B71,user_list!#REF!,'previsão -amort exp'!C71)&gt;0,AVERAGEIFS(user_list!I:I,user_list!#REF!,'previsão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72">
        <f t="shared" si="25"/>
        <v>10</v>
      </c>
      <c r="D72" s="83">
        <f>SUMIFS(days!C:C,days!G:G,B72,days!F:F,C72)</f>
        <v>160.18871987119411</v>
      </c>
      <c r="E72" s="83">
        <f>SUMIFS(days!B:B,days!G:G,B72,days!F:F,C72)/60</f>
        <v>1.0070232905537888</v>
      </c>
      <c r="F72" s="83">
        <f>SUMIFS(days!E:E,days!F:F,'previsão -amort exp'!C72,days!G:G,'previsão -amort exp'!B72)</f>
        <v>27</v>
      </c>
      <c r="G72" s="9">
        <f>IF(E72&gt;0,SUMIFS(days!D:D,days!G:G,B72,days!F:F,C72)/60/E72,0)</f>
        <v>0.64948701573446865</v>
      </c>
      <c r="H72" s="84">
        <f t="shared" si="26"/>
        <v>3.2484622275928673E-2</v>
      </c>
      <c r="I72" t="e">
        <f>IF(COUNTIFS(user_list!#REF!,'previsão -amort exp'!B72,user_list!#REF!,'previsão -amort exp'!C72)&gt;0,AVERAGEIFS(user_list!I:I,user_list!#REF!,'previsão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72">
        <f t="shared" si="25"/>
        <v>11</v>
      </c>
      <c r="D73" s="83">
        <f>SUMIFS(days!C:C,days!G:G,B73,days!F:F,C73)</f>
        <v>126.20899028507712</v>
      </c>
      <c r="E73" s="83">
        <f>SUMIFS(days!B:B,days!G:G,B73,days!F:F,C73)/60</f>
        <v>0.84678967664112625</v>
      </c>
      <c r="F73" s="83">
        <f>SUMIFS(days!E:E,days!F:F,'previsão -amort exp'!C73,days!G:G,'previsão -amort exp'!B73)</f>
        <v>13</v>
      </c>
      <c r="G73" s="9">
        <f>IF(E73&gt;0,SUMIFS(days!D:D,days!G:G,B73,days!F:F,C73)/60/E73,0)</f>
        <v>0.38924987174723336</v>
      </c>
      <c r="H73" s="84">
        <f t="shared" si="26"/>
        <v>2.8226322554704208E-2</v>
      </c>
      <c r="I73" t="e">
        <f>IF(COUNTIFS(user_list!#REF!,'previsão -amort exp'!B73,user_list!#REF!,'previsão -amort exp'!C73)&gt;0,AVERAGEIFS(user_list!I:I,user_list!#REF!,'previsão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83">
        <f>SUMIFS(days!C:C,days!G:G,B74,days!F:F,C74)</f>
        <v>54.108480649785001</v>
      </c>
      <c r="E74" s="83">
        <f>SUMIFS(days!B:B,days!G:G,B74,days!F:F,C74)/60</f>
        <v>0.32693402833076757</v>
      </c>
      <c r="F74" s="83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4">
        <f t="shared" si="26"/>
        <v>1.0546258978411858E-2</v>
      </c>
      <c r="I74" t="e">
        <f>IF(COUNTIFS(user_list!#REF!,'previsão -amort exp'!B74,user_list!#REF!,'previsão -amort exp'!C74)&gt;0,AVERAGEIFS(user_list!I:I,user_list!#REF!,'previsão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83">
        <f>SUMIFS(days!C:C,days!G:G,B75,days!F:F,C75)</f>
        <v>74.355366170735209</v>
      </c>
      <c r="E75" s="83">
        <f>SUMIFS(days!B:B,days!G:G,B75,days!F:F,C75)/60</f>
        <v>0.39156190516314399</v>
      </c>
      <c r="F75" s="83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4">
        <f t="shared" si="26"/>
        <v>1.2631029198811096E-2</v>
      </c>
      <c r="I75" t="e">
        <f>IF(COUNTIFS(user_list!#REF!,'previsão -amort exp'!B75,user_list!#REF!,'previsão -amort exp'!C75)&gt;0,AVERAGEIFS(user_list!I:I,user_list!#REF!,'previsão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72">
        <f t="shared" si="25"/>
        <v>2</v>
      </c>
      <c r="D76" s="83">
        <f>SUMIFS(days!C:C,days!G:G,B76,days!F:F,C76)</f>
        <v>39.125379170879654</v>
      </c>
      <c r="E76" s="83">
        <f>SUMIFS(days!B:B,days!G:G,B76,days!F:F,C76)/60</f>
        <v>0.2584035595251471</v>
      </c>
      <c r="F76" s="83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4">
        <f t="shared" si="26"/>
        <v>9.2286985544695384E-3</v>
      </c>
      <c r="I76" t="e">
        <f>IF(COUNTIFS(user_list!#REF!,'previsão -amort exp'!B76,user_list!#REF!,'previsão -amort exp'!C76)&gt;0,AVERAGEIFS(user_list!I:I,user_list!#REF!,'previsão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72">
        <f t="shared" si="25"/>
        <v>3</v>
      </c>
      <c r="D77" s="83">
        <f>SUMIFS(days!C:C,days!G:G,B77,days!F:F,C77)</f>
        <v>23.621118012422375</v>
      </c>
      <c r="E77" s="83">
        <f>SUMIFS(days!B:B,days!G:G,B77,days!F:F,C77)/60</f>
        <v>0.12997233724407631</v>
      </c>
      <c r="F77" s="83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4">
        <f t="shared" si="26"/>
        <v>4.1926560401314939E-3</v>
      </c>
      <c r="I77" t="e">
        <f>IF(COUNTIFS(user_list!#REF!,'previsão -amort exp'!B77,user_list!#REF!,'previsão -amort exp'!C77)&gt;0,AVERAGEIFS(user_list!I:I,user_list!#REF!,'previsão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72">
        <f t="shared" si="25"/>
        <v>4</v>
      </c>
      <c r="D78" s="83">
        <f>SUMIFS(days!C:C,days!G:G,B78,days!F:F,C78)</f>
        <v>59.683229813664582</v>
      </c>
      <c r="E78" s="83">
        <f>SUMIFS(days!B:B,days!G:G,B78,days!F:F,C78)/60</f>
        <v>0.3758593857832988</v>
      </c>
      <c r="F78" s="83">
        <f>SUMIFS(days!E:E,days!F:F,'previsão -amort exp'!C78,days!G:G,'previsão -amort exp'!B78)</f>
        <v>9</v>
      </c>
      <c r="G78" s="9">
        <f>IF(E78&gt;0,SUMIFS(days!D:D,days!G:G,B78,days!F:F,C78)/60/E78,0)</f>
        <v>0.96829947105345426</v>
      </c>
      <c r="H78" s="84">
        <f t="shared" si="26"/>
        <v>1.2528646192776627E-2</v>
      </c>
      <c r="I78" t="e">
        <f>IF(COUNTIFS(user_list!#REF!,'previsão -amort exp'!B78,user_list!#REF!,'previsão -amort exp'!C78)&gt;0,AVERAGEIFS(user_list!I:I,user_list!#REF!,'previsão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72">
        <f t="shared" ref="C79:C110" si="28">C67</f>
        <v>5</v>
      </c>
      <c r="D79" s="83">
        <f>SUMIFS(days!C:C,days!G:G,B79,days!F:F,C79)</f>
        <v>114.00000000000006</v>
      </c>
      <c r="E79" s="83">
        <f>SUMIFS(days!B:B,days!G:G,B79,days!F:F,C79)/60</f>
        <v>0.56961574074074073</v>
      </c>
      <c r="F79" s="83">
        <f>SUMIFS(days!E:E,days!F:F,'previsão -amort exp'!C79,days!G:G,'previsão -amort exp'!B79)</f>
        <v>13</v>
      </c>
      <c r="G79" s="9">
        <f>IF(E79&gt;0,SUMIFS(days!D:D,days!G:G,B79,days!F:F,C79)/60/E79,0)</f>
        <v>0.97659240716207329</v>
      </c>
      <c r="H79" s="84">
        <f t="shared" si="26"/>
        <v>1.8374701314217444E-2</v>
      </c>
      <c r="I79" t="e">
        <f>IF(COUNTIFS(user_list!#REF!,'previsão -amort exp'!B79,user_list!#REF!,'previsão -amort exp'!C79)&gt;0,AVERAGEIFS(user_list!I:I,user_list!#REF!,'previsão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72">
        <f t="shared" si="28"/>
        <v>6</v>
      </c>
      <c r="D80" s="83">
        <f>SUMIFS(days!C:C,days!G:G,B80,days!F:F,C80)</f>
        <v>151.40036892805901</v>
      </c>
      <c r="E80" s="83">
        <f>SUMIFS(days!B:B,days!G:G,B80,days!F:F,C80)/60</f>
        <v>0.84885085532858151</v>
      </c>
      <c r="F80" s="83">
        <f>SUMIFS(days!E:E,days!F:F,'previsão -amort exp'!C80,days!G:G,'previsão -amort exp'!B80)</f>
        <v>15</v>
      </c>
      <c r="G80" s="9">
        <f>IF(E80&gt;0,SUMIFS(days!D:D,days!G:G,B80,days!F:F,C80)/60/E80,0)</f>
        <v>0.59587746399124875</v>
      </c>
      <c r="H80" s="84">
        <f t="shared" si="26"/>
        <v>2.8295028510952717E-2</v>
      </c>
      <c r="I80" t="e">
        <f>IF(COUNTIFS(user_list!#REF!,'previsão -amort exp'!B80,user_list!#REF!,'previsão -amort exp'!C80)&gt;0,AVERAGEIFS(user_list!I:I,user_list!#REF!,'previsão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72">
        <f t="shared" si="28"/>
        <v>7</v>
      </c>
      <c r="D81" s="83">
        <f>SUMIFS(days!C:C,days!G:G,B81,days!F:F,C81)</f>
        <v>85.788945822231327</v>
      </c>
      <c r="E81" s="83">
        <f>SUMIFS(days!B:B,days!G:G,B81,days!F:F,C81)/60</f>
        <v>0.43321513705753339</v>
      </c>
      <c r="F81" s="83">
        <f>SUMIFS(days!E:E,days!F:F,'previsão -amort exp'!C81,days!G:G,'previsão -amort exp'!B81)</f>
        <v>9</v>
      </c>
      <c r="G81" s="9">
        <f>IF(E81&gt;0,SUMIFS(days!D:D,days!G:G,B81,days!F:F,C81)/60/E81,0)</f>
        <v>0.94048150325350732</v>
      </c>
      <c r="H81" s="84">
        <f t="shared" si="26"/>
        <v>1.3974681840565594E-2</v>
      </c>
      <c r="I81" t="e">
        <f>IF(COUNTIFS(user_list!#REF!,'previsão -amort exp'!B81,user_list!#REF!,'previsão -amort exp'!C81)&gt;0,AVERAGEIFS(user_list!I:I,user_list!#REF!,'previsão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72">
        <f t="shared" si="28"/>
        <v>8</v>
      </c>
      <c r="D82" s="83">
        <f>SUMIFS(days!C:C,days!G:G,B82,days!F:F,C82)</f>
        <v>88.78626128657595</v>
      </c>
      <c r="E82" s="83">
        <f>SUMIFS(days!B:B,days!G:G,B82,days!F:F,C82)/60</f>
        <v>0.48455656479087833</v>
      </c>
      <c r="F82" s="83">
        <f>SUMIFS(days!E:E,days!F:F,'previsão -amort exp'!C82,days!G:G,'previsão -amort exp'!B82)</f>
        <v>6</v>
      </c>
      <c r="G82" s="9">
        <f>IF(E82&gt;0,SUMIFS(days!D:D,days!G:G,B82,days!F:F,C82)/60/E82,0)</f>
        <v>0.72261524883365269</v>
      </c>
      <c r="H82" s="84">
        <f t="shared" si="26"/>
        <v>1.5630856928738012E-2</v>
      </c>
      <c r="I82" t="e">
        <f>IF(COUNTIFS(user_list!#REF!,'previsão -amort exp'!B82,user_list!#REF!,'previsão -amort exp'!C82)&gt;0,AVERAGEIFS(user_list!I:I,user_list!#REF!,'previsão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72">
        <f t="shared" si="28"/>
        <v>9</v>
      </c>
      <c r="D83" s="83">
        <f>SUMIFS(days!C:C,days!G:G,B83,days!F:F,C83)</f>
        <v>45.567945557818014</v>
      </c>
      <c r="E83" s="83">
        <f>SUMIFS(days!B:B,days!G:G,B83,days!F:F,C83)/60</f>
        <v>0.26292079830473508</v>
      </c>
      <c r="F83" s="83">
        <f>SUMIFS(days!E:E,days!F:F,'previsão -amort exp'!C83,days!G:G,'previsão -amort exp'!B83)</f>
        <v>6</v>
      </c>
      <c r="G83" s="9">
        <f>IF(E83&gt;0,SUMIFS(days!D:D,days!G:G,B83,days!F:F,C83)/60/E83,0)</f>
        <v>0.84665249017468769</v>
      </c>
      <c r="H83" s="84">
        <f t="shared" si="26"/>
        <v>8.7640266101578369E-3</v>
      </c>
      <c r="I83" t="e">
        <f>IF(COUNTIFS(user_list!#REF!,'previsão -amort exp'!B83,user_list!#REF!,'previsão -amort exp'!C83)&gt;0,AVERAGEIFS(user_list!I:I,user_list!#REF!,'previsão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72">
        <f t="shared" si="28"/>
        <v>10</v>
      </c>
      <c r="D84" s="83">
        <f>SUMIFS(days!C:C,days!G:G,B84,days!F:F,C84)</f>
        <v>51.305049833887047</v>
      </c>
      <c r="E84" s="83">
        <f>SUMIFS(days!B:B,days!G:G,B84,days!F:F,C84)/60</f>
        <v>0.3452902424018704</v>
      </c>
      <c r="F84" s="83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4">
        <f t="shared" si="26"/>
        <v>1.1138394916189367E-2</v>
      </c>
      <c r="I84" t="e">
        <f>IF(COUNTIFS(user_list!#REF!,'previsão -amort exp'!B84,user_list!#REF!,'previsão -amort exp'!C84)&gt;0,AVERAGEIFS(user_list!I:I,user_list!#REF!,'previsão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72">
        <f t="shared" si="28"/>
        <v>11</v>
      </c>
      <c r="D85" s="83">
        <f>SUMIFS(days!C:C,days!G:G,B85,days!F:F,C85)</f>
        <v>58.439890109890094</v>
      </c>
      <c r="E85" s="83">
        <f>SUMIFS(days!B:B,days!G:G,B85,days!F:F,C85)/60</f>
        <v>0.40035568274318278</v>
      </c>
      <c r="F85" s="83">
        <f>SUMIFS(days!E:E,days!F:F,'previsão -amort exp'!C85,days!G:G,'previsão -amort exp'!B85)</f>
        <v>8</v>
      </c>
      <c r="G85" s="9">
        <f>IF(E85&gt;0,SUMIFS(days!D:D,days!G:G,B85,days!F:F,C85)/60/E85,0)</f>
        <v>0.96253331563268418</v>
      </c>
      <c r="H85" s="84">
        <f t="shared" si="26"/>
        <v>1.3345189424772759E-2</v>
      </c>
      <c r="I85" t="e">
        <f>IF(COUNTIFS(user_list!#REF!,'previsão -amort exp'!B85,user_list!#REF!,'previsão -amort exp'!C85)&gt;0,AVERAGEIFS(user_list!I:I,user_list!#REF!,'previsão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83">
        <f>SUMIFS(days!C:C,days!G:G,B86,days!F:F,C86)</f>
        <v>101.14010989010985</v>
      </c>
      <c r="E86" s="83">
        <f>SUMIFS(days!B:B,days!G:G,B86,days!F:F,C86)/60</f>
        <v>0.62764206857956828</v>
      </c>
      <c r="F86" s="83">
        <f>SUMIFS(days!E:E,days!F:F,'previsão -amort exp'!C86,days!G:G,'previsão -amort exp'!B86)</f>
        <v>18</v>
      </c>
      <c r="G86" s="9">
        <f>IF(E86&gt;0,SUMIFS(days!D:D,days!G:G,B86,days!F:F,C86)/60/E86,0)</f>
        <v>0.8857053809769978</v>
      </c>
      <c r="H86" s="84">
        <f t="shared" si="26"/>
        <v>2.0246518341276398E-2</v>
      </c>
      <c r="I86" t="e">
        <f>IF(COUNTIFS(user_list!#REF!,'previsão -amort exp'!B86,user_list!#REF!,'previsão -amort exp'!C86)&gt;0,AVERAGEIFS(user_list!I:I,user_list!#REF!,'previsão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83">
        <f>SUMIFS(days!C:C,days!G:G,B87,days!F:F,C87)</f>
        <v>86.093103448275826</v>
      </c>
      <c r="E87" s="83">
        <f>SUMIFS(days!B:B,days!G:G,B87,days!F:F,C87)/60</f>
        <v>0.53329032110928642</v>
      </c>
      <c r="F87" s="83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4">
        <f t="shared" si="26"/>
        <v>1.7202913584170528E-2</v>
      </c>
      <c r="I87" t="e">
        <f>IF(COUNTIFS(user_list!#REF!,'previsão -amort exp'!B87,user_list!#REF!,'previsão -amort exp'!C87)&gt;0,AVERAGEIFS(user_list!I:I,user_list!#REF!,'previsão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72">
        <f t="shared" si="28"/>
        <v>2</v>
      </c>
      <c r="D88" s="83">
        <f>SUMIFS(days!C:C,days!G:G,B88,days!F:F,C88)</f>
        <v>49.04975369458127</v>
      </c>
      <c r="E88" s="83">
        <f>SUMIFS(days!B:B,days!G:G,B88,days!F:F,C88)/60</f>
        <v>0.26630623973727413</v>
      </c>
      <c r="F88" s="83">
        <f>SUMIFS(days!E:E,days!F:F,'previsão -amort exp'!C88,days!G:G,'previsão -amort exp'!B88)</f>
        <v>5</v>
      </c>
      <c r="G88" s="9">
        <f>IF(E88&gt;0,SUMIFS(days!D:D,days!G:G,B88,days!F:F,C88)/60/E88,0)</f>
        <v>1</v>
      </c>
      <c r="H88" s="84">
        <f t="shared" si="26"/>
        <v>9.5109371334740761E-3</v>
      </c>
      <c r="I88" t="e">
        <f>IF(COUNTIFS(user_list!#REF!,'previsão -amort exp'!B88,user_list!#REF!,'previsão -amort exp'!C88)&gt;0,AVERAGEIFS(user_list!I:I,user_list!#REF!,'previsão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72">
        <f t="shared" si="28"/>
        <v>3</v>
      </c>
      <c r="D89" s="83">
        <f>SUMIFS(days!C:C,days!G:G,B89,days!F:F,C89)</f>
        <v>60.859015756713958</v>
      </c>
      <c r="E89" s="83">
        <f>SUMIFS(days!B:B,days!G:G,B89,days!F:F,C89)/60</f>
        <v>0.39300392665226436</v>
      </c>
      <c r="F89" s="83">
        <f>SUMIFS(days!E:E,days!F:F,'previsão -amort exp'!C89,days!G:G,'previsão -amort exp'!B89)</f>
        <v>3</v>
      </c>
      <c r="G89" s="9">
        <f>IF(E89&gt;0,SUMIFS(days!D:D,days!G:G,B89,days!F:F,C89)/60/E89,0)</f>
        <v>0.7704957321935878</v>
      </c>
      <c r="H89" s="84">
        <f t="shared" si="26"/>
        <v>1.2677546021040785E-2</v>
      </c>
      <c r="I89" t="e">
        <f>IF(COUNTIFS(user_list!#REF!,'previsão -amort exp'!B89,user_list!#REF!,'previsão -amort exp'!C89)&gt;0,AVERAGEIFS(user_list!I:I,user_list!#REF!,'previsão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72">
        <f t="shared" si="28"/>
        <v>4</v>
      </c>
      <c r="D90" s="83">
        <f>SUMIFS(days!C:C,days!G:G,B90,days!F:F,C90)</f>
        <v>48.809555671857474</v>
      </c>
      <c r="E90" s="83">
        <f>SUMIFS(days!B:B,days!G:G,B90,days!F:F,C90)/60</f>
        <v>0.32295612625778874</v>
      </c>
      <c r="F90" s="83">
        <f>SUMIFS(days!E:E,days!F:F,'previsão -amort exp'!C90,days!G:G,'previsão -amort exp'!B90)</f>
        <v>6</v>
      </c>
      <c r="G90" s="9">
        <f>IF(E90&gt;0,SUMIFS(days!D:D,days!G:G,B90,days!F:F,C90)/60/E90,0)</f>
        <v>0.80450206771565091</v>
      </c>
      <c r="H90" s="84">
        <f t="shared" si="26"/>
        <v>1.0765204208592958E-2</v>
      </c>
      <c r="I90" t="e">
        <f>IF(COUNTIFS(user_list!#REF!,'previsão -amort exp'!B90,user_list!#REF!,'previsão -amort exp'!C90)&gt;0,AVERAGEIFS(user_list!I:I,user_list!#REF!,'previsão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72">
        <f t="shared" si="28"/>
        <v>5</v>
      </c>
      <c r="D91" s="83">
        <f>SUMIFS(days!C:C,days!G:G,B91,days!F:F,C91)</f>
        <v>125.46833333333332</v>
      </c>
      <c r="E91" s="83">
        <f>SUMIFS(days!B:B,days!G:G,B91,days!F:F,C91)/60</f>
        <v>0.83924809670781864</v>
      </c>
      <c r="F91" s="83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4">
        <f t="shared" si="26"/>
        <v>2.707251924863931E-2</v>
      </c>
      <c r="I91" t="e">
        <f>IF(COUNTIFS(user_list!#REF!,'previsão -amort exp'!B91,user_list!#REF!,'previsão -amort exp'!C91)&gt;0,AVERAGEIFS(user_list!I:I,user_list!#REF!,'previsão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72">
        <f t="shared" si="28"/>
        <v>6</v>
      </c>
      <c r="D92" s="83">
        <f>SUMIFS(days!C:C,days!G:G,B92,days!F:F,C92)</f>
        <v>144.06805207463103</v>
      </c>
      <c r="E92" s="83">
        <f>SUMIFS(days!B:B,days!G:G,B92,days!F:F,C92)/60</f>
        <v>0.78197696981651643</v>
      </c>
      <c r="F92" s="83">
        <f>SUMIFS(days!E:E,days!F:F,'previsão -amort exp'!C92,days!G:G,'previsão -amort exp'!B92)</f>
        <v>16</v>
      </c>
      <c r="G92" s="9">
        <f>IF(E92&gt;0,SUMIFS(days!D:D,days!G:G,B92,days!F:F,C92)/60/E92,0)</f>
        <v>0.99857909995562677</v>
      </c>
      <c r="H92" s="84">
        <f t="shared" si="26"/>
        <v>2.6065898993883882E-2</v>
      </c>
      <c r="I92" t="e">
        <f>IF(COUNTIFS(user_list!#REF!,'previsão -amort exp'!B92,user_list!#REF!,'previsão -amort exp'!C92)&gt;0,AVERAGEIFS(user_list!I:I,user_list!#REF!,'previsão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72">
        <f t="shared" si="28"/>
        <v>7</v>
      </c>
      <c r="D93" s="83">
        <f>SUMIFS(days!C:C,days!G:G,B93,days!F:F,C93)</f>
        <v>119.6877294245715</v>
      </c>
      <c r="E93" s="83">
        <f>SUMIFS(days!B:B,days!G:G,B93,days!F:F,C93)/60</f>
        <v>0.75215699532219993</v>
      </c>
      <c r="F93" s="83">
        <f>SUMIFS(days!E:E,days!F:F,'previsão -amort exp'!C93,days!G:G,'previsão -amort exp'!B93)</f>
        <v>12</v>
      </c>
      <c r="G93" s="9">
        <f>IF(E93&gt;0,SUMIFS(days!D:D,days!G:G,B93,days!F:F,C93)/60/E93,0)</f>
        <v>1</v>
      </c>
      <c r="H93" s="84">
        <f t="shared" si="26"/>
        <v>2.4263128881361288E-2</v>
      </c>
      <c r="I93" t="e">
        <f>IF(COUNTIFS(user_list!#REF!,'previsão -amort exp'!B93,user_list!#REF!,'previsão -amort exp'!C93)&gt;0,AVERAGEIFS(user_list!I:I,user_list!#REF!,'previsão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72">
        <f t="shared" si="28"/>
        <v>8</v>
      </c>
      <c r="D94" s="83">
        <f>SUMIFS(days!C:C,days!G:G,B94,days!F:F,C94)</f>
        <v>192.86207209705219</v>
      </c>
      <c r="E94" s="83">
        <f>SUMIFS(days!B:B,days!G:G,B94,days!F:F,C94)/60</f>
        <v>1.078355891122452</v>
      </c>
      <c r="F94" s="83">
        <f>SUMIFS(days!E:E,days!F:F,'previsão -amort exp'!C94,days!G:G,'previsão -amort exp'!B94)</f>
        <v>22</v>
      </c>
      <c r="G94" s="9">
        <f>IF(E94&gt;0,SUMIFS(days!D:D,days!G:G,B94,days!F:F,C94)/60/E94,0)</f>
        <v>0.84998202942324474</v>
      </c>
      <c r="H94" s="84">
        <f t="shared" si="26"/>
        <v>3.4785673907175872E-2</v>
      </c>
      <c r="I94" t="e">
        <f>IF(COUNTIFS(user_list!#REF!,'previsão -amort exp'!B94,user_list!#REF!,'previsão -amort exp'!C94)&gt;0,AVERAGEIFS(user_list!I:I,user_list!#REF!,'previsão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72">
        <f t="shared" si="28"/>
        <v>9</v>
      </c>
      <c r="D95" s="83">
        <f>SUMIFS(days!C:C,days!G:G,B95,days!F:F,C95)</f>
        <v>60.755605905183863</v>
      </c>
      <c r="E95" s="83">
        <f>SUMIFS(days!B:B,days!G:G,B95,days!F:F,C95)/60</f>
        <v>0.40272158505473227</v>
      </c>
      <c r="F95" s="83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4">
        <f t="shared" si="26"/>
        <v>1.3424052835157742E-2</v>
      </c>
      <c r="I95" t="e">
        <f>IF(COUNTIFS(user_list!#REF!,'previsão -amort exp'!B95,user_list!#REF!,'previsão -amort exp'!C95)&gt;0,AVERAGEIFS(user_list!I:I,user_list!#REF!,'previsão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72">
        <f t="shared" si="28"/>
        <v>10</v>
      </c>
      <c r="D96" s="83">
        <f>SUMIFS(days!C:C,days!G:G,B96,days!F:F,C96)</f>
        <v>85.111171068946774</v>
      </c>
      <c r="E96" s="83">
        <f>SUMIFS(days!B:B,days!G:G,B96,days!F:F,C96)/60</f>
        <v>0.48345425253857077</v>
      </c>
      <c r="F96" s="83">
        <f>SUMIFS(days!E:E,days!F:F,'previsão -amort exp'!C96,days!G:G,'previsão -amort exp'!B96)</f>
        <v>4</v>
      </c>
      <c r="G96" s="9">
        <f>IF(E96&gt;0,SUMIFS(days!D:D,days!G:G,B96,days!F:F,C96)/60/E96,0)</f>
        <v>0.41025894665965951</v>
      </c>
      <c r="H96" s="84">
        <f t="shared" si="26"/>
        <v>1.5595298468986154E-2</v>
      </c>
      <c r="I96" t="e">
        <f>IF(COUNTIFS(user_list!#REF!,'previsão -amort exp'!B96,user_list!#REF!,'previsão -amort exp'!C96)&gt;0,AVERAGEIFS(user_list!I:I,user_list!#REF!,'previsão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72">
        <f t="shared" si="28"/>
        <v>11</v>
      </c>
      <c r="D97" s="83">
        <f>SUMIFS(days!C:C,days!G:G,B97,days!F:F,C97)</f>
        <v>81.14202877674991</v>
      </c>
      <c r="E97" s="83">
        <f>SUMIFS(days!B:B,days!G:G,B97,days!F:F,C97)/60</f>
        <v>0.51968967878667516</v>
      </c>
      <c r="F97" s="83">
        <f>SUMIFS(days!E:E,days!F:F,'previsão -amort exp'!C97,days!G:G,'previsão -amort exp'!B97)</f>
        <v>5</v>
      </c>
      <c r="G97" s="9">
        <f>IF(E97&gt;0,SUMIFS(days!D:D,days!G:G,B97,days!F:F,C97)/60/E97,0)</f>
        <v>0.63855323269561237</v>
      </c>
      <c r="H97" s="84">
        <f t="shared" si="26"/>
        <v>1.7322989292889172E-2</v>
      </c>
      <c r="I97" t="e">
        <f>IF(COUNTIFS(user_list!#REF!,'previsão -amort exp'!B97,user_list!#REF!,'previsão -amort exp'!C97)&gt;0,AVERAGEIFS(user_list!I:I,user_list!#REF!,'previsão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83">
        <f>SUMIFS(days!C:C,days!G:G,B98,days!F:F,C98)</f>
        <v>123.38025902358427</v>
      </c>
      <c r="E98" s="83">
        <f>SUMIFS(days!B:B,days!G:G,B98,days!F:F,C98)/60</f>
        <v>0.7212172271502969</v>
      </c>
      <c r="F98" s="83">
        <f>SUMIFS(days!E:E,days!F:F,'previsão -amort exp'!C98,days!G:G,'previsão -amort exp'!B98)</f>
        <v>18</v>
      </c>
      <c r="G98" s="9">
        <f>IF(E98&gt;0,SUMIFS(days!D:D,days!G:G,B98,days!F:F,C98)/60/E98,0)</f>
        <v>0.83635430676947109</v>
      </c>
      <c r="H98" s="84">
        <f t="shared" si="26"/>
        <v>2.3265071843557965E-2</v>
      </c>
      <c r="I98" t="e">
        <f>IF(COUNTIFS(user_list!#REF!,'previsão -amort exp'!B98,user_list!#REF!,'previsão -amort exp'!C98)&gt;0,AVERAGEIFS(user_list!I:I,user_list!#REF!,'previsão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83">
        <f>SUMIFS(days!C:C,days!G:G,B99,days!F:F,C99)</f>
        <v>48.792684803883489</v>
      </c>
      <c r="E99" s="83">
        <f>SUMIFS(days!B:B,days!G:G,B99,days!F:F,C99)/60</f>
        <v>0.33389818945017802</v>
      </c>
      <c r="F99" s="83">
        <f>SUMIFS(days!E:E,days!F:F,'previsão -amort exp'!C99,days!G:G,'previsão -amort exp'!B99)</f>
        <v>5</v>
      </c>
      <c r="G99" s="9">
        <f>IF(E99&gt;0,SUMIFS(days!D:D,days!G:G,B99,days!F:F,C99)/60/E99,0)</f>
        <v>0.85798782447927102</v>
      </c>
      <c r="H99" s="84">
        <f t="shared" ref="H99:H116" si="29">E99/DAY(EOMONTH(DATE(B99,C99,1),0))</f>
        <v>1.0770909337102516E-2</v>
      </c>
      <c r="I99" t="e">
        <f>IF(COUNTIFS(user_list!#REF!,'previsão -amort exp'!B99,user_list!#REF!,'previsão -amort exp'!C99)&gt;0,AVERAGEIFS(user_list!I:I,user_list!#REF!,'previsão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72">
        <f t="shared" si="28"/>
        <v>2</v>
      </c>
      <c r="D100" s="83">
        <f>SUMIFS(days!C:C,days!G:G,B100,days!F:F,C100)</f>
        <v>68.936507936507923</v>
      </c>
      <c r="E100" s="83">
        <f>SUMIFS(days!B:B,days!G:G,B100,days!F:F,C100)/60</f>
        <v>0.51871773956496159</v>
      </c>
      <c r="F100" s="83">
        <f>SUMIFS(days!E:E,days!F:F,'previsão -amort exp'!C100,days!G:G,'previsão -amort exp'!B100)</f>
        <v>9</v>
      </c>
      <c r="G100" s="9">
        <f>IF(E100&gt;0,SUMIFS(days!D:D,days!G:G,B100,days!F:F,C100)/60/E100,0)</f>
        <v>0.81413391198478025</v>
      </c>
      <c r="H100" s="84">
        <f t="shared" si="29"/>
        <v>1.8525633555891485E-2</v>
      </c>
      <c r="I100" t="e">
        <f>IF(COUNTIFS(user_list!#REF!,'previsão -amort exp'!B100,user_list!#REF!,'previsão -amort exp'!C100)&gt;0,AVERAGEIFS(user_list!I:I,user_list!#REF!,'previsão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72">
        <f t="shared" si="28"/>
        <v>3</v>
      </c>
      <c r="D101" s="83">
        <f>SUMIFS(days!C:C,days!G:G,B101,days!F:F,C101)</f>
        <v>91.04879970271277</v>
      </c>
      <c r="E101" s="83">
        <f>SUMIFS(days!B:B,days!G:G,B101,days!F:F,C101)/60</f>
        <v>0.41554018607979981</v>
      </c>
      <c r="F101" s="83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4">
        <f t="shared" si="29"/>
        <v>1.3404522131606445E-2</v>
      </c>
      <c r="I101" t="e">
        <f>IF(COUNTIFS(user_list!#REF!,'previsão -amort exp'!B101,user_list!#REF!,'previsão -amort exp'!C101)&gt;0,AVERAGEIFS(user_list!I:I,user_list!#REF!,'previsão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72">
        <f t="shared" si="28"/>
        <v>4</v>
      </c>
      <c r="D102" s="83">
        <f>SUMIFS(days!C:C,days!G:G,B102,days!F:F,C102)</f>
        <v>85.506755852842801</v>
      </c>
      <c r="E102" s="83">
        <f>SUMIFS(days!B:B,days!G:G,B102,days!F:F,C102)/60</f>
        <v>0.34399170692431558</v>
      </c>
      <c r="F102" s="83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4">
        <f t="shared" si="29"/>
        <v>1.146639023081052E-2</v>
      </c>
      <c r="I102" t="e">
        <f>IF(COUNTIFS(user_list!#REF!,'previsão -amort exp'!B102,user_list!#REF!,'previsão -amort exp'!C102)&gt;0,AVERAGEIFS(user_list!I:I,user_list!#REF!,'previsão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72">
        <f t="shared" si="28"/>
        <v>5</v>
      </c>
      <c r="D103" s="83">
        <f>SUMIFS(days!C:C,days!G:G,B103,days!F:F,C103)</f>
        <v>0</v>
      </c>
      <c r="E103" s="83">
        <f>SUMIFS(days!B:B,days!G:G,B103,days!F:F,C103)/60</f>
        <v>0</v>
      </c>
      <c r="F103" s="83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4">
        <f t="shared" si="29"/>
        <v>0</v>
      </c>
      <c r="I103" t="e">
        <f>IF(COUNTIFS(user_list!#REF!,'previsão -amort exp'!B103,user_list!#REF!,'previsão -amort exp'!C103)&gt;0,AVERAGEIFS(user_list!I:I,user_list!#REF!,'previsão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72">
        <f t="shared" si="28"/>
        <v>6</v>
      </c>
      <c r="D104" s="83">
        <f>SUMIFS(days!C:C,days!G:G,B104,days!F:F,C104)</f>
        <v>0</v>
      </c>
      <c r="E104" s="83">
        <f>SUMIFS(days!B:B,days!G:G,B104,days!F:F,C104)/60</f>
        <v>0</v>
      </c>
      <c r="F104" s="83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4">
        <f t="shared" si="29"/>
        <v>0</v>
      </c>
      <c r="I104" t="e">
        <f>IF(COUNTIFS(user_list!#REF!,'previsão -amort exp'!B104,user_list!#REF!,'previsão -amort exp'!C104)&gt;0,AVERAGEIFS(user_list!I:I,user_list!#REF!,'previsão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72">
        <f t="shared" si="28"/>
        <v>7</v>
      </c>
      <c r="D105" s="83">
        <f>SUMIFS(days!C:C,days!G:G,B105,days!F:F,C105)</f>
        <v>0</v>
      </c>
      <c r="E105" s="83">
        <f>SUMIFS(days!B:B,days!G:G,B105,days!F:F,C105)/60</f>
        <v>0</v>
      </c>
      <c r="F105" s="83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4">
        <f t="shared" si="29"/>
        <v>0</v>
      </c>
      <c r="I105" t="e">
        <f>IF(COUNTIFS(user_list!#REF!,'previsão -amort exp'!B105,user_list!#REF!,'previsão -amort exp'!C105)&gt;0,AVERAGEIFS(user_list!I:I,user_list!#REF!,'previsão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72">
        <f t="shared" si="28"/>
        <v>8</v>
      </c>
      <c r="D106" s="83">
        <f>SUMIFS(days!C:C,days!G:G,B106,days!F:F,C106)</f>
        <v>0</v>
      </c>
      <c r="E106" s="83">
        <f>SUMIFS(days!B:B,days!G:G,B106,days!F:F,C106)/60</f>
        <v>0</v>
      </c>
      <c r="F106" s="83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4">
        <f t="shared" si="29"/>
        <v>0</v>
      </c>
      <c r="I106" t="e">
        <f>IF(COUNTIFS(user_list!#REF!,'previsão -amort exp'!B106,user_list!#REF!,'previsão -amort exp'!C106)&gt;0,AVERAGEIFS(user_list!I:I,user_list!#REF!,'previsão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72">
        <f t="shared" si="28"/>
        <v>9</v>
      </c>
      <c r="D107" s="83">
        <f>SUMIFS(days!C:C,days!G:G,B107,days!F:F,C107)</f>
        <v>0</v>
      </c>
      <c r="E107" s="83">
        <f>SUMIFS(days!B:B,days!G:G,B107,days!F:F,C107)/60</f>
        <v>0</v>
      </c>
      <c r="F107" s="83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4">
        <f t="shared" si="29"/>
        <v>0</v>
      </c>
      <c r="I107" t="e">
        <f>IF(COUNTIFS(user_list!#REF!,'previsão -amort exp'!B107,user_list!#REF!,'previsão -amort exp'!C107)&gt;0,AVERAGEIFS(user_list!I:I,user_list!#REF!,'previsão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72">
        <f t="shared" si="28"/>
        <v>10</v>
      </c>
      <c r="D108" s="83">
        <f>SUMIFS(days!C:C,days!G:G,B108,days!F:F,C108)</f>
        <v>0</v>
      </c>
      <c r="E108" s="83">
        <f>SUMIFS(days!B:B,days!G:G,B108,days!F:F,C108)/60</f>
        <v>0</v>
      </c>
      <c r="F108" s="83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4">
        <f t="shared" si="29"/>
        <v>0</v>
      </c>
      <c r="I108" t="e">
        <f>IF(COUNTIFS(user_list!#REF!,'previsão -amort exp'!B108,user_list!#REF!,'previsão -amort exp'!C108)&gt;0,AVERAGEIFS(user_list!I:I,user_list!#REF!,'previsão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72">
        <f t="shared" si="28"/>
        <v>11</v>
      </c>
      <c r="D109" s="83">
        <f>SUMIFS(days!C:C,days!G:G,B109,days!F:F,C109)</f>
        <v>0</v>
      </c>
      <c r="E109" s="83">
        <f>SUMIFS(days!B:B,days!G:G,B109,days!F:F,C109)/60</f>
        <v>0</v>
      </c>
      <c r="F109" s="83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4">
        <f t="shared" si="29"/>
        <v>0</v>
      </c>
      <c r="I109" t="e">
        <f>IF(COUNTIFS(user_list!#REF!,'previsão -amort exp'!B109,user_list!#REF!,'previsão -amort exp'!C109)&gt;0,AVERAGEIFS(user_list!I:I,user_list!#REF!,'previsão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83">
        <f>SUMIFS(days!C:C,days!G:G,B110,days!F:F,C110)</f>
        <v>0</v>
      </c>
      <c r="E110" s="83">
        <f>SUMIFS(days!B:B,days!G:G,B110,days!F:F,C110)/60</f>
        <v>0</v>
      </c>
      <c r="F110" s="83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4">
        <f t="shared" si="29"/>
        <v>0</v>
      </c>
      <c r="I110" t="e">
        <f>IF(COUNTIFS(user_list!#REF!,'previsão -amort exp'!B110,user_list!#REF!,'previsão -amort exp'!C110)&gt;0,AVERAGEIFS(user_list!I:I,user_list!#REF!,'previsão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83">
        <f>SUMIFS(days!C:C,days!G:G,days!L110,days!F:F,days!M110)</f>
        <v>0</v>
      </c>
      <c r="E111" s="83">
        <f>SUMIFS(days!B:B,days!G:G,B111,days!F:F,C111)/60</f>
        <v>0</v>
      </c>
      <c r="F111" s="83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4">
        <f t="shared" si="29"/>
        <v>0</v>
      </c>
      <c r="I111" t="e">
        <f>IF(COUNTIFS(user_list!#REF!,'previsão -amort exp'!B111,user_list!#REF!,'previsão -amort exp'!C111)&gt;0,AVERAGEIFS(user_list!I:I,user_list!#REF!,'previsão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72">
        <f t="shared" si="31"/>
        <v>2</v>
      </c>
      <c r="D112" s="81">
        <f>SUMIFS(days!C:C,days!G:G,days!L111,days!F:F,days!M111)</f>
        <v>0</v>
      </c>
      <c r="E112" s="83">
        <f>SUMIFS(days!B:B,days!G:G,B112,days!F:F,C112)/60</f>
        <v>0</v>
      </c>
      <c r="F112" s="83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4">
        <f t="shared" si="29"/>
        <v>0</v>
      </c>
      <c r="I112" t="e">
        <f>IF(COUNTIFS(user_list!#REF!,'previsão -amort exp'!B112,user_list!#REF!,'previsão -amort exp'!C112)&gt;0,AVERAGEIFS(user_list!I:I,user_list!#REF!,'previsão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72">
        <f t="shared" si="31"/>
        <v>3</v>
      </c>
      <c r="D113" s="81">
        <f>SUMIFS(days!C:C,days!G:G,days!L112,days!F:F,days!M112)</f>
        <v>0</v>
      </c>
      <c r="E113" s="83">
        <f>SUMIFS(days!B:B,days!G:G,B113,days!F:F,C113)/60</f>
        <v>0</v>
      </c>
      <c r="F113" s="83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4">
        <f t="shared" si="29"/>
        <v>0</v>
      </c>
      <c r="I113" t="e">
        <f>IF(COUNTIFS(user_list!#REF!,'previsão -amort exp'!B113,user_list!#REF!,'previsão -amort exp'!C113)&gt;0,AVERAGEIFS(user_list!I:I,user_list!#REF!,'previsão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72">
        <f t="shared" si="31"/>
        <v>4</v>
      </c>
      <c r="D114" s="81">
        <f>SUMIFS(days!C:C,days!G:G,days!L113,days!F:F,days!M113)</f>
        <v>0</v>
      </c>
      <c r="E114" s="83">
        <f>SUMIFS(days!B:B,days!G:G,B114,days!F:F,C114)/60</f>
        <v>0</v>
      </c>
      <c r="F114" s="83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4">
        <f t="shared" si="29"/>
        <v>0</v>
      </c>
      <c r="I114" t="e">
        <f>IF(COUNTIFS(user_list!#REF!,'previsão -amort exp'!B114,user_list!#REF!,'previsão -amort exp'!C114)&gt;0,AVERAGEIFS(user_list!I:I,user_list!#REF!,'previsão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72">
        <f t="shared" si="31"/>
        <v>5</v>
      </c>
      <c r="D115" s="81">
        <f>SUMIFS(days!C:C,days!G:G,days!L114,days!F:F,days!M114)</f>
        <v>0</v>
      </c>
      <c r="E115" s="83">
        <f>SUMIFS(days!B:B,days!G:G,B115,days!F:F,C115)/60</f>
        <v>0</v>
      </c>
      <c r="F115" s="83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4">
        <f t="shared" si="29"/>
        <v>0</v>
      </c>
      <c r="I115" t="e">
        <f>IF(COUNTIFS(user_list!#REF!,'previsão -amort exp'!B115,user_list!#REF!,'previsão -amort exp'!C115)&gt;0,AVERAGEIFS(user_list!I:I,user_list!#REF!,'previsão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72">
        <f t="shared" si="31"/>
        <v>6</v>
      </c>
      <c r="D116" s="81">
        <f>SUMIFS(days!C:C,days!G:G,days!L115,days!F:F,days!M115)</f>
        <v>0</v>
      </c>
      <c r="E116" s="83">
        <f>SUMIFS(days!B:B,days!G:G,B116,days!F:F,C116)/60</f>
        <v>0</v>
      </c>
      <c r="F116" s="83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4">
        <f t="shared" si="29"/>
        <v>0</v>
      </c>
      <c r="I116" t="e">
        <f>IF(COUNTIFS(user_list!#REF!,'previsão -amort exp'!B116,user_list!#REF!,'previsão -amort exp'!C116)&gt;0,AVERAGEIFS(user_list!I:I,user_list!#REF!,'previsão -amort exp'!B116,user_list!#REF!,'previsão -amort exp'!C116),0)</f>
        <v>#REF!</v>
      </c>
    </row>
    <row r="117" spans="2:9" x14ac:dyDescent="0.3">
      <c r="B117" s="72"/>
      <c r="C117" s="72"/>
      <c r="G117" s="75"/>
    </row>
    <row r="118" spans="2:9" x14ac:dyDescent="0.3">
      <c r="B118" s="72"/>
      <c r="C118" s="72"/>
      <c r="G118" s="75"/>
    </row>
    <row r="119" spans="2:9" x14ac:dyDescent="0.3">
      <c r="B119" s="72"/>
      <c r="C119" s="72"/>
      <c r="G119" s="75"/>
    </row>
    <row r="120" spans="2:9" x14ac:dyDescent="0.3">
      <c r="B120" s="72"/>
      <c r="C120" s="72"/>
      <c r="G120" s="75"/>
    </row>
    <row r="121" spans="2:9" x14ac:dyDescent="0.3">
      <c r="B121" s="72"/>
      <c r="C121" s="72"/>
      <c r="G121" s="75"/>
    </row>
    <row r="122" spans="2:9" x14ac:dyDescent="0.3">
      <c r="B122" s="72"/>
      <c r="C122" s="72"/>
      <c r="G122" s="75"/>
    </row>
    <row r="123" spans="2:9" x14ac:dyDescent="0.3">
      <c r="B123" s="72"/>
      <c r="C123" s="72"/>
      <c r="G123" s="75"/>
    </row>
    <row r="124" spans="2:9" x14ac:dyDescent="0.3">
      <c r="B124" s="72"/>
      <c r="C124" s="72"/>
      <c r="G124" s="75"/>
    </row>
    <row r="125" spans="2:9" x14ac:dyDescent="0.3">
      <c r="B125" s="72"/>
      <c r="C125" s="72"/>
      <c r="G125" s="75"/>
    </row>
    <row r="126" spans="2:9" x14ac:dyDescent="0.3">
      <c r="B126" s="72"/>
      <c r="C126" s="72"/>
      <c r="G126" s="75"/>
    </row>
    <row r="127" spans="2:9" x14ac:dyDescent="0.3">
      <c r="B127" s="72"/>
      <c r="C127" s="72"/>
      <c r="G127" s="75"/>
    </row>
    <row r="128" spans="2:9" x14ac:dyDescent="0.3">
      <c r="B128" s="72"/>
      <c r="C128" s="72"/>
      <c r="G128" s="75"/>
    </row>
    <row r="129" spans="2:7" x14ac:dyDescent="0.3">
      <c r="B129" s="72"/>
      <c r="C129" s="72"/>
      <c r="G129" s="75"/>
    </row>
    <row r="130" spans="2:7" x14ac:dyDescent="0.3">
      <c r="B130" s="72"/>
      <c r="C130" s="72"/>
      <c r="G130" s="75"/>
    </row>
    <row r="131" spans="2:7" x14ac:dyDescent="0.3">
      <c r="B131" s="72"/>
      <c r="C131" s="72"/>
      <c r="G131" s="75"/>
    </row>
    <row r="132" spans="2:7" x14ac:dyDescent="0.3">
      <c r="B132" s="72"/>
      <c r="C132" s="72"/>
      <c r="G132" s="75"/>
    </row>
    <row r="133" spans="2:7" x14ac:dyDescent="0.3">
      <c r="B133" s="72"/>
      <c r="C133" s="72"/>
      <c r="G133" s="75"/>
    </row>
    <row r="134" spans="2:7" x14ac:dyDescent="0.3">
      <c r="B134" s="72"/>
      <c r="C134" s="72"/>
      <c r="G134" s="75"/>
    </row>
    <row r="135" spans="2:7" x14ac:dyDescent="0.3">
      <c r="B135" s="72"/>
      <c r="G135" s="75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5"/>
  <sheetViews>
    <sheetView workbookViewId="0">
      <pane ySplit="2" topLeftCell="A3" activePane="bottomLeft" state="frozen"/>
      <selection pane="bottomLeft" activeCell="N105" sqref="N105"/>
    </sheetView>
  </sheetViews>
  <sheetFormatPr defaultRowHeight="14.4" x14ac:dyDescent="0.3"/>
  <cols>
    <col min="1" max="4" width="8.88671875" style="73" customWidth="1"/>
    <col min="5" max="6" width="11.44140625" style="73" bestFit="1" customWidth="1"/>
    <col min="7" max="7" width="18.109375" style="73" customWidth="1"/>
    <col min="8" max="8" width="25.21875" style="73" bestFit="1" customWidth="1"/>
    <col min="9" max="9" width="11.33203125" style="73" customWidth="1"/>
    <col min="10" max="15" width="8.88671875" style="73" customWidth="1"/>
    <col min="16" max="16" width="16.5546875" style="73" bestFit="1" customWidth="1"/>
    <col min="17" max="17" width="22.77734375" style="63" customWidth="1"/>
    <col min="18" max="18" width="12.6640625" style="81" customWidth="1"/>
    <col min="19" max="19" width="17.21875" style="73" bestFit="1" customWidth="1"/>
    <col min="20" max="20" width="12" style="73" bestFit="1" customWidth="1"/>
    <col min="21" max="21" width="17.21875" style="73" bestFit="1" customWidth="1"/>
    <col min="22" max="22" width="17.44140625" style="73" bestFit="1" customWidth="1"/>
    <col min="23" max="23" width="11" style="73" bestFit="1" customWidth="1"/>
    <col min="24" max="34" width="12" style="73" bestFit="1" customWidth="1"/>
    <col min="35" max="40" width="8.88671875" style="73" customWidth="1"/>
    <col min="41" max="16384" width="8.88671875" style="73"/>
  </cols>
  <sheetData>
    <row r="1" spans="2:21" ht="15" customHeight="1" thickBot="1" x14ac:dyDescent="0.35"/>
    <row r="2" spans="2:21" ht="15" customHeight="1" thickBot="1" x14ac:dyDescent="0.35">
      <c r="B2" s="19" t="s">
        <v>9</v>
      </c>
      <c r="C2" s="5" t="s">
        <v>686</v>
      </c>
      <c r="D2" s="5" t="s">
        <v>716</v>
      </c>
      <c r="E2" s="5" t="s">
        <v>11</v>
      </c>
      <c r="F2" s="5" t="s">
        <v>717</v>
      </c>
      <c r="G2" s="5" t="s">
        <v>718</v>
      </c>
      <c r="H2" s="9" t="s">
        <v>719</v>
      </c>
      <c r="I2" s="20" t="s">
        <v>15</v>
      </c>
      <c r="J2" t="s">
        <v>720</v>
      </c>
      <c r="L2" s="6" t="s">
        <v>9</v>
      </c>
      <c r="M2" s="6" t="s">
        <v>696</v>
      </c>
      <c r="N2" s="6" t="s">
        <v>683</v>
      </c>
      <c r="O2" s="6" t="s">
        <v>682</v>
      </c>
      <c r="P2" s="6" t="s">
        <v>718</v>
      </c>
      <c r="Q2" s="64" t="s">
        <v>721</v>
      </c>
      <c r="R2" s="92" t="s">
        <v>15</v>
      </c>
    </row>
    <row r="3" spans="2:21" ht="15" customHeight="1" x14ac:dyDescent="0.3">
      <c r="B3" s="12">
        <v>2015</v>
      </c>
      <c r="C3" s="72" t="s">
        <v>722</v>
      </c>
      <c r="D3">
        <v>1</v>
      </c>
      <c r="E3" s="81">
        <f>SUMIFS(days!C:C,days!G:G,B3,days!F:F,D3)</f>
        <v>29.612903225806445</v>
      </c>
      <c r="F3" s="81">
        <f>SUMIFS(days!B:B,days!G:G,B3,days!F:F,D3)</f>
        <v>12.174193548387091</v>
      </c>
      <c r="G3" s="81">
        <f>SUMIFS(days!E:E,days!F:F,progression!D3,days!G:G,progression!B3)</f>
        <v>0</v>
      </c>
      <c r="H3" s="75">
        <f>IF(F3&gt;0,SUMIFS(days!D:D,days!G:G,B3,days!F:F,D3)/F3,0)</f>
        <v>0</v>
      </c>
      <c r="I3" s="97">
        <f t="shared" ref="I3:I34" si="0">F3/DAY(EOMONTH(DATE(B3,D3,1),0))</f>
        <v>0.39271592091571261</v>
      </c>
      <c r="J3" t="e">
        <f>IF(COUNTIFS(user_list!#REF!,progression!B3,user_list!#REF!,progression!D3)&gt;0,AVERAGEIFS(user_list!I:I,user_list!#REF!,progression!B3,user_list!#REF!,progression!D3),0)</f>
        <v>#REF!</v>
      </c>
      <c r="L3" s="72">
        <f>B3</f>
        <v>2015</v>
      </c>
      <c r="M3" t="s">
        <v>703</v>
      </c>
      <c r="N3" s="81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81">
        <f>SUMIFS(tb_progression_month[hours spent],tb_progression_month[month2],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63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8">
        <f>SUMIFS(tb_progression_month[hours spent],tb_progression_month[month2],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U3">
        <f>tb_progression_season[hours]</f>
        <v>52.078494623655885</v>
      </c>
    </row>
    <row r="4" spans="2:21" ht="15" customHeight="1" x14ac:dyDescent="0.3">
      <c r="B4" s="12">
        <f t="shared" ref="B4:B14" si="1">B3</f>
        <v>2015</v>
      </c>
      <c r="C4" s="72" t="s">
        <v>723</v>
      </c>
      <c r="D4">
        <v>2</v>
      </c>
      <c r="E4" s="81">
        <f>SUMIFS(days!C:C,days!G:G,B4,days!F:F,D4)</f>
        <v>46.064516129032278</v>
      </c>
      <c r="F4" s="81">
        <f>SUMIFS(days!B:B,days!G:G,B4,days!F:F,D4)</f>
        <v>18.93763440860214</v>
      </c>
      <c r="G4" s="81">
        <f>SUMIFS(days!E:E,days!F:F,progression!D4,days!G:G,progression!B4)</f>
        <v>0</v>
      </c>
      <c r="H4" s="75">
        <f>IF(F4&gt;0,SUMIFS(days!D:D,days!G:G,B4,days!F:F,D4)/F4,0)</f>
        <v>0</v>
      </c>
      <c r="I4" s="97">
        <f t="shared" si="0"/>
        <v>0.67634408602150498</v>
      </c>
      <c r="J4" t="e">
        <f>IF(COUNTIFS(user_list!#REF!,progression!B4,user_list!#REF!,progression!D4)&gt;0,AVERAGEIFS(user_list!I:I,user_list!#REF!,progression!B4,user_list!#REF!,progression!D4),0)</f>
        <v>#REF!</v>
      </c>
      <c r="L4" s="72"/>
      <c r="M4" t="s">
        <v>704</v>
      </c>
      <c r="N4" s="81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250.32258064516134</v>
      </c>
      <c r="O4" s="81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98.679283154121862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</v>
      </c>
      <c r="Q4" s="63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8">
        <f>SUMIFS(tb_progression_month[hours spent],tb_progression_month[month2],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1.0964364794902428</v>
      </c>
    </row>
    <row r="5" spans="2:21" ht="15" customHeight="1" x14ac:dyDescent="0.3">
      <c r="B5" s="12">
        <f t="shared" si="1"/>
        <v>2015</v>
      </c>
      <c r="C5" s="72" t="s">
        <v>724</v>
      </c>
      <c r="D5">
        <v>3</v>
      </c>
      <c r="E5" s="81">
        <f>SUMIFS(days!C:C,days!G:G,B5,days!F:F,D5)</f>
        <v>51.000000000000028</v>
      </c>
      <c r="F5" s="81">
        <f>SUMIFS(days!B:B,days!G:G,B5,days!F:F,D5)</f>
        <v>20.966666666666654</v>
      </c>
      <c r="G5" s="81">
        <f>SUMIFS(days!E:E,days!F:F,progression!D5,days!G:G,progression!B5)</f>
        <v>0</v>
      </c>
      <c r="H5" s="75">
        <f>IF(F5&gt;0,SUMIFS(days!D:D,days!G:G,B5,days!F:F,D5)/F5,0)</f>
        <v>0</v>
      </c>
      <c r="I5" s="97">
        <f t="shared" si="0"/>
        <v>0.67634408602150498</v>
      </c>
      <c r="J5" t="e">
        <f>IF(COUNTIFS(user_list!#REF!,progression!B5,user_list!#REF!,progression!D5)&gt;0,AVERAGEIFS(user_list!I:I,user_list!#REF!,progression!B5,user_list!#REF!,progression!D5),0)</f>
        <v>#REF!</v>
      </c>
      <c r="L5" s="72"/>
      <c r="M5" t="s">
        <v>714</v>
      </c>
      <c r="N5" s="81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56.774004683840801</v>
      </c>
      <c r="O5" s="81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22.768946786364808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63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8">
        <f>SUMIFS(tb_progression_month[hours spent],tb_progression_month[month2],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0.25298829762627562</v>
      </c>
    </row>
    <row r="6" spans="2:21" ht="15" customHeight="1" thickBot="1" x14ac:dyDescent="0.35">
      <c r="B6" s="12">
        <f t="shared" si="1"/>
        <v>2015</v>
      </c>
      <c r="C6" s="72" t="s">
        <v>725</v>
      </c>
      <c r="D6">
        <v>4</v>
      </c>
      <c r="E6" s="81">
        <f>SUMIFS(days!C:C,days!G:G,B6,days!F:F,D6)</f>
        <v>106.32258064516137</v>
      </c>
      <c r="F6" s="81">
        <f>SUMIFS(days!B:B,days!G:G,B6,days!F:F,D6)</f>
        <v>42.199283154121872</v>
      </c>
      <c r="G6" s="81">
        <f>SUMIFS(days!E:E,days!F:F,progression!D6,days!G:G,progression!B6)</f>
        <v>1</v>
      </c>
      <c r="H6" s="75">
        <f>IF(F6&gt;0,SUMIFS(days!D:D,days!G:G,B6,days!F:F,D6)/F6,0)</f>
        <v>0</v>
      </c>
      <c r="I6" s="97">
        <f t="shared" si="0"/>
        <v>1.4066427718040624</v>
      </c>
      <c r="J6" t="e">
        <f>IF(COUNTIFS(user_list!#REF!,progression!B6,user_list!#REF!,progression!D6)&gt;0,AVERAGEIFS(user_list!I:I,user_list!#REF!,progression!B6,user_list!#REF!,progression!D6),0)</f>
        <v>#REF!</v>
      </c>
      <c r="L6" s="99"/>
      <c r="M6" s="100" t="s">
        <v>715</v>
      </c>
      <c r="N6" s="101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174.10694769711179</v>
      </c>
      <c r="O6" s="101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69.824770144852067</v>
      </c>
      <c r="P6" s="100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02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103">
        <f>SUMIFS(tb_progression_month[hours spent],tb_progression_month[month2],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0.77583077938724521</v>
      </c>
    </row>
    <row r="7" spans="2:21" ht="15" customHeight="1" x14ac:dyDescent="0.3">
      <c r="B7" s="12">
        <f t="shared" si="1"/>
        <v>2015</v>
      </c>
      <c r="C7" s="72" t="s">
        <v>726</v>
      </c>
      <c r="D7">
        <v>5</v>
      </c>
      <c r="E7" s="81">
        <f>SUMIFS(days!C:C,days!G:G,B7,days!F:F,D7)</f>
        <v>82.666666666666671</v>
      </c>
      <c r="F7" s="81">
        <f>SUMIFS(days!B:B,days!G:G,B7,days!F:F,D7)</f>
        <v>32.423703703703694</v>
      </c>
      <c r="G7" s="81">
        <f>SUMIFS(days!E:E,days!F:F,progression!D7,days!G:G,progression!B7)</f>
        <v>0</v>
      </c>
      <c r="H7" s="75">
        <f>IF(F7&gt;0,SUMIFS(days!D:D,days!G:G,B7,days!F:F,D7)/F7,0)</f>
        <v>0</v>
      </c>
      <c r="I7" s="97">
        <f t="shared" si="0"/>
        <v>1.0459259259259257</v>
      </c>
      <c r="J7" t="e">
        <f>IF(COUNTIFS(user_list!#REF!,progression!B7,user_list!#REF!,progression!D7)&gt;0,AVERAGEIFS(user_list!I:I,user_list!#REF!,progression!B7,user_list!#REF!,progression!D7),0)</f>
        <v>#REF!</v>
      </c>
      <c r="L7" s="7">
        <f>L3+1</f>
        <v>2016</v>
      </c>
      <c r="M7" s="5" t="s">
        <v>703</v>
      </c>
      <c r="N7" s="81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172.2144808743171</v>
      </c>
      <c r="O7" s="81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69.065805251973245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63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104">
        <f>SUMIFS(tb_progression_month[hours spent],tb_progression_month[month2],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0.76739783613303603</v>
      </c>
    </row>
    <row r="8" spans="2:21" ht="15" customHeight="1" x14ac:dyDescent="0.3">
      <c r="B8" s="12">
        <f t="shared" si="1"/>
        <v>2015</v>
      </c>
      <c r="C8" s="72" t="s">
        <v>727</v>
      </c>
      <c r="D8">
        <v>6</v>
      </c>
      <c r="E8" s="81">
        <f>SUMIFS(days!C:C,days!G:G,B8,days!F:F,D8)</f>
        <v>61.333333333333314</v>
      </c>
      <c r="F8" s="81">
        <f>SUMIFS(days!B:B,days!G:G,B8,days!F:F,D8)</f>
        <v>24.056296296296292</v>
      </c>
      <c r="G8" s="81">
        <f>SUMIFS(days!E:E,days!F:F,progression!D8,days!G:G,progression!B8)</f>
        <v>1</v>
      </c>
      <c r="H8" s="75">
        <f>IF(F8&gt;0,SUMIFS(days!D:D,days!G:G,B8,days!F:F,D8)/F8,0)</f>
        <v>0</v>
      </c>
      <c r="I8" s="97">
        <f t="shared" si="0"/>
        <v>0.80187654320987645</v>
      </c>
      <c r="J8" t="e">
        <f>IF(COUNTIFS(user_list!#REF!,progression!B8,user_list!#REF!,progression!D8)&gt;0,AVERAGEIFS(user_list!I:I,user_list!#REF!,progression!B8,user_list!#REF!,progression!D8),0)</f>
        <v>#REF!</v>
      </c>
      <c r="L8" s="72"/>
      <c r="M8" t="s">
        <v>704</v>
      </c>
      <c r="N8" s="81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210.90456674473069</v>
      </c>
      <c r="O8" s="81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85.865200039032032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8</v>
      </c>
      <c r="Q8" s="63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5.6677986710033997E-2</v>
      </c>
      <c r="R8" s="98">
        <f>SUMIFS(tb_progression_month[hours spent],tb_progression_month[month2],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0.95405777821146698</v>
      </c>
    </row>
    <row r="9" spans="2:21" ht="15" customHeight="1" x14ac:dyDescent="0.3">
      <c r="B9" s="12">
        <f t="shared" si="1"/>
        <v>2015</v>
      </c>
      <c r="C9" s="72" t="s">
        <v>728</v>
      </c>
      <c r="D9">
        <v>7</v>
      </c>
      <c r="E9" s="81">
        <f>SUMIFS(days!C:C,days!G:G,B9,days!F:F,D9)</f>
        <v>0</v>
      </c>
      <c r="F9" s="81">
        <f>SUMIFS(days!B:B,days!G:G,B9,days!F:F,D9)</f>
        <v>0</v>
      </c>
      <c r="G9" s="81">
        <f>SUMIFS(days!E:E,days!F:F,progression!D9,days!G:G,progression!B9)</f>
        <v>0</v>
      </c>
      <c r="H9" s="75">
        <f>IF(F9&gt;0,SUMIFS(days!D:D,days!G:G,B9,days!F:F,D9)/F9,0)</f>
        <v>0</v>
      </c>
      <c r="I9" s="97">
        <f t="shared" si="0"/>
        <v>0</v>
      </c>
      <c r="J9" t="e">
        <f>IF(COUNTIFS(user_list!#REF!,progression!B9,user_list!#REF!,progression!D9)&gt;0,AVERAGEIFS(user_list!I:I,user_list!#REF!,progression!B9,user_list!#REF!,progression!D9),0)</f>
        <v>#REF!</v>
      </c>
      <c r="L9" s="72"/>
      <c r="M9" t="s">
        <v>714</v>
      </c>
      <c r="N9" s="81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80.875</v>
      </c>
      <c r="O9" s="81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32.288888888888891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6</v>
      </c>
      <c r="Q9" s="63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0.16104611149346179</v>
      </c>
      <c r="R9" s="98">
        <f>SUMIFS(tb_progression_month[hours spent],tb_progression_month[month2],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0.35876543209876544</v>
      </c>
    </row>
    <row r="10" spans="2:21" ht="15" customHeight="1" thickBot="1" x14ac:dyDescent="0.35">
      <c r="B10" s="12">
        <f t="shared" si="1"/>
        <v>2015</v>
      </c>
      <c r="C10" s="72" t="s">
        <v>729</v>
      </c>
      <c r="D10">
        <v>8</v>
      </c>
      <c r="E10" s="81">
        <f>SUMIFS(days!C:C,days!G:G,B10,days!F:F,D10)</f>
        <v>0</v>
      </c>
      <c r="F10" s="81">
        <f>SUMIFS(days!B:B,days!G:G,B10,days!F:F,D10)</f>
        <v>0</v>
      </c>
      <c r="G10" s="81">
        <f>SUMIFS(days!E:E,days!F:F,progression!D10,days!G:G,progression!B10)</f>
        <v>0</v>
      </c>
      <c r="H10" s="75">
        <f>IF(F10&gt;0,SUMIFS(days!D:D,days!G:G,B10,days!F:F,D10)/F10,0)</f>
        <v>0</v>
      </c>
      <c r="I10" s="97">
        <f t="shared" si="0"/>
        <v>0</v>
      </c>
      <c r="J10" t="e">
        <f>IF(COUNTIFS(user_list!#REF!,progression!B10,user_list!#REF!,progression!D10)&gt;0,AVERAGEIFS(user_list!I:I,user_list!#REF!,progression!B10,user_list!#REF!,progression!D10),0)</f>
        <v>#REF!</v>
      </c>
      <c r="L10" s="99"/>
      <c r="M10" s="100" t="s">
        <v>715</v>
      </c>
      <c r="N10" s="101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101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100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02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103">
        <f>SUMIFS(tb_progression_month[hours spent],tb_progression_month[month2],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1" ht="15" customHeight="1" x14ac:dyDescent="0.3">
      <c r="B11" s="12">
        <f t="shared" si="1"/>
        <v>2015</v>
      </c>
      <c r="C11" s="72" t="s">
        <v>730</v>
      </c>
      <c r="D11">
        <v>9</v>
      </c>
      <c r="E11" s="81">
        <f>SUMIFS(days!C:C,days!G:G,B11,days!F:F,D11)</f>
        <v>56.774004683840801</v>
      </c>
      <c r="F11" s="81">
        <f>SUMIFS(days!B:B,days!G:G,B11,days!F:F,D11)</f>
        <v>22.768946786364808</v>
      </c>
      <c r="G11" s="81">
        <f>SUMIFS(days!E:E,days!F:F,progression!D11,days!G:G,progression!B11)</f>
        <v>0</v>
      </c>
      <c r="H11" s="75">
        <f>IF(F11&gt;0,SUMIFS(days!D:D,days!G:G,B11,days!F:F,D11)/F11,0)</f>
        <v>0</v>
      </c>
      <c r="I11" s="97">
        <f t="shared" si="0"/>
        <v>0.75896489287882696</v>
      </c>
      <c r="J11" t="e">
        <f>IF(COUNTIFS(user_list!#REF!,progression!B11,user_list!#REF!,progression!D11)&gt;0,AVERAGEIFS(user_list!I:I,user_list!#REF!,progression!B11,user_list!#REF!,progression!D11),0)</f>
        <v>#REF!</v>
      </c>
      <c r="L11" s="7">
        <f>L7+1</f>
        <v>2017</v>
      </c>
      <c r="M11" s="5" t="s">
        <v>703</v>
      </c>
      <c r="N11" s="81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81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63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104">
        <f>SUMIFS(tb_progression_month[hours spent],tb_progression_month[month2],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1" ht="15" customHeight="1" x14ac:dyDescent="0.3">
      <c r="B12" s="12">
        <f t="shared" si="1"/>
        <v>2015</v>
      </c>
      <c r="C12" s="72" t="s">
        <v>731</v>
      </c>
      <c r="D12">
        <v>10</v>
      </c>
      <c r="E12" s="81">
        <f>SUMIFS(days!C:C,days!G:G,B12,days!F:F,D12)</f>
        <v>58.666471506635496</v>
      </c>
      <c r="F12" s="81">
        <f>SUMIFS(days!B:B,days!G:G,B12,days!F:F,D12)</f>
        <v>23.527911679243633</v>
      </c>
      <c r="G12" s="81">
        <f>SUMIFS(days!E:E,days!F:F,progression!D12,days!G:G,progression!B12)</f>
        <v>0</v>
      </c>
      <c r="H12" s="75">
        <f>IF(F12&gt;0,SUMIFS(days!D:D,days!G:G,B12,days!F:F,D12)/F12,0)</f>
        <v>0</v>
      </c>
      <c r="I12" s="97">
        <f t="shared" si="0"/>
        <v>0.75896489287882685</v>
      </c>
      <c r="J12" t="e">
        <f>IF(COUNTIFS(user_list!#REF!,progression!B12,user_list!#REF!,progression!D12)&gt;0,AVERAGEIFS(user_list!I:I,user_list!#REF!,progression!B12,user_list!#REF!,progression!D12),0)</f>
        <v>#REF!</v>
      </c>
      <c r="L12" s="72"/>
      <c r="M12" t="s">
        <v>704</v>
      </c>
      <c r="N12" s="81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81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63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8">
        <f>SUMIFS(tb_progression_month[hours spent],tb_progression_month[month2],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1" ht="15" customHeight="1" x14ac:dyDescent="0.3">
      <c r="B13" s="12">
        <f t="shared" si="1"/>
        <v>2015</v>
      </c>
      <c r="C13" s="72" t="s">
        <v>732</v>
      </c>
      <c r="D13">
        <v>11</v>
      </c>
      <c r="E13" s="81">
        <f>SUMIFS(days!C:C,days!G:G,B13,days!F:F,D13)</f>
        <v>56.774004683840801</v>
      </c>
      <c r="F13" s="81">
        <f>SUMIFS(days!B:B,days!G:G,B13,days!F:F,D13)</f>
        <v>22.768946786364808</v>
      </c>
      <c r="G13" s="81">
        <f>SUMIFS(days!E:E,days!F:F,progression!D13,days!G:G,progression!B13)</f>
        <v>0</v>
      </c>
      <c r="H13" s="75">
        <f>IF(F13&gt;0,SUMIFS(days!D:D,days!G:G,B13,days!F:F,D13)/F13,0)</f>
        <v>0</v>
      </c>
      <c r="I13" s="97">
        <f t="shared" si="0"/>
        <v>0.75896489287882696</v>
      </c>
      <c r="J13" t="e">
        <f>IF(COUNTIFS(user_list!#REF!,progression!B13,user_list!#REF!,progression!D13)&gt;0,AVERAGEIFS(user_list!I:I,user_list!#REF!,progression!B13,user_list!#REF!,progression!D13),0)</f>
        <v>#REF!</v>
      </c>
      <c r="L13" s="72"/>
      <c r="M13" t="s">
        <v>714</v>
      </c>
      <c r="N13" s="81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89.142185358066257</v>
      </c>
      <c r="O13" s="81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36.760502303045726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5</v>
      </c>
      <c r="Q13" s="63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8">
        <f>SUMIFS(tb_progression_month[hours spent],tb_progression_month[month2],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0.40845002558939697</v>
      </c>
    </row>
    <row r="14" spans="2:21" ht="15" customHeight="1" thickBot="1" x14ac:dyDescent="0.35">
      <c r="B14" s="99">
        <f t="shared" si="1"/>
        <v>2015</v>
      </c>
      <c r="C14" s="99" t="s">
        <v>733</v>
      </c>
      <c r="D14" s="100">
        <v>12</v>
      </c>
      <c r="E14" s="101">
        <f>SUMIFS(days!C:C,days!G:G,B14,days!F:F,D14)</f>
        <v>58.666471506635496</v>
      </c>
      <c r="F14" s="101">
        <f>SUMIFS(days!B:B,days!G:G,B14,days!F:F,D14)</f>
        <v>23.527911679243633</v>
      </c>
      <c r="G14" s="101">
        <f>SUMIFS(days!E:E,days!F:F,progression!D14,days!G:G,progression!B14)</f>
        <v>0</v>
      </c>
      <c r="H14" s="105">
        <f>IF(F14&gt;0,SUMIFS(days!D:D,days!G:G,B14,days!F:F,D14)/F14,0)</f>
        <v>0</v>
      </c>
      <c r="I14" s="101">
        <f t="shared" si="0"/>
        <v>0.75896489287882685</v>
      </c>
      <c r="J14" t="e">
        <f>IF(COUNTIFS(user_list!#REF!,progression!B14,user_list!#REF!,progression!D14)&gt;0,AVERAGEIFS(user_list!I:I,user_list!#REF!,progression!B14,user_list!#REF!,progression!D14),0)</f>
        <v>#REF!</v>
      </c>
      <c r="L14" s="99"/>
      <c r="M14" s="100" t="s">
        <v>715</v>
      </c>
      <c r="N14" s="101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321.00574363601669</v>
      </c>
      <c r="O14" s="101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122.83692208880176</v>
      </c>
      <c r="P14" s="100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14</v>
      </c>
      <c r="Q14" s="102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3.2111228264030504E-3</v>
      </c>
      <c r="R14" s="103">
        <f>SUMIFS(tb_progression_month[hours spent],tb_progression_month[month2],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1.3648546898755751</v>
      </c>
    </row>
    <row r="15" spans="2:21" ht="15" customHeight="1" x14ac:dyDescent="0.3">
      <c r="B15" s="12">
        <f t="shared" ref="B15:B46" si="2">B3+1</f>
        <v>2016</v>
      </c>
      <c r="C15" s="72" t="s">
        <v>722</v>
      </c>
      <c r="D15" s="72">
        <v>1</v>
      </c>
      <c r="E15" s="81">
        <f>SUMIFS(days!C:C,days!G:G,B15,days!F:F,D15)</f>
        <v>58.666471506635496</v>
      </c>
      <c r="F15" s="81">
        <f>SUMIFS(days!B:B,days!G:G,B15,days!F:F,D15)</f>
        <v>23.527911679243633</v>
      </c>
      <c r="G15" s="81">
        <f>SUMIFS(days!E:E,days!F:F,progression!D15,days!G:G,progression!B15)</f>
        <v>0</v>
      </c>
      <c r="H15" s="75">
        <f>IF(F15&gt;0,SUMIFS(days!D:D,days!G:G,B15,days!F:F,D15)/F15,0)</f>
        <v>0</v>
      </c>
      <c r="I15" s="97">
        <f t="shared" si="0"/>
        <v>0.75896489287882685</v>
      </c>
      <c r="J15" t="e">
        <f>IF(COUNTIFS(user_list!#REF!,progression!B15,user_list!#REF!,progression!D15)&gt;0,AVERAGEIFS(user_list!I:I,user_list!#REF!,progression!B15,user_list!#REF!,progression!D15),0)</f>
        <v>#REF!</v>
      </c>
      <c r="L15" s="7">
        <f>L11+1</f>
        <v>2018</v>
      </c>
      <c r="M15" s="5" t="s">
        <v>703</v>
      </c>
      <c r="N15" s="81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102.97894736842105</v>
      </c>
      <c r="O15" s="81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46.367690058479553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8</v>
      </c>
      <c r="Q15" s="63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104">
        <f>SUMIFS(tb_progression_month[hours spent],tb_progression_month[month2],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0.51519655620532834</v>
      </c>
    </row>
    <row r="16" spans="2:21" ht="15" customHeight="1" x14ac:dyDescent="0.3">
      <c r="B16" s="12">
        <f t="shared" si="2"/>
        <v>2016</v>
      </c>
      <c r="C16" s="72" t="s">
        <v>723</v>
      </c>
      <c r="D16" s="72">
        <v>2</v>
      </c>
      <c r="E16" s="81">
        <f>SUMIFS(days!C:C,days!G:G,B16,days!F:F,D16)</f>
        <v>54.881537861046105</v>
      </c>
      <c r="F16" s="81">
        <f>SUMIFS(days!B:B,days!G:G,B16,days!F:F,D16)</f>
        <v>22.009981893485982</v>
      </c>
      <c r="G16" s="81">
        <f>SUMIFS(days!E:E,days!F:F,progression!D16,days!G:G,progression!B16)</f>
        <v>0</v>
      </c>
      <c r="H16" s="75">
        <f>IF(F16&gt;0,SUMIFS(days!D:D,days!G:G,B16,days!F:F,D16)/F16,0)</f>
        <v>0</v>
      </c>
      <c r="I16" s="97">
        <f t="shared" si="0"/>
        <v>0.75896489287882696</v>
      </c>
      <c r="J16" t="e">
        <f>IF(COUNTIFS(user_list!#REF!,progression!B16,user_list!#REF!,progression!D16)&gt;0,AVERAGEIFS(user_list!I:I,user_list!#REF!,progression!B16,user_list!#REF!,progression!D16),0)</f>
        <v>#REF!</v>
      </c>
      <c r="L16" s="72"/>
      <c r="M16" t="s">
        <v>704</v>
      </c>
      <c r="N16" s="81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32.873684210526321</v>
      </c>
      <c r="O16" s="81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13.082807017543862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3</v>
      </c>
      <c r="Q16" s="63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8">
        <f>SUMIFS(tb_progression_month[hours spent],tb_progression_month[month2],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0.14536452241715403</v>
      </c>
    </row>
    <row r="17" spans="2:18" ht="15" customHeight="1" x14ac:dyDescent="0.3">
      <c r="B17" s="12">
        <f t="shared" si="2"/>
        <v>2016</v>
      </c>
      <c r="C17" s="72" t="s">
        <v>724</v>
      </c>
      <c r="D17" s="72">
        <v>3</v>
      </c>
      <c r="E17" s="81">
        <f>SUMIFS(days!C:C,days!G:G,B17,days!F:F,D17)</f>
        <v>58.666471506635496</v>
      </c>
      <c r="F17" s="81">
        <f>SUMIFS(days!B:B,days!G:G,B17,days!F:F,D17)</f>
        <v>23.527911679243633</v>
      </c>
      <c r="G17" s="81">
        <f>SUMIFS(days!E:E,days!F:F,progression!D17,days!G:G,progression!B17)</f>
        <v>0</v>
      </c>
      <c r="H17" s="75">
        <f>IF(F17&gt;0,SUMIFS(days!D:D,days!G:G,B17,days!F:F,D17)/F17,0)</f>
        <v>0</v>
      </c>
      <c r="I17" s="97">
        <f t="shared" si="0"/>
        <v>0.75896489287882685</v>
      </c>
      <c r="J17" t="e">
        <f>IF(COUNTIFS(user_list!#REF!,progression!B17,user_list!#REF!,progression!D17)&gt;0,AVERAGEIFS(user_list!I:I,user_list!#REF!,progression!B17,user_list!#REF!,progression!D17),0)</f>
        <v>#REF!</v>
      </c>
      <c r="L17" s="72"/>
      <c r="M17" t="s">
        <v>714</v>
      </c>
      <c r="N17" s="81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81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63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8">
        <f>SUMIFS(tb_progression_month[hours spent],tb_progression_month[month2],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72" t="s">
        <v>725</v>
      </c>
      <c r="D18" s="72">
        <v>4</v>
      </c>
      <c r="E18" s="81">
        <f>SUMIFS(days!C:C,days!G:G,B18,days!F:F,D18)</f>
        <v>70.444890759790169</v>
      </c>
      <c r="F18" s="81">
        <f>SUMIFS(days!B:B,days!G:G,B18,days!F:F,D18)</f>
        <v>28.237301216744566</v>
      </c>
      <c r="G18" s="81">
        <f>SUMIFS(days!E:E,days!F:F,progression!D18,days!G:G,progression!B18)</f>
        <v>0</v>
      </c>
      <c r="H18" s="75">
        <f>IF(F18&gt;0,SUMIFS(days!D:D,days!G:G,B18,days!F:F,D18)/F18,0)</f>
        <v>0</v>
      </c>
      <c r="I18" s="97">
        <f t="shared" si="0"/>
        <v>0.94124337389148549</v>
      </c>
      <c r="J18" t="e">
        <f>IF(COUNTIFS(user_list!#REF!,progression!B18,user_list!#REF!,progression!D18)&gt;0,AVERAGEIFS(user_list!I:I,user_list!#REF!,progression!B18,user_list!#REF!,progression!D18),0)</f>
        <v>#REF!</v>
      </c>
      <c r="L18" s="99"/>
      <c r="M18" s="100" t="s">
        <v>715</v>
      </c>
      <c r="N18" s="101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101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100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02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103">
        <f>SUMIFS(tb_progression_month[hours spent],tb_progression_month[month2],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72" t="s">
        <v>726</v>
      </c>
      <c r="D19" s="72">
        <v>5</v>
      </c>
      <c r="E19" s="81">
        <f>SUMIFS(days!C:C,days!G:G,B19,days!F:F,D19)</f>
        <v>69.320435478611458</v>
      </c>
      <c r="F19" s="81">
        <f>SUMIFS(days!B:B,days!G:G,B19,days!F:F,D19)</f>
        <v>27.822480397533575</v>
      </c>
      <c r="G19" s="81">
        <f>SUMIFS(days!E:E,days!F:F,progression!D19,days!G:G,progression!B19)</f>
        <v>4</v>
      </c>
      <c r="H19" s="75">
        <f>IF(F19&gt;0,SUMIFS(days!D:D,days!G:G,B19,days!F:F,D19)/F19,0)</f>
        <v>0.17491850464554884</v>
      </c>
      <c r="I19" s="97">
        <f t="shared" si="0"/>
        <v>0.89749936766237337</v>
      </c>
      <c r="J19" t="e">
        <f>IF(COUNTIFS(user_list!#REF!,progression!B19,user_list!#REF!,progression!D19)&gt;0,AVERAGEIFS(user_list!I:I,user_list!#REF!,progression!B19,user_list!#REF!,progression!D19),0)</f>
        <v>#REF!</v>
      </c>
      <c r="L19" s="7">
        <f>L15+1</f>
        <v>2019</v>
      </c>
      <c r="M19" s="5" t="s">
        <v>703</v>
      </c>
      <c r="N19" s="81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247.13446115288221</v>
      </c>
      <c r="O19" s="81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99.832855228348649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18</v>
      </c>
      <c r="Q19" s="63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104">
        <f>SUMIFS(tb_progression_month[hours spent],tb_progression_month[month2],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1.1092539469816516</v>
      </c>
    </row>
    <row r="20" spans="2:18" ht="15" customHeight="1" x14ac:dyDescent="0.3">
      <c r="B20" s="12">
        <f t="shared" si="2"/>
        <v>2016</v>
      </c>
      <c r="C20" s="72" t="s">
        <v>727</v>
      </c>
      <c r="D20" s="72">
        <v>6</v>
      </c>
      <c r="E20" s="81">
        <f>SUMIFS(days!C:C,days!G:G,B20,days!F:F,D20)</f>
        <v>71.13924050632906</v>
      </c>
      <c r="F20" s="81">
        <f>SUMIFS(days!B:B,days!G:G,B20,days!F:F,D20)</f>
        <v>29.805418424753896</v>
      </c>
      <c r="G20" s="81">
        <f>SUMIFS(days!E:E,days!F:F,progression!D20,days!G:G,progression!B20)</f>
        <v>4</v>
      </c>
      <c r="H20" s="75">
        <f>IF(F20&gt;0,SUMIFS(days!D:D,days!G:G,B20,days!F:F,D20)/F20,0)</f>
        <v>0</v>
      </c>
      <c r="I20" s="97">
        <f t="shared" si="0"/>
        <v>0.99351394749179656</v>
      </c>
      <c r="J20" t="e">
        <f>IF(COUNTIFS(user_list!#REF!,progression!B20,user_list!#REF!,progression!D20)&gt;0,AVERAGEIFS(user_list!I:I,user_list!#REF!,progression!B20,user_list!#REF!,progression!D20),0)</f>
        <v>#REF!</v>
      </c>
      <c r="L20" s="72"/>
      <c r="M20" t="s">
        <v>704</v>
      </c>
      <c r="N20" s="81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498.0930574400723</v>
      </c>
      <c r="O20" s="81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197.37104518443141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23</v>
      </c>
      <c r="Q20" s="63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0.31836703522281473</v>
      </c>
      <c r="R20" s="98">
        <f>SUMIFS(tb_progression_month[hours spent],tb_progression_month[month2],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2.193011613160349</v>
      </c>
    </row>
    <row r="21" spans="2:18" ht="15" customHeight="1" x14ac:dyDescent="0.3">
      <c r="B21" s="12">
        <f t="shared" si="2"/>
        <v>2016</v>
      </c>
      <c r="C21" s="72" t="s">
        <v>728</v>
      </c>
      <c r="D21" s="72">
        <v>7</v>
      </c>
      <c r="E21" s="81">
        <f>SUMIFS(days!C:C,days!G:G,B21,days!F:F,D21)</f>
        <v>66</v>
      </c>
      <c r="F21" s="81">
        <f>SUMIFS(days!B:B,days!G:G,B21,days!F:F,D21)</f>
        <v>26.394444444444446</v>
      </c>
      <c r="G21" s="81">
        <f>SUMIFS(days!E:E,days!F:F,progression!D21,days!G:G,progression!B21)</f>
        <v>5</v>
      </c>
      <c r="H21" s="75">
        <f>IF(F21&gt;0,SUMIFS(days!D:D,days!G:G,B21,days!F:F,D21)/F21,0)</f>
        <v>0.1970111555462008</v>
      </c>
      <c r="I21" s="97">
        <f t="shared" si="0"/>
        <v>0.85143369175627248</v>
      </c>
      <c r="J21" t="e">
        <f>IF(COUNTIFS(user_list!#REF!,progression!B21,user_list!#REF!,progression!D21)&gt;0,AVERAGEIFS(user_list!I:I,user_list!#REF!,progression!B21,user_list!#REF!,progression!D21),0)</f>
        <v>#REF!</v>
      </c>
      <c r="L21" s="72"/>
      <c r="M21" t="s">
        <v>714</v>
      </c>
      <c r="N21" s="81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530.55411433186202</v>
      </c>
      <c r="O21" s="81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196.79317600494039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21</v>
      </c>
      <c r="Q21" s="63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0.41494085426059679</v>
      </c>
      <c r="R21" s="98">
        <f>SUMIFS(tb_progression_month[hours spent],tb_progression_month[month2],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2.1865908444993378</v>
      </c>
    </row>
    <row r="22" spans="2:18" ht="15" customHeight="1" thickBot="1" x14ac:dyDescent="0.35">
      <c r="B22" s="12">
        <f t="shared" si="2"/>
        <v>2016</v>
      </c>
      <c r="C22" s="72" t="s">
        <v>729</v>
      </c>
      <c r="D22" s="72">
        <v>8</v>
      </c>
      <c r="E22" s="81">
        <f>SUMIFS(days!C:C,days!G:G,B22,days!F:F,D22)</f>
        <v>9.9999999999999964</v>
      </c>
      <c r="F22" s="81">
        <f>SUMIFS(days!B:B,days!G:G,B22,days!F:F,D22)</f>
        <v>3.9444444444444451</v>
      </c>
      <c r="G22" s="81">
        <f>SUMIFS(days!E:E,days!F:F,progression!D22,days!G:G,progression!B22)</f>
        <v>1</v>
      </c>
      <c r="H22" s="75">
        <f>IF(F22&gt;0,SUMIFS(days!D:D,days!G:G,B22,days!F:F,D22)/F22,0)</f>
        <v>0</v>
      </c>
      <c r="I22" s="97">
        <f t="shared" si="0"/>
        <v>0.12724014336917563</v>
      </c>
      <c r="J22" t="e">
        <f>IF(COUNTIFS(user_list!#REF!,progression!B22,user_list!#REF!,progression!D22)&gt;0,AVERAGEIFS(user_list!I:I,user_list!#REF!,progression!B22,user_list!#REF!,progression!D22),0)</f>
        <v>#REF!</v>
      </c>
      <c r="L22" s="99"/>
      <c r="M22" s="100" t="s">
        <v>715</v>
      </c>
      <c r="N22" s="101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377.13053385577103</v>
      </c>
      <c r="O22" s="101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147.45672066969504</v>
      </c>
      <c r="P22" s="100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20</v>
      </c>
      <c r="Q22" s="102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0.45222241216612041</v>
      </c>
      <c r="R22" s="103">
        <f>SUMIFS(tb_progression_month[hours spent],tb_progression_month[month2],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1.6384080074410561</v>
      </c>
    </row>
    <row r="23" spans="2:18" ht="15" customHeight="1" x14ac:dyDescent="0.3">
      <c r="B23" s="12">
        <f t="shared" si="2"/>
        <v>2016</v>
      </c>
      <c r="C23" s="72" t="s">
        <v>730</v>
      </c>
      <c r="D23" s="72">
        <v>9</v>
      </c>
      <c r="E23" s="81">
        <f>SUMIFS(days!C:C,days!G:G,B23,days!F:F,D23)</f>
        <v>4.875</v>
      </c>
      <c r="F23" s="81">
        <f>SUMIFS(days!B:B,days!G:G,B23,days!F:F,D23)</f>
        <v>1.95</v>
      </c>
      <c r="G23" s="81">
        <f>SUMIFS(days!E:E,days!F:F,progression!D23,days!G:G,progression!B23)</f>
        <v>0</v>
      </c>
      <c r="H23" s="75">
        <f>IF(F23&gt;0,SUMIFS(days!D:D,days!G:G,B23,days!F:F,D23)/F23,0)</f>
        <v>0</v>
      </c>
      <c r="I23" s="97">
        <f t="shared" si="0"/>
        <v>6.5000000000000002E-2</v>
      </c>
      <c r="J23" t="e">
        <f>IF(COUNTIFS(user_list!#REF!,progression!B23,user_list!#REF!,progression!D23)&gt;0,AVERAGEIFS(user_list!I:I,user_list!#REF!,progression!B23,user_list!#REF!,progression!D23),0)</f>
        <v>#REF!</v>
      </c>
      <c r="L23" s="7">
        <f>L19+1</f>
        <v>2020</v>
      </c>
      <c r="M23" s="5" t="s">
        <v>703</v>
      </c>
      <c r="N23" s="81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327.22467532467539</v>
      </c>
      <c r="O23" s="81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113.2779675324675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21</v>
      </c>
      <c r="Q23" s="63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0.60330303772094207</v>
      </c>
      <c r="R23" s="104">
        <f>SUMIFS(tb_progression_month[hours spent],tb_progression_month[month2],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1.2586440836940833</v>
      </c>
    </row>
    <row r="24" spans="2:18" ht="15" customHeight="1" x14ac:dyDescent="0.3">
      <c r="B24" s="12">
        <f t="shared" si="2"/>
        <v>2016</v>
      </c>
      <c r="C24" s="72" t="s">
        <v>731</v>
      </c>
      <c r="D24" s="72">
        <v>10</v>
      </c>
      <c r="E24" s="81">
        <f>SUMIFS(days!C:C,days!G:G,B24,days!F:F,D24)</f>
        <v>42.965000000000003</v>
      </c>
      <c r="F24" s="81">
        <f>SUMIFS(days!B:B,days!G:G,B24,days!F:F,D24)</f>
        <v>16.822000000000003</v>
      </c>
      <c r="G24" s="81">
        <f>SUMIFS(days!E:E,days!F:F,progression!D24,days!G:G,progression!B24)</f>
        <v>1</v>
      </c>
      <c r="H24" s="75">
        <f>IF(F24&gt;0,SUMIFS(days!D:D,days!G:G,B24,days!F:F,D24)/F24,0)</f>
        <v>0</v>
      </c>
      <c r="I24" s="97">
        <f t="shared" si="0"/>
        <v>0.5426451612903227</v>
      </c>
      <c r="J24" t="e">
        <f>IF(COUNTIFS(user_list!#REF!,progression!B24,user_list!#REF!,progression!D24)&gt;0,AVERAGEIFS(user_list!I:I,user_list!#REF!,progression!B24,user_list!#REF!,progression!D24),0)</f>
        <v>#REF!</v>
      </c>
      <c r="L24" s="72"/>
      <c r="M24" t="s">
        <v>704</v>
      </c>
      <c r="N24" s="81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355.19999999999993</v>
      </c>
      <c r="O24" s="81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140.16297222222224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34</v>
      </c>
      <c r="Q24" s="63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0.65060315699958005</v>
      </c>
      <c r="R24" s="98">
        <f>SUMIFS(tb_progression_month[hours spent],tb_progression_month[month2],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1.5573663580246915</v>
      </c>
    </row>
    <row r="25" spans="2:18" ht="15" customHeight="1" x14ac:dyDescent="0.3">
      <c r="B25" s="12">
        <f t="shared" si="2"/>
        <v>2016</v>
      </c>
      <c r="C25" s="72" t="s">
        <v>732</v>
      </c>
      <c r="D25" s="72">
        <v>11</v>
      </c>
      <c r="E25" s="81">
        <f>SUMIFS(days!C:C,days!G:G,B25,days!F:F,D25)</f>
        <v>21.160000000000004</v>
      </c>
      <c r="F25" s="81">
        <f>SUMIFS(days!B:B,days!G:G,B25,days!F:F,D25)</f>
        <v>8.0296666666666692</v>
      </c>
      <c r="G25" s="81">
        <f>SUMIFS(days!E:E,days!F:F,progression!D25,days!G:G,progression!B25)</f>
        <v>4</v>
      </c>
      <c r="H25" s="75">
        <f>IF(F25&gt;0,SUMIFS(days!D:D,days!G:G,B25,days!F:F,D25)/F25,0)</f>
        <v>1.2661380713188591E-2</v>
      </c>
      <c r="I25" s="97">
        <f t="shared" si="0"/>
        <v>0.26765555555555565</v>
      </c>
      <c r="J25" t="e">
        <f>IF(COUNTIFS(user_list!#REF!,progression!B25,user_list!#REF!,progression!D25)&gt;0,AVERAGEIFS(user_list!I:I,user_list!#REF!,progression!B25,user_list!#REF!,progression!D25),0)</f>
        <v>#REF!</v>
      </c>
      <c r="L25" s="72"/>
      <c r="M25" t="s">
        <v>714</v>
      </c>
      <c r="N25" s="81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344.7087160262418</v>
      </c>
      <c r="O25" s="81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112.06346011663021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44</v>
      </c>
      <c r="Q25" s="63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0.78030192216380312</v>
      </c>
      <c r="R25" s="98">
        <f>SUMIFS(tb_progression_month[hours spent],tb_progression_month[month2],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1.2451495568514468</v>
      </c>
    </row>
    <row r="26" spans="2:18" ht="15" customHeight="1" thickBot="1" x14ac:dyDescent="0.35">
      <c r="B26" s="99">
        <f t="shared" si="2"/>
        <v>2016</v>
      </c>
      <c r="C26" s="99" t="s">
        <v>733</v>
      </c>
      <c r="D26" s="99">
        <v>12</v>
      </c>
      <c r="E26" s="101">
        <f>SUMIFS(days!C:C,days!G:G,B26,days!F:F,D26)</f>
        <v>33.811320754716981</v>
      </c>
      <c r="F26" s="101">
        <f>SUMIFS(days!B:B,days!G:G,B26,days!F:F,D26)</f>
        <v>12.961006289308175</v>
      </c>
      <c r="G26" s="101">
        <f>SUMIFS(days!E:E,days!F:F,progression!D26,days!G:G,progression!B26)</f>
        <v>0</v>
      </c>
      <c r="H26" s="105">
        <f>IF(F26&gt;0,SUMIFS(days!D:D,days!G:G,B26,days!F:F,D26)/F26,0)</f>
        <v>0</v>
      </c>
      <c r="I26" s="101">
        <f t="shared" si="0"/>
        <v>0.41809697707445725</v>
      </c>
      <c r="J26" t="e">
        <f>IF(COUNTIFS(user_list!#REF!,progression!B26,user_list!#REF!,progression!D26)&gt;0,AVERAGEIFS(user_list!I:I,user_list!#REF!,progression!B26,user_list!#REF!,progression!D26),0)</f>
        <v>#REF!</v>
      </c>
      <c r="L26" s="99"/>
      <c r="M26" s="100" t="s">
        <v>715</v>
      </c>
      <c r="N26" s="101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340.50619080605622</v>
      </c>
      <c r="O26" s="101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130.84481973154095</v>
      </c>
      <c r="P26" s="100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47</v>
      </c>
      <c r="Q26" s="102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0.58426414331715604</v>
      </c>
      <c r="R26" s="103">
        <f>SUMIFS(tb_progression_month[hours spent],tb_progression_month[month2],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1.4538313303504551</v>
      </c>
    </row>
    <row r="27" spans="2:18" ht="15" customHeight="1" x14ac:dyDescent="0.3">
      <c r="B27" s="12">
        <f t="shared" si="2"/>
        <v>2017</v>
      </c>
      <c r="C27" s="72" t="s">
        <v>722</v>
      </c>
      <c r="D27" s="72">
        <v>1</v>
      </c>
      <c r="E27" s="81">
        <f>SUMIFS(days!C:C,days!G:G,B27,days!F:F,D27)</f>
        <v>121.12201257861643</v>
      </c>
      <c r="F27" s="81">
        <f>SUMIFS(days!B:B,days!G:G,B27,days!F:F,D27)</f>
        <v>47.036327044025171</v>
      </c>
      <c r="G27" s="81">
        <f>SUMIFS(days!E:E,days!F:F,progression!D27,days!G:G,progression!B27)</f>
        <v>1</v>
      </c>
      <c r="H27" s="75">
        <f>IF(F27&gt;0,SUMIFS(days!D:D,days!G:G,B27,days!F:F,D27)/F27,0)</f>
        <v>0</v>
      </c>
      <c r="I27" s="97">
        <f t="shared" si="0"/>
        <v>1.5173008723879087</v>
      </c>
      <c r="J27" t="e">
        <f>IF(COUNTIFS(user_list!#REF!,progression!B27,user_list!#REF!,progression!D27)&gt;0,AVERAGEIFS(user_list!I:I,user_list!#REF!,progression!B27,user_list!#REF!,progression!D27),0)</f>
        <v>#REF!</v>
      </c>
      <c r="L27" s="7">
        <f>L23+1</f>
        <v>2021</v>
      </c>
      <c r="M27" s="5" t="s">
        <v>703</v>
      </c>
      <c r="N27" s="81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 s="81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63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104">
        <f>SUMIFS(tb_progression_month[hours spent],tb_progression_month[month2],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x14ac:dyDescent="0.3">
      <c r="B28" s="12">
        <f t="shared" si="2"/>
        <v>2017</v>
      </c>
      <c r="C28" s="72" t="s">
        <v>723</v>
      </c>
      <c r="D28" s="72">
        <v>2</v>
      </c>
      <c r="E28" s="81">
        <f>SUMIFS(days!C:C,days!G:G,B28,days!F:F,D28)</f>
        <v>82.133333333333326</v>
      </c>
      <c r="F28" s="81">
        <f>SUMIFS(days!B:B,days!G:G,B28,days!F:F,D28)</f>
        <v>32.031999999999975</v>
      </c>
      <c r="G28" s="81">
        <f>SUMIFS(days!E:E,days!F:F,progression!D28,days!G:G,progression!B28)</f>
        <v>0</v>
      </c>
      <c r="H28" s="75">
        <f>IF(F28&gt;0,SUMIFS(days!D:D,days!G:G,B28,days!F:F,D28)/F28,0)</f>
        <v>0</v>
      </c>
      <c r="I28" s="97">
        <f t="shared" si="0"/>
        <v>1.143999999999999</v>
      </c>
      <c r="J28" t="e">
        <f>IF(COUNTIFS(user_list!#REF!,progression!B28,user_list!#REF!,progression!D28)&gt;0,AVERAGEIFS(user_list!I:I,user_list!#REF!,progression!B28,user_list!#REF!,progression!D28),0)</f>
        <v>#REF!</v>
      </c>
      <c r="L28" s="72"/>
      <c r="M28" t="s">
        <v>704</v>
      </c>
      <c r="N28" s="81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325.08359874172368</v>
      </c>
      <c r="O28" s="81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107.65955891115726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37</v>
      </c>
      <c r="Q28" s="63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0.79474853580366767</v>
      </c>
      <c r="R28" s="98">
        <f>SUMIFS(tb_progression_month[hours spent],tb_progression_month[month2],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1.1962173212350806</v>
      </c>
    </row>
    <row r="29" spans="2:18" ht="15" customHeight="1" x14ac:dyDescent="0.3">
      <c r="B29" s="12">
        <f t="shared" si="2"/>
        <v>2017</v>
      </c>
      <c r="C29" s="72" t="s">
        <v>724</v>
      </c>
      <c r="D29" s="72">
        <v>3</v>
      </c>
      <c r="E29" s="81">
        <f>SUMIFS(days!C:C,days!G:G,B29,days!F:F,D29)</f>
        <v>52.349999999999994</v>
      </c>
      <c r="F29" s="81">
        <f>SUMIFS(days!B:B,days!G:G,B29,days!F:F,D29)</f>
        <v>20.380388888888884</v>
      </c>
      <c r="G29" s="81">
        <f>SUMIFS(days!E:E,days!F:F,progression!D29,days!G:G,progression!B29)</f>
        <v>1</v>
      </c>
      <c r="H29" s="75">
        <f>IF(F29&gt;0,SUMIFS(days!D:D,days!G:G,B29,days!F:F,D29)/F29,0)</f>
        <v>0</v>
      </c>
      <c r="I29" s="97">
        <f t="shared" si="0"/>
        <v>0.65743189964157689</v>
      </c>
      <c r="J29" t="e">
        <f>IF(COUNTIFS(user_list!#REF!,progression!B29,user_list!#REF!,progression!D29)&gt;0,AVERAGEIFS(user_list!I:I,user_list!#REF!,progression!B29,user_list!#REF!,progression!D29),0)</f>
        <v>#REF!</v>
      </c>
      <c r="L29" s="72"/>
      <c r="M29" t="s">
        <v>714</v>
      </c>
      <c r="N29" s="81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220.14315266662527</v>
      </c>
      <c r="O29" s="81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70.841550009188808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21</v>
      </c>
      <c r="Q29" s="63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0.83017494770964173</v>
      </c>
      <c r="R29" s="98">
        <f>SUMIFS(tb_progression_month[hours spent],tb_progression_month[month2],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0.7871283334354312</v>
      </c>
    </row>
    <row r="30" spans="2:18" ht="15" customHeight="1" x14ac:dyDescent="0.3">
      <c r="B30" s="12">
        <f t="shared" si="2"/>
        <v>2017</v>
      </c>
      <c r="C30" s="72" t="s">
        <v>725</v>
      </c>
      <c r="D30" s="72">
        <v>4</v>
      </c>
      <c r="E30" s="81">
        <f>SUMIFS(days!C:C,days!G:G,B30,days!F:F,D30)</f>
        <v>7.5833333333333313</v>
      </c>
      <c r="F30" s="81">
        <f>SUMIFS(days!B:B,days!G:G,B30,days!F:F,D30)</f>
        <v>2.9069444444444446</v>
      </c>
      <c r="G30" s="81">
        <f>SUMIFS(days!E:E,days!F:F,progression!D30,days!G:G,progression!B30)</f>
        <v>1</v>
      </c>
      <c r="H30" s="75">
        <f>IF(F30&gt;0,SUMIFS(days!D:D,days!G:G,B30,days!F:F,D30)/F30,0)</f>
        <v>0</v>
      </c>
      <c r="I30" s="97">
        <f t="shared" si="0"/>
        <v>9.689814814814815E-2</v>
      </c>
      <c r="J30" t="e">
        <f>IF(COUNTIFS(user_list!#REF!,progression!B30,user_list!#REF!,progression!D30)&gt;0,AVERAGEIFS(user_list!I:I,user_list!#REF!,progression!B30,user_list!#REF!,progression!D30),0)</f>
        <v>#REF!</v>
      </c>
      <c r="L30" s="99"/>
      <c r="M30" s="100" t="s">
        <v>715</v>
      </c>
      <c r="N30" s="101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210.885049833887</v>
      </c>
      <c r="O30" s="101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82.397279623477289</v>
      </c>
      <c r="P30" s="100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32</v>
      </c>
      <c r="Q30" s="102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0.93684055237687902</v>
      </c>
      <c r="R30" s="103">
        <f>SUMIFS(tb_progression_month[hours spent],tb_progression_month[month2],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0.9155253291497476</v>
      </c>
    </row>
    <row r="31" spans="2:18" ht="15" customHeight="1" x14ac:dyDescent="0.3">
      <c r="B31" s="12">
        <f t="shared" si="2"/>
        <v>2017</v>
      </c>
      <c r="C31" s="72" t="s">
        <v>726</v>
      </c>
      <c r="D31" s="72">
        <v>5</v>
      </c>
      <c r="E31" s="81">
        <f>SUMIFS(days!C:C,days!G:G,B31,days!F:F,D31)</f>
        <v>11.538461538461535</v>
      </c>
      <c r="F31" s="81">
        <f>SUMIFS(days!B:B,days!G:G,B31,days!F:F,D31)</f>
        <v>4.5224358974358978</v>
      </c>
      <c r="G31" s="81">
        <f>SUMIFS(days!E:E,days!F:F,progression!D31,days!G:G,progression!B31)</f>
        <v>0</v>
      </c>
      <c r="H31" s="75">
        <f>IF(F31&gt;0,SUMIFS(days!D:D,days!G:G,B31,days!F:F,D31)/F31,0)</f>
        <v>0</v>
      </c>
      <c r="I31" s="97">
        <f t="shared" si="0"/>
        <v>0.14588502894954508</v>
      </c>
      <c r="J31" t="e">
        <f>IF(COUNTIFS(user_list!#REF!,progression!B31,user_list!#REF!,progression!D31)&gt;0,AVERAGEIFS(user_list!I:I,user_list!#REF!,progression!B31,user_list!#REF!,progression!D31),0)</f>
        <v>#REF!</v>
      </c>
      <c r="L31" s="72">
        <f>L27+1</f>
        <v>2022</v>
      </c>
      <c r="M31" t="s">
        <v>703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196.00187289957108</v>
      </c>
      <c r="O31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71.556029249929495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14</v>
      </c>
      <c r="Q31" s="61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0.92437024856451799</v>
      </c>
      <c r="R31" s="106">
        <f>SUMIFS(tb_progression_month[hours spent],tb_progression_month[month2],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0.79506699166588324</v>
      </c>
    </row>
    <row r="32" spans="2:18" ht="15" customHeight="1" x14ac:dyDescent="0.3">
      <c r="B32" s="12">
        <f t="shared" si="2"/>
        <v>2017</v>
      </c>
      <c r="C32" s="72" t="s">
        <v>727</v>
      </c>
      <c r="D32" s="72">
        <v>6</v>
      </c>
      <c r="E32" s="81">
        <f>SUMIFS(days!C:C,days!G:G,B32,days!F:F,D32)</f>
        <v>13.313609467455615</v>
      </c>
      <c r="F32" s="81">
        <f>SUMIFS(days!B:B,days!G:G,B32,days!F:F,D32)</f>
        <v>5.2181952662721898</v>
      </c>
      <c r="G32" s="81">
        <f>SUMIFS(days!E:E,days!F:F,progression!D32,days!G:G,progression!B32)</f>
        <v>0</v>
      </c>
      <c r="H32" s="75">
        <f>IF(F32&gt;0,SUMIFS(days!D:D,days!G:G,B32,days!F:F,D32)/F32,0)</f>
        <v>0</v>
      </c>
      <c r="I32" s="97">
        <f t="shared" si="0"/>
        <v>0.17393984220907299</v>
      </c>
      <c r="J32" t="e">
        <f>IF(COUNTIFS(user_list!#REF!,progression!B32,user_list!#REF!,progression!D32)&gt;0,AVERAGEIFS(user_list!I:I,user_list!#REF!,progression!B32,user_list!#REF!,progression!D32),0)</f>
        <v>#REF!</v>
      </c>
      <c r="L32" s="72"/>
      <c r="M32" t="s">
        <v>704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318.34594107982184</v>
      </c>
      <c r="O32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116.65087156692744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33</v>
      </c>
      <c r="Q32" s="61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0.91622521264080359</v>
      </c>
      <c r="R32" s="106">
        <f>SUMIFS(tb_progression_month[hours spent],tb_progression_month[month2],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1.2961207951880827</v>
      </c>
    </row>
    <row r="33" spans="2:18" ht="15" customHeight="1" x14ac:dyDescent="0.3">
      <c r="B33" s="12">
        <f t="shared" si="2"/>
        <v>2017</v>
      </c>
      <c r="C33" s="72" t="s">
        <v>728</v>
      </c>
      <c r="D33" s="72">
        <v>7</v>
      </c>
      <c r="E33" s="81">
        <f>SUMIFS(days!C:C,days!G:G,B33,days!F:F,D33)</f>
        <v>13.757396449704135</v>
      </c>
      <c r="F33" s="81">
        <f>SUMIFS(days!B:B,days!G:G,B33,days!F:F,D33)</f>
        <v>5.3921351084812628</v>
      </c>
      <c r="G33" s="81">
        <f>SUMIFS(days!E:E,days!F:F,progression!D33,days!G:G,progression!B33)</f>
        <v>0</v>
      </c>
      <c r="H33" s="75">
        <f>IF(F33&gt;0,SUMIFS(days!D:D,days!G:G,B33,days!F:F,D33)/F33,0)</f>
        <v>0</v>
      </c>
      <c r="I33" s="97">
        <f t="shared" si="0"/>
        <v>0.17393984220907299</v>
      </c>
      <c r="J33" t="e">
        <f>IF(COUNTIFS(user_list!#REF!,progression!B33,user_list!#REF!,progression!D33)&gt;0,AVERAGEIFS(user_list!I:I,user_list!#REF!,progression!B33,user_list!#REF!,progression!D33),0)</f>
        <v>#REF!</v>
      </c>
      <c r="L33" s="72"/>
      <c r="M33" t="s">
        <v>714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373.30540742680756</v>
      </c>
      <c r="O33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133.99406828996305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37</v>
      </c>
      <c r="Q33" s="61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0.83818572676771463</v>
      </c>
      <c r="R33" s="106">
        <f>SUMIFS(tb_progression_month[hours spent],tb_progression_month[month2],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1.4888229809995894</v>
      </c>
    </row>
    <row r="34" spans="2:18" ht="15" customHeight="1" x14ac:dyDescent="0.3">
      <c r="B34" s="12">
        <f t="shared" si="2"/>
        <v>2017</v>
      </c>
      <c r="C34" s="72" t="s">
        <v>729</v>
      </c>
      <c r="D34" s="72">
        <v>8</v>
      </c>
      <c r="E34" s="81">
        <f>SUMIFS(days!C:C,days!G:G,B34,days!F:F,D34)</f>
        <v>36.31295200525971</v>
      </c>
      <c r="F34" s="81">
        <f>SUMIFS(days!B:B,days!G:G,B34,days!F:F,D34)</f>
        <v>14.557999306012125</v>
      </c>
      <c r="G34" s="81">
        <f>SUMIFS(days!E:E,days!F:F,progression!D34,days!G:G,progression!B34)</f>
        <v>3</v>
      </c>
      <c r="H34" s="75">
        <f>IF(F34&gt;0,SUMIFS(days!D:D,days!G:G,B34,days!F:F,D34)/F34,0)</f>
        <v>0</v>
      </c>
      <c r="I34" s="97">
        <f t="shared" si="0"/>
        <v>0.4696128808391008</v>
      </c>
      <c r="J34" t="e">
        <f>IF(COUNTIFS(user_list!#REF!,progression!B34,user_list!#REF!,progression!D34)&gt;0,AVERAGEIFS(user_list!I:I,user_list!#REF!,progression!B34,user_list!#REF!,progression!D34),0)</f>
        <v>#REF!</v>
      </c>
      <c r="L34" s="99"/>
      <c r="M34" s="100" t="s">
        <v>715</v>
      </c>
      <c r="N34" s="100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289.63345886928096</v>
      </c>
      <c r="O34" s="100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103.46166950853257</v>
      </c>
      <c r="P34" s="100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27</v>
      </c>
      <c r="Q34" s="107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0.65727767368517032</v>
      </c>
      <c r="R34" s="108">
        <f>SUMIFS(tb_progression_month[hours spent],tb_progression_month[month2],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1.1495741056503619</v>
      </c>
    </row>
    <row r="35" spans="2:18" ht="15" customHeight="1" x14ac:dyDescent="0.3">
      <c r="B35" s="12">
        <f t="shared" si="2"/>
        <v>2017</v>
      </c>
      <c r="C35" s="72" t="s">
        <v>730</v>
      </c>
      <c r="D35" s="72">
        <v>9</v>
      </c>
      <c r="E35" s="81">
        <f>SUMIFS(days!C:C,days!G:G,B35,days!F:F,D35)</f>
        <v>39.071836903102401</v>
      </c>
      <c r="F35" s="81">
        <f>SUMIFS(days!B:B,days!G:G,B35,days!F:F,D35)</f>
        <v>16.810367888552335</v>
      </c>
      <c r="G35" s="81">
        <f>SUMIFS(days!E:E,days!F:F,progression!D35,days!G:G,progression!B35)</f>
        <v>2</v>
      </c>
      <c r="H35" s="75">
        <f>IF(F35&gt;0,SUMIFS(days!D:D,days!G:G,B35,days!F:F,D35)/F35,0)</f>
        <v>0</v>
      </c>
      <c r="I35" s="97">
        <f t="shared" ref="I35:I66" si="3">F35/DAY(EOMONTH(DATE(B35,D35,1),0))</f>
        <v>0.56034559628507785</v>
      </c>
      <c r="J35" t="e">
        <f>IF(COUNTIFS(user_list!#REF!,progression!B35,user_list!#REF!,progression!D35)&gt;0,AVERAGEIFS(user_list!I:I,user_list!#REF!,progression!B35,user_list!#REF!,progression!D35),0)</f>
        <v>#REF!</v>
      </c>
      <c r="L35" s="72">
        <f>L31+1</f>
        <v>2023</v>
      </c>
      <c r="M35" t="s">
        <v>703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208.77799244310418</v>
      </c>
      <c r="O35">
        <f>SUMIFS(tb_progression_month[hours spent],tb_progression_month[month2],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76.089366905696366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45</v>
      </c>
      <c r="Q35" s="61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0.86167871875657043</v>
      </c>
      <c r="R35" s="98">
        <f>SUMIFS(tb_progression_month[hours spent],tb_progression_month[month2],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0.84543741006329298</v>
      </c>
    </row>
    <row r="36" spans="2:18" ht="15" customHeight="1" x14ac:dyDescent="0.3">
      <c r="B36" s="12">
        <f t="shared" si="2"/>
        <v>2017</v>
      </c>
      <c r="C36" s="72" t="s">
        <v>731</v>
      </c>
      <c r="D36" s="72">
        <v>10</v>
      </c>
      <c r="E36" s="81">
        <f>SUMIFS(days!C:C,days!G:G,B36,days!F:F,D36)</f>
        <v>237.29488505015809</v>
      </c>
      <c r="F36" s="81">
        <f>SUMIFS(days!B:B,days!G:G,B36,days!F:F,D36)</f>
        <v>89.645356432236113</v>
      </c>
      <c r="G36" s="81">
        <f>SUMIFS(days!E:E,days!F:F,progression!D36,days!G:G,progression!B36)</f>
        <v>8</v>
      </c>
      <c r="H36" s="75">
        <f>IF(F36&gt;0,SUMIFS(days!D:D,days!G:G,B36,days!F:F,D36)/F36,0)</f>
        <v>4.4000543936997911E-3</v>
      </c>
      <c r="I36" s="97">
        <f t="shared" si="3"/>
        <v>2.8917856913624553</v>
      </c>
      <c r="J36" t="e">
        <f>IF(COUNTIFS(user_list!#REF!,progression!B36,user_list!#REF!,progression!D36)&gt;0,AVERAGEIFS(user_list!I:I,user_list!#REF!,progression!B36,user_list!#REF!,progression!D36),0)</f>
        <v>#REF!</v>
      </c>
      <c r="L36" s="72"/>
      <c r="M36" t="s">
        <v>704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85.506755852842801</v>
      </c>
      <c r="O36">
        <f>SUMIFS(tb_progression_month[hours spent],tb_progression_month[month2],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20.639502415458935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9</v>
      </c>
      <c r="Q36" s="61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0.71745119871209839</v>
      </c>
      <c r="R36" s="98">
        <f>SUMIFS(tb_progression_month[hours spent],tb_progression_month[month2],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0.22932780461621038</v>
      </c>
    </row>
    <row r="37" spans="2:18" ht="15" customHeight="1" x14ac:dyDescent="0.3">
      <c r="B37" s="12">
        <f t="shared" si="2"/>
        <v>2017</v>
      </c>
      <c r="C37" s="72" t="s">
        <v>732</v>
      </c>
      <c r="D37" s="72">
        <v>11</v>
      </c>
      <c r="E37" s="81">
        <f>SUMIFS(days!C:C,days!G:G,B37,days!F:F,D37)</f>
        <v>66.37752525252526</v>
      </c>
      <c r="F37" s="81">
        <f>SUMIFS(days!B:B,days!G:G,B37,days!F:F,D37)</f>
        <v>26.258232323232306</v>
      </c>
      <c r="G37" s="81">
        <f>SUMIFS(days!E:E,days!F:F,progression!D37,days!G:G,progression!B37)</f>
        <v>5</v>
      </c>
      <c r="H37" s="75">
        <f>IF(F37&gt;0,SUMIFS(days!D:D,days!G:G,B37,days!F:F,D37)/F37,0)</f>
        <v>0</v>
      </c>
      <c r="I37" s="97">
        <f t="shared" si="3"/>
        <v>0.87527441077441026</v>
      </c>
      <c r="J37" t="e">
        <f>IF(COUNTIFS(user_list!#REF!,progression!B37,user_list!#REF!,progression!D37)&gt;0,AVERAGEIFS(user_list!I:I,user_list!#REF!,progression!B37,user_list!#REF!,progression!D37),0)</f>
        <v>#REF!</v>
      </c>
      <c r="L37" s="72"/>
      <c r="M37" t="s">
        <v>714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O37">
        <f>SUMIFS(tb_progression_month[hours spent],tb_progression_month[month2],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Q37" s="61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</v>
      </c>
      <c r="R37" s="98">
        <f>SUMIFS(tb_progression_month[hours spent],tb_progression_month[month2],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0</v>
      </c>
    </row>
    <row r="38" spans="2:18" ht="15" customHeight="1" x14ac:dyDescent="0.3">
      <c r="B38" s="99">
        <f t="shared" si="2"/>
        <v>2017</v>
      </c>
      <c r="C38" s="99" t="s">
        <v>733</v>
      </c>
      <c r="D38" s="99">
        <v>12</v>
      </c>
      <c r="E38" s="101">
        <f>SUMIFS(days!C:C,days!G:G,B38,days!F:F,D38)</f>
        <v>17.333333333333329</v>
      </c>
      <c r="F38" s="101">
        <f>SUMIFS(days!B:B,days!G:G,B38,days!F:F,D38)</f>
        <v>6.9333333333333327</v>
      </c>
      <c r="G38" s="101">
        <f>SUMIFS(days!E:E,days!F:F,progression!D38,days!G:G,progression!B38)</f>
        <v>1</v>
      </c>
      <c r="H38" s="105">
        <f>IF(F38&gt;0,SUMIFS(days!D:D,days!G:G,B38,days!F:F,D38)/F38,0)</f>
        <v>0</v>
      </c>
      <c r="I38" s="101">
        <f t="shared" si="3"/>
        <v>0.2236559139784946</v>
      </c>
      <c r="J38" t="e">
        <f>IF(COUNTIFS(user_list!#REF!,progression!B38,user_list!#REF!,progression!D38)&gt;0,AVERAGEIFS(user_list!I:I,user_list!#REF!,progression!B38,user_list!#REF!,progression!D38),0)</f>
        <v>#REF!</v>
      </c>
      <c r="L38" s="99"/>
      <c r="M38" s="100" t="s">
        <v>715</v>
      </c>
      <c r="N38" s="100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O38" s="100">
        <f>SUMIFS(tb_progression_month[hours spent],tb_progression_month[month2],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P38" s="100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Q38" s="107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</v>
      </c>
      <c r="R38" s="103">
        <f>SUMIFS(tb_progression_month[hours spent],tb_progression_month[month2],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</v>
      </c>
    </row>
    <row r="39" spans="2:18" ht="15" customHeight="1" x14ac:dyDescent="0.3">
      <c r="B39" s="12">
        <f t="shared" si="2"/>
        <v>2018</v>
      </c>
      <c r="C39" s="72" t="s">
        <v>722</v>
      </c>
      <c r="D39" s="72">
        <v>1</v>
      </c>
      <c r="E39" s="81">
        <f>SUMIFS(days!C:C,days!G:G,B39,days!F:F,D39)</f>
        <v>58.161290322580669</v>
      </c>
      <c r="F39" s="81">
        <f>SUMIFS(days!B:B,days!G:G,B39,days!F:F,D39)</f>
        <v>27.932383512544813</v>
      </c>
      <c r="G39" s="81">
        <f>SUMIFS(days!E:E,days!F:F,progression!D39,days!G:G,progression!B39)</f>
        <v>3</v>
      </c>
      <c r="H39" s="75">
        <f>IF(F39&gt;0,SUMIFS(days!D:D,days!G:G,B39,days!F:F,D39)/F39,0)</f>
        <v>0</v>
      </c>
      <c r="I39" s="97">
        <f t="shared" si="3"/>
        <v>0.90104462943692942</v>
      </c>
      <c r="J39" t="e">
        <f>IF(COUNTIFS(user_list!#REF!,progression!B39,user_list!#REF!,progression!D39)&gt;0,AVERAGEIFS(user_list!I:I,user_list!#REF!,progression!B39,user_list!#REF!,progression!D39),0)</f>
        <v>#REF!</v>
      </c>
      <c r="L39" s="72"/>
      <c r="R39" s="98"/>
    </row>
    <row r="40" spans="2:18" ht="15" customHeight="1" x14ac:dyDescent="0.3">
      <c r="B40" s="12">
        <f t="shared" si="2"/>
        <v>2018</v>
      </c>
      <c r="C40" s="72" t="s">
        <v>723</v>
      </c>
      <c r="D40" s="72">
        <v>2</v>
      </c>
      <c r="E40" s="81">
        <f>SUMIFS(days!C:C,days!G:G,B40,days!F:F,D40)</f>
        <v>24.303825956489103</v>
      </c>
      <c r="F40" s="81">
        <f>SUMIFS(days!B:B,days!G:G,B40,days!F:F,D40)</f>
        <v>10.004580311744599</v>
      </c>
      <c r="G40" s="81">
        <f>SUMIFS(days!E:E,days!F:F,progression!D40,days!G:G,progression!B40)</f>
        <v>2</v>
      </c>
      <c r="H40" s="75">
        <f>IF(F40&gt;0,SUMIFS(days!D:D,days!G:G,B40,days!F:F,D40)/F40,0)</f>
        <v>0</v>
      </c>
      <c r="I40" s="97">
        <f t="shared" si="3"/>
        <v>0.35730643970516424</v>
      </c>
      <c r="J40" t="e">
        <f>IF(COUNTIFS(user_list!#REF!,progression!B40,user_list!#REF!,progression!D40)&gt;0,AVERAGEIFS(user_list!I:I,user_list!#REF!,progression!B40,user_list!#REF!,progression!D40),0)</f>
        <v>#REF!</v>
      </c>
      <c r="L40" s="72"/>
      <c r="R40" s="98"/>
    </row>
    <row r="41" spans="2:18" ht="15" customHeight="1" x14ac:dyDescent="0.3">
      <c r="B41" s="12">
        <f t="shared" si="2"/>
        <v>2018</v>
      </c>
      <c r="C41" s="72" t="s">
        <v>724</v>
      </c>
      <c r="D41" s="72">
        <v>3</v>
      </c>
      <c r="E41" s="81">
        <f>SUMIFS(days!C:C,days!G:G,B41,days!F:F,D41)</f>
        <v>20.513831089351275</v>
      </c>
      <c r="F41" s="81">
        <f>SUMIFS(days!B:B,days!G:G,B41,days!F:F,D41)</f>
        <v>8.4307262341901357</v>
      </c>
      <c r="G41" s="81">
        <f>SUMIFS(days!E:E,days!F:F,progression!D41,days!G:G,progression!B41)</f>
        <v>3</v>
      </c>
      <c r="H41" s="75">
        <f>IF(F41&gt;0,SUMIFS(days!D:D,days!G:G,B41,days!F:F,D41)/F41,0)</f>
        <v>0</v>
      </c>
      <c r="I41" s="97">
        <f t="shared" si="3"/>
        <v>0.27195891078032697</v>
      </c>
      <c r="J41" t="e">
        <f>IF(COUNTIFS(user_list!#REF!,progression!B41,user_list!#REF!,progression!D41)&gt;0,AVERAGEIFS(user_list!I:I,user_list!#REF!,progression!B41,user_list!#REF!,progression!D41),0)</f>
        <v>#REF!</v>
      </c>
      <c r="L41" s="72"/>
      <c r="R41" s="98"/>
    </row>
    <row r="42" spans="2:18" ht="15" customHeight="1" x14ac:dyDescent="0.3">
      <c r="B42" s="12">
        <f t="shared" si="2"/>
        <v>2018</v>
      </c>
      <c r="C42" s="72" t="s">
        <v>725</v>
      </c>
      <c r="D42" s="72">
        <v>4</v>
      </c>
      <c r="E42" s="81">
        <f>SUMIFS(days!C:C,days!G:G,B42,days!F:F,D42)</f>
        <v>17.947368421052623</v>
      </c>
      <c r="F42" s="81">
        <f>SUMIFS(days!B:B,days!G:G,B42,days!F:F,D42)</f>
        <v>7.1122807017543854</v>
      </c>
      <c r="G42" s="81">
        <f>SUMIFS(days!E:E,days!F:F,progression!D42,days!G:G,progression!B42)</f>
        <v>2</v>
      </c>
      <c r="H42" s="75">
        <f>IF(F42&gt;0,SUMIFS(days!D:D,days!G:G,B42,days!F:F,D42)/F42,0)</f>
        <v>0</v>
      </c>
      <c r="I42" s="97">
        <f t="shared" si="3"/>
        <v>0.23707602339181286</v>
      </c>
      <c r="J42" t="e">
        <f>IF(COUNTIFS(user_list!#REF!,progression!B42,user_list!#REF!,progression!D42)&gt;0,AVERAGEIFS(user_list!I:I,user_list!#REF!,progression!B42,user_list!#REF!,progression!D42),0)</f>
        <v>#REF!</v>
      </c>
      <c r="L42" s="72"/>
      <c r="R42" s="98"/>
    </row>
    <row r="43" spans="2:18" ht="15" customHeight="1" x14ac:dyDescent="0.3">
      <c r="B43" s="12">
        <f t="shared" si="2"/>
        <v>2018</v>
      </c>
      <c r="C43" s="72" t="s">
        <v>726</v>
      </c>
      <c r="D43" s="72">
        <v>5</v>
      </c>
      <c r="E43" s="81">
        <f>SUMIFS(days!C:C,days!G:G,B43,days!F:F,D43)</f>
        <v>5.706220095693781</v>
      </c>
      <c r="F43" s="81">
        <f>SUMIFS(days!B:B,days!G:G,B43,days!F:F,D43)</f>
        <v>2.2824880382775121</v>
      </c>
      <c r="G43" s="81">
        <f>SUMIFS(days!E:E,days!F:F,progression!D43,days!G:G,progression!B43)</f>
        <v>0</v>
      </c>
      <c r="H43" s="75">
        <f>IF(F43&gt;0,SUMIFS(days!D:D,days!G:G,B43,days!F:F,D43)/F43,0)</f>
        <v>0</v>
      </c>
      <c r="I43" s="97">
        <f t="shared" si="3"/>
        <v>7.3628646396048783E-2</v>
      </c>
      <c r="J43" t="e">
        <f>IF(COUNTIFS(user_list!#REF!,progression!B43,user_list!#REF!,progression!D43)&gt;0,AVERAGEIFS(user_list!I:I,user_list!#REF!,progression!B43,user_list!#REF!,progression!D43),0)</f>
        <v>#REF!</v>
      </c>
      <c r="L43" s="72"/>
      <c r="R43" s="98"/>
    </row>
    <row r="44" spans="2:18" ht="15" customHeight="1" x14ac:dyDescent="0.3">
      <c r="B44" s="12">
        <f t="shared" si="2"/>
        <v>2018</v>
      </c>
      <c r="C44" s="72" t="s">
        <v>727</v>
      </c>
      <c r="D44" s="72">
        <v>6</v>
      </c>
      <c r="E44" s="81">
        <f>SUMIFS(days!C:C,days!G:G,B44,days!F:F,D44)</f>
        <v>9.2200956937799194</v>
      </c>
      <c r="F44" s="81">
        <f>SUMIFS(days!B:B,days!G:G,B44,days!F:F,D44)</f>
        <v>3.6880382775119647</v>
      </c>
      <c r="G44" s="81">
        <f>SUMIFS(days!E:E,days!F:F,progression!D44,days!G:G,progression!B44)</f>
        <v>1</v>
      </c>
      <c r="H44" s="75">
        <f>IF(F44&gt;0,SUMIFS(days!D:D,days!G:G,B44,days!F:F,D44)/F44,0)</f>
        <v>0</v>
      </c>
      <c r="I44" s="97">
        <f t="shared" si="3"/>
        <v>0.12293460925039883</v>
      </c>
      <c r="J44" t="e">
        <f>IF(COUNTIFS(user_list!#REF!,progression!B44,user_list!#REF!,progression!D44)&gt;0,AVERAGEIFS(user_list!I:I,user_list!#REF!,progression!B44,user_list!#REF!,progression!D44),0)</f>
        <v>#REF!</v>
      </c>
      <c r="L44" s="72"/>
      <c r="R44" s="98"/>
    </row>
    <row r="45" spans="2:18" ht="15" customHeight="1" x14ac:dyDescent="0.3">
      <c r="B45" s="12">
        <f t="shared" si="2"/>
        <v>2018</v>
      </c>
      <c r="C45" s="72" t="s">
        <v>728</v>
      </c>
      <c r="D45" s="72">
        <v>7</v>
      </c>
      <c r="E45" s="81">
        <f>SUMIFS(days!C:C,days!G:G,B45,days!F:F,D45)</f>
        <v>0.97894736842105234</v>
      </c>
      <c r="F45" s="81">
        <f>SUMIFS(days!B:B,days!G:G,B45,days!F:F,D45)</f>
        <v>0.39157894736842114</v>
      </c>
      <c r="G45" s="81">
        <f>SUMIFS(days!E:E,days!F:F,progression!D45,days!G:G,progression!B45)</f>
        <v>0</v>
      </c>
      <c r="H45" s="75">
        <f>IF(F45&gt;0,SUMIFS(days!D:D,days!G:G,B45,days!F:F,D45)/F45,0)</f>
        <v>0</v>
      </c>
      <c r="I45" s="97">
        <f t="shared" si="3"/>
        <v>1.2631578947368424E-2</v>
      </c>
      <c r="J45" t="e">
        <f>IF(COUNTIFS(user_list!#REF!,progression!B45,user_list!#REF!,progression!D45)&gt;0,AVERAGEIFS(user_list!I:I,user_list!#REF!,progression!B45,user_list!#REF!,progression!D45),0)</f>
        <v>#REF!</v>
      </c>
      <c r="L45" s="72"/>
      <c r="R45" s="98"/>
    </row>
    <row r="46" spans="2:18" ht="15" customHeight="1" x14ac:dyDescent="0.3">
      <c r="B46" s="12">
        <f t="shared" si="2"/>
        <v>2018</v>
      </c>
      <c r="C46" s="72" t="s">
        <v>729</v>
      </c>
      <c r="D46" s="72">
        <v>8</v>
      </c>
      <c r="E46" s="81">
        <f>SUMIFS(days!C:C,days!G:G,B46,days!F:F,D46)</f>
        <v>0.97894736842105234</v>
      </c>
      <c r="F46" s="81">
        <f>SUMIFS(days!B:B,days!G:G,B46,days!F:F,D46)</f>
        <v>0.39157894736842114</v>
      </c>
      <c r="G46" s="81">
        <f>SUMIFS(days!E:E,days!F:F,progression!D46,days!G:G,progression!B46)</f>
        <v>0</v>
      </c>
      <c r="H46" s="75">
        <f>IF(F46&gt;0,SUMIFS(days!D:D,days!G:G,B46,days!F:F,D46)/F46,0)</f>
        <v>0</v>
      </c>
      <c r="I46" s="97">
        <f t="shared" si="3"/>
        <v>1.2631578947368424E-2</v>
      </c>
      <c r="J46" t="e">
        <f>IF(COUNTIFS(user_list!#REF!,progression!B46,user_list!#REF!,progression!D46)&gt;0,AVERAGEIFS(user_list!I:I,user_list!#REF!,progression!B46,user_list!#REF!,progression!D46),0)</f>
        <v>#REF!</v>
      </c>
      <c r="L46" s="72"/>
      <c r="R46" s="98"/>
    </row>
    <row r="47" spans="2:18" ht="15" customHeight="1" x14ac:dyDescent="0.3">
      <c r="B47" s="12">
        <f t="shared" ref="B47:B78" si="4">B35+1</f>
        <v>2018</v>
      </c>
      <c r="C47" s="72" t="s">
        <v>730</v>
      </c>
      <c r="D47" s="72">
        <v>9</v>
      </c>
      <c r="E47" s="81">
        <f>SUMIFS(days!C:C,days!G:G,B47,days!F:F,D47)</f>
        <v>13.94736842105263</v>
      </c>
      <c r="F47" s="81">
        <f>SUMIFS(days!B:B,days!G:G,B47,days!F:F,D47)</f>
        <v>5.3622807017543819</v>
      </c>
      <c r="G47" s="81">
        <f>SUMIFS(days!E:E,days!F:F,progression!D47,days!G:G,progression!B47)</f>
        <v>1</v>
      </c>
      <c r="H47" s="75">
        <f>IF(F47&gt;0,SUMIFS(days!D:D,days!G:G,B47,days!F:F,D47)/F47,0)</f>
        <v>0</v>
      </c>
      <c r="I47" s="97">
        <f t="shared" si="3"/>
        <v>0.1787426900584794</v>
      </c>
      <c r="J47" t="e">
        <f>IF(COUNTIFS(user_list!#REF!,progression!B47,user_list!#REF!,progression!D47)&gt;0,AVERAGEIFS(user_list!I:I,user_list!#REF!,progression!B47,user_list!#REF!,progression!D47),0)</f>
        <v>#REF!</v>
      </c>
      <c r="L47" s="72"/>
      <c r="R47" s="98"/>
    </row>
    <row r="48" spans="2:18" ht="15" customHeight="1" x14ac:dyDescent="0.3">
      <c r="B48" s="12">
        <f t="shared" si="4"/>
        <v>2018</v>
      </c>
      <c r="C48" s="72" t="s">
        <v>731</v>
      </c>
      <c r="D48" s="72">
        <v>10</v>
      </c>
      <c r="E48" s="81">
        <f>SUMIFS(days!C:C,days!G:G,B48,days!F:F,D48)</f>
        <v>48.978947368421025</v>
      </c>
      <c r="F48" s="81">
        <f>SUMIFS(days!B:B,days!G:G,B48,days!F:F,D48)</f>
        <v>20.124912280701757</v>
      </c>
      <c r="G48" s="81">
        <f>SUMIFS(days!E:E,days!F:F,progression!D48,days!G:G,progression!B48)</f>
        <v>2</v>
      </c>
      <c r="H48" s="75">
        <f>IF(F48&gt;0,SUMIFS(days!D:D,days!G:G,B48,days!F:F,D48)/F48,0)</f>
        <v>0</v>
      </c>
      <c r="I48" s="97">
        <f t="shared" si="3"/>
        <v>0.64919071873231471</v>
      </c>
      <c r="J48" t="e">
        <f>IF(COUNTIFS(user_list!#REF!,progression!B48,user_list!#REF!,progression!D48)&gt;0,AVERAGEIFS(user_list!I:I,user_list!#REF!,progression!B48,user_list!#REF!,progression!D48),0)</f>
        <v>#REF!</v>
      </c>
      <c r="L48" s="72"/>
      <c r="R48" s="98"/>
    </row>
    <row r="49" spans="2:18" ht="15" customHeight="1" x14ac:dyDescent="0.3">
      <c r="B49" s="12">
        <f t="shared" si="4"/>
        <v>2018</v>
      </c>
      <c r="C49" s="72" t="s">
        <v>732</v>
      </c>
      <c r="D49" s="72">
        <v>11</v>
      </c>
      <c r="E49" s="81">
        <f>SUMIFS(days!C:C,days!G:G,B49,days!F:F,D49)</f>
        <v>39.353165522501911</v>
      </c>
      <c r="F49" s="81">
        <f>SUMIFS(days!B:B,days!G:G,B49,days!F:F,D49)</f>
        <v>15.314535130095773</v>
      </c>
      <c r="G49" s="81">
        <f>SUMIFS(days!E:E,days!F:F,progression!D49,days!G:G,progression!B49)</f>
        <v>0</v>
      </c>
      <c r="H49" s="75">
        <f>IF(F49&gt;0,SUMIFS(days!D:D,days!G:G,B49,days!F:F,D49)/F49,0)</f>
        <v>0</v>
      </c>
      <c r="I49" s="97">
        <f t="shared" si="3"/>
        <v>0.51048450433652581</v>
      </c>
      <c r="J49" t="e">
        <f>IF(COUNTIFS(user_list!#REF!,progression!B49,user_list!#REF!,progression!D49)&gt;0,AVERAGEIFS(user_list!I:I,user_list!#REF!,progression!B49,user_list!#REF!,progression!D49),0)</f>
        <v>#REF!</v>
      </c>
      <c r="L49" s="72"/>
      <c r="R49" s="98"/>
    </row>
    <row r="50" spans="2:18" ht="15" customHeight="1" x14ac:dyDescent="0.3">
      <c r="B50" s="99">
        <f t="shared" si="4"/>
        <v>2018</v>
      </c>
      <c r="C50" s="99" t="s">
        <v>733</v>
      </c>
      <c r="D50" s="99">
        <v>12</v>
      </c>
      <c r="E50" s="101">
        <f>SUMIFS(days!C:C,days!G:G,B50,days!F:F,D50)</f>
        <v>26.573150266971783</v>
      </c>
      <c r="F50" s="101">
        <f>SUMIFS(days!B:B,days!G:G,B50,days!F:F,D50)</f>
        <v>10.267102296804806</v>
      </c>
      <c r="G50" s="101">
        <f>SUMIFS(days!E:E,days!F:F,progression!D50,days!G:G,progression!B50)</f>
        <v>2</v>
      </c>
      <c r="H50" s="105">
        <f>IF(F50&gt;0,SUMIFS(days!D:D,days!G:G,B50,days!F:F,D50)/F50,0)</f>
        <v>0</v>
      </c>
      <c r="I50" s="101">
        <f t="shared" si="3"/>
        <v>0.33119684828402601</v>
      </c>
      <c r="J50" t="e">
        <f>IF(COUNTIFS(user_list!#REF!,progression!B50,user_list!#REF!,progression!D50)&gt;0,AVERAGEIFS(user_list!I:I,user_list!#REF!,progression!B50,user_list!#REF!,progression!D50),0)</f>
        <v>#REF!</v>
      </c>
      <c r="L50" s="72"/>
      <c r="R50" s="98"/>
    </row>
    <row r="51" spans="2:18" ht="15" customHeight="1" x14ac:dyDescent="0.3">
      <c r="B51" s="12">
        <f t="shared" si="4"/>
        <v>2019</v>
      </c>
      <c r="C51" s="72" t="s">
        <v>722</v>
      </c>
      <c r="D51" s="72">
        <v>1</v>
      </c>
      <c r="E51" s="81">
        <f>SUMIFS(days!C:C,days!G:G,B51,days!F:F,D51)</f>
        <v>50.412280701754376</v>
      </c>
      <c r="F51" s="81">
        <f>SUMIFS(days!B:B,days!G:G,B51,days!F:F,D51)</f>
        <v>19.639541910331374</v>
      </c>
      <c r="G51" s="81">
        <f>SUMIFS(days!E:E,days!F:F,progression!D51,days!G:G,progression!B51)</f>
        <v>2</v>
      </c>
      <c r="H51" s="75">
        <f>IF(F51&gt;0,SUMIFS(days!D:D,days!G:G,B51,days!F:F,D51)/F51,0)</f>
        <v>0</v>
      </c>
      <c r="I51" s="97">
        <f t="shared" si="3"/>
        <v>0.63353361001068953</v>
      </c>
      <c r="J51" t="e">
        <f>IF(COUNTIFS(user_list!#REF!,progression!B51,user_list!#REF!,progression!D51)&gt;0,AVERAGEIFS(user_list!I:I,user_list!#REF!,progression!B51,user_list!#REF!,progression!D51),0)</f>
        <v>#REF!</v>
      </c>
      <c r="L51" s="72"/>
      <c r="R51" s="98"/>
    </row>
    <row r="52" spans="2:18" ht="15" customHeight="1" x14ac:dyDescent="0.3">
      <c r="B52" s="12">
        <f t="shared" si="4"/>
        <v>2019</v>
      </c>
      <c r="C52" s="72" t="s">
        <v>723</v>
      </c>
      <c r="D52" s="72">
        <v>2</v>
      </c>
      <c r="E52" s="81">
        <f>SUMIFS(days!C:C,days!G:G,B52,days!F:F,D52)</f>
        <v>87.801857585139388</v>
      </c>
      <c r="F52" s="81">
        <f>SUMIFS(days!B:B,days!G:G,B52,days!F:F,D52)</f>
        <v>36.702529526430453</v>
      </c>
      <c r="G52" s="81">
        <f>SUMIFS(days!E:E,days!F:F,progression!D52,days!G:G,progression!B52)</f>
        <v>6</v>
      </c>
      <c r="H52" s="75">
        <f>IF(F52&gt;0,SUMIFS(days!D:D,days!G:G,B52,days!F:F,D52)/F52,0)</f>
        <v>0</v>
      </c>
      <c r="I52" s="97">
        <f t="shared" si="3"/>
        <v>1.3108046259439448</v>
      </c>
      <c r="J52" t="e">
        <f>IF(COUNTIFS(user_list!#REF!,progression!B52,user_list!#REF!,progression!D52)&gt;0,AVERAGEIFS(user_list!I:I,user_list!#REF!,progression!B52,user_list!#REF!,progression!D52),0)</f>
        <v>#REF!</v>
      </c>
      <c r="L52" s="72"/>
      <c r="R52" s="98"/>
    </row>
    <row r="53" spans="2:18" ht="15" customHeight="1" x14ac:dyDescent="0.3">
      <c r="B53" s="12">
        <f t="shared" si="4"/>
        <v>2019</v>
      </c>
      <c r="C53" s="72" t="s">
        <v>724</v>
      </c>
      <c r="D53" s="72">
        <v>3</v>
      </c>
      <c r="E53" s="81">
        <f>SUMIFS(days!C:C,days!G:G,B53,days!F:F,D53)</f>
        <v>108.92032286598845</v>
      </c>
      <c r="F53" s="81">
        <f>SUMIFS(days!B:B,days!G:G,B53,days!F:F,D53)</f>
        <v>43.490783791586814</v>
      </c>
      <c r="G53" s="81">
        <f>SUMIFS(days!E:E,days!F:F,progression!D53,days!G:G,progression!B53)</f>
        <v>10</v>
      </c>
      <c r="H53" s="75">
        <f>IF(F53&gt;0,SUMIFS(days!D:D,days!G:G,B53,days!F:F,D53)/F53,0)</f>
        <v>0</v>
      </c>
      <c r="I53" s="97">
        <f t="shared" si="3"/>
        <v>1.4029285094060262</v>
      </c>
      <c r="J53" t="e">
        <f>IF(COUNTIFS(user_list!#REF!,progression!B53,user_list!#REF!,progression!D53)&gt;0,AVERAGEIFS(user_list!I:I,user_list!#REF!,progression!B53,user_list!#REF!,progression!D53),0)</f>
        <v>#REF!</v>
      </c>
      <c r="L53" s="72"/>
      <c r="R53" s="98"/>
    </row>
    <row r="54" spans="2:18" ht="15" customHeight="1" x14ac:dyDescent="0.3">
      <c r="B54" s="12">
        <f t="shared" si="4"/>
        <v>2019</v>
      </c>
      <c r="C54" s="72" t="s">
        <v>725</v>
      </c>
      <c r="D54" s="72">
        <v>4</v>
      </c>
      <c r="E54" s="81">
        <f>SUMIFS(days!C:C,days!G:G,B54,days!F:F,D54)</f>
        <v>157.43643611290665</v>
      </c>
      <c r="F54" s="81">
        <f>SUMIFS(days!B:B,days!G:G,B54,days!F:F,D54)</f>
        <v>63.02757556441378</v>
      </c>
      <c r="G54" s="81">
        <f>SUMIFS(days!E:E,days!F:F,progression!D54,days!G:G,progression!B54)</f>
        <v>7</v>
      </c>
      <c r="H54" s="75">
        <f>IF(F54&gt;0,SUMIFS(days!D:D,days!G:G,B54,days!F:F,D54)/F54,0)</f>
        <v>0.5489480462960955</v>
      </c>
      <c r="I54" s="97">
        <f t="shared" si="3"/>
        <v>2.1009191854804592</v>
      </c>
      <c r="J54" t="e">
        <f>IF(COUNTIFS(user_list!#REF!,progression!B54,user_list!#REF!,progression!D54)&gt;0,AVERAGEIFS(user_list!I:I,user_list!#REF!,progression!B54,user_list!#REF!,progression!D54),0)</f>
        <v>#REF!</v>
      </c>
      <c r="L54" s="72"/>
      <c r="R54" s="98"/>
    </row>
    <row r="55" spans="2:18" ht="15" customHeight="1" x14ac:dyDescent="0.3">
      <c r="B55" s="12">
        <f t="shared" si="4"/>
        <v>2019</v>
      </c>
      <c r="C55" s="72" t="s">
        <v>726</v>
      </c>
      <c r="D55" s="72">
        <v>5</v>
      </c>
      <c r="E55" s="81">
        <f>SUMIFS(days!C:C,days!G:G,B55,days!F:F,D55)</f>
        <v>202.57070674423611</v>
      </c>
      <c r="F55" s="81">
        <f>SUMIFS(days!B:B,days!G:G,B55,days!F:F,D55)</f>
        <v>79.707837795374559</v>
      </c>
      <c r="G55" s="81">
        <f>SUMIFS(days!E:E,days!F:F,progression!D55,days!G:G,progression!B55)</f>
        <v>10</v>
      </c>
      <c r="H55" s="75">
        <f>IF(F55&gt;0,SUMIFS(days!D:D,days!G:G,B55,days!F:F,D55)/F55,0)</f>
        <v>0.24829597789295443</v>
      </c>
      <c r="I55" s="97">
        <f t="shared" si="3"/>
        <v>2.5712205740443408</v>
      </c>
      <c r="J55" t="e">
        <f>IF(COUNTIFS(user_list!#REF!,progression!B55,user_list!#REF!,progression!D55)&gt;0,AVERAGEIFS(user_list!I:I,user_list!#REF!,progression!B55,user_list!#REF!,progression!D55),0)</f>
        <v>#REF!</v>
      </c>
      <c r="L55" s="72"/>
      <c r="R55" s="98"/>
    </row>
    <row r="56" spans="2:18" ht="15" customHeight="1" x14ac:dyDescent="0.3">
      <c r="B56" s="12">
        <f t="shared" si="4"/>
        <v>2019</v>
      </c>
      <c r="C56" s="72" t="s">
        <v>727</v>
      </c>
      <c r="D56" s="72">
        <v>6</v>
      </c>
      <c r="E56" s="81">
        <f>SUMIFS(days!C:C,days!G:G,B56,days!F:F,D56)</f>
        <v>138.08591458292955</v>
      </c>
      <c r="F56" s="81">
        <f>SUMIFS(days!B:B,days!G:G,B56,days!F:F,D56)</f>
        <v>54.635631824643056</v>
      </c>
      <c r="G56" s="81">
        <f>SUMIFS(days!E:E,days!F:F,progression!D56,days!G:G,progression!B56)</f>
        <v>6</v>
      </c>
      <c r="H56" s="75">
        <f>IF(F56&gt;0,SUMIFS(days!D:D,days!G:G,B56,days!F:F,D56)/F56,0)</f>
        <v>0.15459571367830285</v>
      </c>
      <c r="I56" s="97">
        <f t="shared" si="3"/>
        <v>1.8211877274881019</v>
      </c>
      <c r="J56" t="e">
        <f>IF(COUNTIFS(user_list!#REF!,progression!B56,user_list!#REF!,progression!D56)&gt;0,AVERAGEIFS(user_list!I:I,user_list!#REF!,progression!B56,user_list!#REF!,progression!D56),0)</f>
        <v>#REF!</v>
      </c>
      <c r="L56" s="72"/>
      <c r="R56" s="98"/>
    </row>
    <row r="57" spans="2:18" ht="15" customHeight="1" x14ac:dyDescent="0.3">
      <c r="B57" s="12">
        <f t="shared" si="4"/>
        <v>2019</v>
      </c>
      <c r="C57" s="72" t="s">
        <v>728</v>
      </c>
      <c r="D57" s="72">
        <v>7</v>
      </c>
      <c r="E57" s="81">
        <f>SUMIFS(days!C:C,days!G:G,B57,days!F:F,D57)</f>
        <v>248.92561542934675</v>
      </c>
      <c r="F57" s="81">
        <f>SUMIFS(days!B:B,days!G:G,B57,days!F:F,D57)</f>
        <v>94.389805908229405</v>
      </c>
      <c r="G57" s="81">
        <f>SUMIFS(days!E:E,days!F:F,progression!D57,days!G:G,progression!B57)</f>
        <v>11</v>
      </c>
      <c r="H57" s="75">
        <f>IF(F57&gt;0,SUMIFS(days!D:D,days!G:G,B57,days!F:F,D57)/F57,0)</f>
        <v>0.43623940578800741</v>
      </c>
      <c r="I57" s="97">
        <f t="shared" si="3"/>
        <v>3.0448324486525613</v>
      </c>
      <c r="J57" t="e">
        <f>IF(COUNTIFS(user_list!#REF!,progression!B57,user_list!#REF!,progression!D57)&gt;0,AVERAGEIFS(user_list!I:I,user_list!#REF!,progression!B57,user_list!#REF!,progression!D57),0)</f>
        <v>#REF!</v>
      </c>
      <c r="L57" s="72"/>
      <c r="R57" s="98"/>
    </row>
    <row r="58" spans="2:18" ht="15" customHeight="1" x14ac:dyDescent="0.3">
      <c r="B58" s="12">
        <f t="shared" si="4"/>
        <v>2019</v>
      </c>
      <c r="C58" s="72" t="s">
        <v>729</v>
      </c>
      <c r="D58" s="72">
        <v>8</v>
      </c>
      <c r="E58" s="81">
        <f>SUMIFS(days!C:C,days!G:G,B58,days!F:F,D58)</f>
        <v>126.26994284989361</v>
      </c>
      <c r="F58" s="81">
        <f>SUMIFS(days!B:B,days!G:G,B58,days!F:F,D58)</f>
        <v>48.476389426337299</v>
      </c>
      <c r="G58" s="81">
        <f>SUMIFS(days!E:E,days!F:F,progression!D58,days!G:G,progression!B58)</f>
        <v>4</v>
      </c>
      <c r="H58" s="75">
        <f>IF(F58&gt;0,SUMIFS(days!D:D,days!G:G,B58,days!F:F,D58)/F58,0)</f>
        <v>0.26074611679899279</v>
      </c>
      <c r="I58" s="97">
        <f t="shared" si="3"/>
        <v>1.5637544976237838</v>
      </c>
      <c r="J58" t="e">
        <f>IF(COUNTIFS(user_list!#REF!,progression!B58,user_list!#REF!,progression!D58)&gt;0,AVERAGEIFS(user_list!I:I,user_list!#REF!,progression!B58,user_list!#REF!,progression!D58),0)</f>
        <v>#REF!</v>
      </c>
      <c r="L58" s="72"/>
      <c r="R58" s="98"/>
    </row>
    <row r="59" spans="2:18" ht="15" customHeight="1" x14ac:dyDescent="0.3">
      <c r="B59" s="12">
        <f t="shared" si="4"/>
        <v>2019</v>
      </c>
      <c r="C59" s="72" t="s">
        <v>730</v>
      </c>
      <c r="D59" s="72">
        <v>9</v>
      </c>
      <c r="E59" s="81">
        <f>SUMIFS(days!C:C,days!G:G,B59,days!F:F,D59)</f>
        <v>155.35855605262168</v>
      </c>
      <c r="F59" s="81">
        <f>SUMIFS(days!B:B,days!G:G,B59,days!F:F,D59)</f>
        <v>53.926980670373702</v>
      </c>
      <c r="G59" s="81">
        <f>SUMIFS(days!E:E,days!F:F,progression!D59,days!G:G,progression!B59)</f>
        <v>6</v>
      </c>
      <c r="H59" s="75">
        <f>IF(F59&gt;0,SUMIFS(days!D:D,days!G:G,B59,days!F:F,D59)/F59,0)</f>
        <v>0.51627117032785397</v>
      </c>
      <c r="I59" s="97">
        <f t="shared" si="3"/>
        <v>1.7975660223457901</v>
      </c>
      <c r="J59" t="e">
        <f>IF(COUNTIFS(user_list!#REF!,progression!B59,user_list!#REF!,progression!D59)&gt;0,AVERAGEIFS(user_list!I:I,user_list!#REF!,progression!B59,user_list!#REF!,progression!D59),0)</f>
        <v>#REF!</v>
      </c>
      <c r="L59" s="72"/>
      <c r="R59" s="98"/>
    </row>
    <row r="60" spans="2:18" ht="15" customHeight="1" x14ac:dyDescent="0.3">
      <c r="B60" s="12">
        <f t="shared" si="4"/>
        <v>2019</v>
      </c>
      <c r="C60" s="72" t="s">
        <v>731</v>
      </c>
      <c r="D60" s="72">
        <v>10</v>
      </c>
      <c r="E60" s="81">
        <f>SUMIFS(days!C:C,days!G:G,B60,days!F:F,D60)</f>
        <v>153.12173579109066</v>
      </c>
      <c r="F60" s="81">
        <f>SUMIFS(days!B:B,days!G:G,B60,days!F:F,D60)</f>
        <v>57.420449289931</v>
      </c>
      <c r="G60" s="81">
        <f>SUMIFS(days!E:E,days!F:F,progression!D60,days!G:G,progression!B60)</f>
        <v>10</v>
      </c>
      <c r="H60" s="75">
        <f>IF(F60&gt;0,SUMIFS(days!D:D,days!G:G,B60,days!F:F,D60)/F60,0)</f>
        <v>0.54258028269709624</v>
      </c>
      <c r="I60" s="97">
        <f t="shared" si="3"/>
        <v>1.8522725577397097</v>
      </c>
      <c r="J60" t="e">
        <f>IF(COUNTIFS(user_list!#REF!,progression!B60,user_list!#REF!,progression!D60)&gt;0,AVERAGEIFS(user_list!I:I,user_list!#REF!,progression!B60,user_list!#REF!,progression!D60),0)</f>
        <v>#REF!</v>
      </c>
      <c r="L60" s="72"/>
      <c r="R60" s="98"/>
    </row>
    <row r="61" spans="2:18" ht="15" customHeight="1" x14ac:dyDescent="0.3">
      <c r="B61" s="12">
        <f t="shared" si="4"/>
        <v>2019</v>
      </c>
      <c r="C61" s="72" t="s">
        <v>732</v>
      </c>
      <c r="D61" s="72">
        <v>11</v>
      </c>
      <c r="E61" s="81">
        <f>SUMIFS(days!C:C,days!G:G,B61,days!F:F,D61)</f>
        <v>102.10672268907561</v>
      </c>
      <c r="F61" s="81">
        <f>SUMIFS(days!B:B,days!G:G,B61,days!F:F,D61)</f>
        <v>42.07020191409898</v>
      </c>
      <c r="G61" s="81">
        <f>SUMIFS(days!E:E,days!F:F,progression!D61,days!G:G,progression!B61)</f>
        <v>4</v>
      </c>
      <c r="H61" s="75">
        <f>IF(F61&gt;0,SUMIFS(days!D:D,days!G:G,B61,days!F:F,D61)/F61,0)</f>
        <v>0.35226833544227365</v>
      </c>
      <c r="I61" s="97">
        <f t="shared" si="3"/>
        <v>1.4023400638032995</v>
      </c>
      <c r="J61" t="e">
        <f>IF(COUNTIFS(user_list!#REF!,progression!B61,user_list!#REF!,progression!D61)&gt;0,AVERAGEIFS(user_list!I:I,user_list!#REF!,progression!B61,user_list!#REF!,progression!D61),0)</f>
        <v>#REF!</v>
      </c>
      <c r="L61" s="72"/>
      <c r="R61" s="98"/>
    </row>
    <row r="62" spans="2:18" ht="15" customHeight="1" x14ac:dyDescent="0.3">
      <c r="B62" s="99">
        <f t="shared" si="4"/>
        <v>2019</v>
      </c>
      <c r="C62" s="99" t="s">
        <v>733</v>
      </c>
      <c r="D62" s="99">
        <v>12</v>
      </c>
      <c r="E62" s="101">
        <f>SUMIFS(days!C:C,days!G:G,B62,days!F:F,D62)</f>
        <v>121.90207537560477</v>
      </c>
      <c r="F62" s="101">
        <f>SUMIFS(days!B:B,days!G:G,B62,days!F:F,D62)</f>
        <v>47.966069465665065</v>
      </c>
      <c r="G62" s="101">
        <f>SUMIFS(days!E:E,days!F:F,progression!D62,days!G:G,progression!B62)</f>
        <v>6</v>
      </c>
      <c r="H62" s="105">
        <f>IF(F62&gt;0,SUMIFS(days!D:D,days!G:G,B62,days!F:F,D62)/F62,0)</f>
        <v>0.43172247661137775</v>
      </c>
      <c r="I62" s="101">
        <f t="shared" si="3"/>
        <v>1.5472925634085504</v>
      </c>
      <c r="J62" t="e">
        <f>IF(COUNTIFS(user_list!#REF!,progression!B62,user_list!#REF!,progression!D62)&gt;0,AVERAGEIFS(user_list!I:I,user_list!#REF!,progression!B62,user_list!#REF!,progression!D62),0)</f>
        <v>#REF!</v>
      </c>
      <c r="L62" s="72"/>
      <c r="R62" s="98"/>
    </row>
    <row r="63" spans="2:18" ht="15" customHeight="1" x14ac:dyDescent="0.3">
      <c r="B63" s="12">
        <f t="shared" si="4"/>
        <v>2020</v>
      </c>
      <c r="C63" s="72" t="s">
        <v>722</v>
      </c>
      <c r="D63" s="72">
        <v>1</v>
      </c>
      <c r="E63" s="81">
        <f>SUMIFS(days!C:C,days!G:G,B63,days!F:F,D63)</f>
        <v>179.28460563826422</v>
      </c>
      <c r="F63" s="81">
        <f>SUMIFS(days!B:B,days!G:G,B63,days!F:F,D63)</f>
        <v>64.863744632738502</v>
      </c>
      <c r="G63" s="81">
        <f>SUMIFS(days!E:E,days!F:F,progression!D63,days!G:G,progression!B63)</f>
        <v>10</v>
      </c>
      <c r="H63" s="75">
        <f>IF(F63&gt;0,SUMIFS(days!D:D,days!G:G,B63,days!F:F,D63)/F63,0)</f>
        <v>0.56629431286996712</v>
      </c>
      <c r="I63" s="97">
        <f t="shared" si="3"/>
        <v>2.092378859120597</v>
      </c>
      <c r="J63" t="e">
        <f>IF(COUNTIFS(user_list!#REF!,progression!B63,user_list!#REF!,progression!D63)&gt;0,AVERAGEIFS(user_list!I:I,user_list!#REF!,progression!B63,user_list!#REF!,progression!D63),0)</f>
        <v>#REF!</v>
      </c>
      <c r="L63" s="72"/>
      <c r="R63" s="98"/>
    </row>
    <row r="64" spans="2:18" ht="15" customHeight="1" x14ac:dyDescent="0.3">
      <c r="B64" s="12">
        <f t="shared" si="4"/>
        <v>2020</v>
      </c>
      <c r="C64" s="72" t="s">
        <v>723</v>
      </c>
      <c r="D64" s="72">
        <v>2</v>
      </c>
      <c r="E64" s="81">
        <f>SUMIFS(days!C:C,days!G:G,B64,days!F:F,D64)</f>
        <v>56.040939251628537</v>
      </c>
      <c r="F64" s="81">
        <f>SUMIFS(days!B:B,days!G:G,B64,days!F:F,D64)</f>
        <v>13.403709614704844</v>
      </c>
      <c r="G64" s="81">
        <f>SUMIFS(days!E:E,days!F:F,progression!D64,days!G:G,progression!B64)</f>
        <v>2</v>
      </c>
      <c r="H64" s="75">
        <f>IF(F64&gt;0,SUMIFS(days!D:D,days!G:G,B64,days!F:F,D64)/F64,0)</f>
        <v>0.52608678458817093</v>
      </c>
      <c r="I64" s="97">
        <f t="shared" si="3"/>
        <v>0.46219688326568431</v>
      </c>
      <c r="J64" t="e">
        <f>IF(COUNTIFS(user_list!#REF!,progression!B64,user_list!#REF!,progression!D64)&gt;0,AVERAGEIFS(user_list!I:I,user_list!#REF!,progression!B64,user_list!#REF!,progression!D64),0)</f>
        <v>#REF!</v>
      </c>
      <c r="L64" s="72"/>
      <c r="R64" s="98"/>
    </row>
    <row r="65" spans="2:18" ht="15" customHeight="1" x14ac:dyDescent="0.3">
      <c r="B65" s="12">
        <f t="shared" si="4"/>
        <v>2020</v>
      </c>
      <c r="C65" s="72" t="s">
        <v>724</v>
      </c>
      <c r="D65" s="72">
        <v>3</v>
      </c>
      <c r="E65" s="81">
        <f>SUMIFS(days!C:C,days!G:G,B65,days!F:F,D65)</f>
        <v>91.89913043478262</v>
      </c>
      <c r="F65" s="81">
        <f>SUMIFS(days!B:B,days!G:G,B65,days!F:F,D65)</f>
        <v>35.01051328502416</v>
      </c>
      <c r="G65" s="81">
        <f>SUMIFS(days!E:E,days!F:F,progression!D65,days!G:G,progression!B65)</f>
        <v>9</v>
      </c>
      <c r="H65" s="75">
        <f>IF(F65&gt;0,SUMIFS(days!D:D,days!G:G,B65,days!F:F,D65)/F65,0)</f>
        <v>0.70143095388359022</v>
      </c>
      <c r="I65" s="97">
        <f t="shared" si="3"/>
        <v>1.1293713962911018</v>
      </c>
      <c r="J65" t="e">
        <f>IF(COUNTIFS(user_list!#REF!,progression!B65,user_list!#REF!,progression!D65)&gt;0,AVERAGEIFS(user_list!I:I,user_list!#REF!,progression!B65,user_list!#REF!,progression!D65),0)</f>
        <v>#REF!</v>
      </c>
      <c r="L65" s="72"/>
      <c r="R65" s="98"/>
    </row>
    <row r="66" spans="2:18" ht="15" customHeight="1" x14ac:dyDescent="0.3">
      <c r="B66" s="12">
        <f t="shared" si="4"/>
        <v>2020</v>
      </c>
      <c r="C66" s="72" t="s">
        <v>725</v>
      </c>
      <c r="D66" s="72">
        <v>4</v>
      </c>
      <c r="E66" s="81">
        <f>SUMIFS(days!C:C,days!G:G,B66,days!F:F,D66)</f>
        <v>90.538461538461547</v>
      </c>
      <c r="F66" s="81">
        <f>SUMIFS(days!B:B,days!G:G,B66,days!F:F,D66)</f>
        <v>34.784651709401714</v>
      </c>
      <c r="G66" s="81">
        <f>SUMIFS(days!E:E,days!F:F,progression!D66,days!G:G,progression!B66)</f>
        <v>9</v>
      </c>
      <c r="H66" s="75">
        <f>IF(F66&gt;0,SUMIFS(days!D:D,days!G:G,B66,days!F:F,D66)/F66,0)</f>
        <v>0.60779440436232279</v>
      </c>
      <c r="I66" s="97">
        <f t="shared" si="3"/>
        <v>1.1594883903133906</v>
      </c>
      <c r="J66" t="e">
        <f>IF(COUNTIFS(user_list!#REF!,progression!B66,user_list!#REF!,progression!D66)&gt;0,AVERAGEIFS(user_list!I:I,user_list!#REF!,progression!B66,user_list!#REF!,progression!D66),0)</f>
        <v>#REF!</v>
      </c>
      <c r="L66" s="72"/>
      <c r="R66" s="98"/>
    </row>
    <row r="67" spans="2:18" ht="15" customHeight="1" x14ac:dyDescent="0.3">
      <c r="B67" s="12">
        <f t="shared" si="4"/>
        <v>2020</v>
      </c>
      <c r="C67" s="72" t="s">
        <v>726</v>
      </c>
      <c r="D67" s="72">
        <v>5</v>
      </c>
      <c r="E67" s="81">
        <f>SUMIFS(days!C:C,days!G:G,B67,days!F:F,D67)</f>
        <v>168.09010989010983</v>
      </c>
      <c r="F67" s="81">
        <f>SUMIFS(days!B:B,days!G:G,B67,days!F:F,D67)</f>
        <v>67.111534798534805</v>
      </c>
      <c r="G67" s="81">
        <f>SUMIFS(days!E:E,days!F:F,progression!D67,days!G:G,progression!B67)</f>
        <v>17</v>
      </c>
      <c r="H67" s="75">
        <f>IF(F67&gt;0,SUMIFS(days!D:D,days!G:G,B67,days!F:F,D67)/F67,0)</f>
        <v>0.63396690585626325</v>
      </c>
      <c r="I67" s="97">
        <f t="shared" ref="I67:I98" si="5">F67/DAY(EOMONTH(DATE(B67,D67,1),0))</f>
        <v>2.1648882193075742</v>
      </c>
      <c r="J67" t="e">
        <f>IF(COUNTIFS(user_list!#REF!,progression!B67,user_list!#REF!,progression!D67)&gt;0,AVERAGEIFS(user_list!I:I,user_list!#REF!,progression!B67,user_list!#REF!,progression!D67),0)</f>
        <v>#REF!</v>
      </c>
      <c r="L67" s="72"/>
      <c r="R67" s="98"/>
    </row>
    <row r="68" spans="2:18" ht="15" customHeight="1" x14ac:dyDescent="0.3">
      <c r="B68" s="12">
        <f t="shared" si="4"/>
        <v>2020</v>
      </c>
      <c r="C68" s="72" t="s">
        <v>727</v>
      </c>
      <c r="D68" s="72">
        <v>6</v>
      </c>
      <c r="E68" s="81">
        <f>SUMIFS(days!C:C,days!G:G,B68,days!F:F,D68)</f>
        <v>96.571428571428584</v>
      </c>
      <c r="F68" s="81">
        <f>SUMIFS(days!B:B,days!G:G,B68,days!F:F,D68)</f>
        <v>38.26678571428571</v>
      </c>
      <c r="G68" s="81">
        <f>SUMIFS(days!E:E,days!F:F,progression!D68,days!G:G,progression!B68)</f>
        <v>8</v>
      </c>
      <c r="H68" s="75">
        <f>IF(F68&gt;0,SUMIFS(days!D:D,days!G:G,B68,days!F:F,D68)/F68,0)</f>
        <v>0.71869280313753814</v>
      </c>
      <c r="I68" s="97">
        <f t="shared" si="5"/>
        <v>1.2755595238095236</v>
      </c>
      <c r="J68" t="e">
        <f>IF(COUNTIFS(user_list!#REF!,progression!B68,user_list!#REF!,progression!D68)&gt;0,AVERAGEIFS(user_list!I:I,user_list!#REF!,progression!B68,user_list!#REF!,progression!D68),0)</f>
        <v>#REF!</v>
      </c>
      <c r="L68" s="72"/>
      <c r="R68" s="98"/>
    </row>
    <row r="69" spans="2:18" ht="15" customHeight="1" x14ac:dyDescent="0.3">
      <c r="B69" s="12">
        <f t="shared" si="4"/>
        <v>2020</v>
      </c>
      <c r="C69" s="72" t="s">
        <v>728</v>
      </c>
      <c r="D69" s="72">
        <v>7</v>
      </c>
      <c r="E69" s="81">
        <f>SUMIFS(days!C:C,days!G:G,B69,days!F:F,D69)</f>
        <v>150.20882849109654</v>
      </c>
      <c r="F69" s="81">
        <f>SUMIFS(days!B:B,days!G:G,B69,days!F:F,D69)</f>
        <v>43.807376627095699</v>
      </c>
      <c r="G69" s="81">
        <f>SUMIFS(days!E:E,days!F:F,progression!D69,days!G:G,progression!B69)</f>
        <v>20</v>
      </c>
      <c r="H69" s="75">
        <f>IF(F69&gt;0,SUMIFS(days!D:D,days!G:G,B69,days!F:F,D69)/F69,0)</f>
        <v>0.73082123551103018</v>
      </c>
      <c r="I69" s="97">
        <f t="shared" si="5"/>
        <v>1.4131411815192161</v>
      </c>
      <c r="J69" t="e">
        <f>IF(COUNTIFS(user_list!#REF!,progression!B69,user_list!#REF!,progression!D69)&gt;0,AVERAGEIFS(user_list!I:I,user_list!#REF!,progression!B69,user_list!#REF!,progression!D69),0)</f>
        <v>#REF!</v>
      </c>
      <c r="L69" s="72"/>
      <c r="R69" s="98"/>
    </row>
    <row r="70" spans="2:18" ht="15" customHeight="1" x14ac:dyDescent="0.3">
      <c r="B70" s="12">
        <f t="shared" si="4"/>
        <v>2020</v>
      </c>
      <c r="C70" s="72" t="s">
        <v>729</v>
      </c>
      <c r="D70" s="72">
        <v>8</v>
      </c>
      <c r="E70" s="81">
        <f>SUMIFS(days!C:C,days!G:G,B70,days!F:F,D70)</f>
        <v>73.578786443425599</v>
      </c>
      <c r="F70" s="81">
        <f>SUMIFS(days!B:B,days!G:G,B70,days!F:F,D70)</f>
        <v>23.032105664474216</v>
      </c>
      <c r="G70" s="81">
        <f>SUMIFS(days!E:E,days!F:F,progression!D70,days!G:G,progression!B70)</f>
        <v>9</v>
      </c>
      <c r="H70" s="75">
        <f>IF(F70&gt;0,SUMIFS(days!D:D,days!G:G,B70,days!F:F,D70)/F70,0)</f>
        <v>0.7169336569696001</v>
      </c>
      <c r="I70" s="97">
        <f t="shared" si="5"/>
        <v>0.7429711504669102</v>
      </c>
      <c r="J70" t="e">
        <f>IF(COUNTIFS(user_list!#REF!,progression!B70,user_list!#REF!,progression!D70)&gt;0,AVERAGEIFS(user_list!I:I,user_list!#REF!,progression!B70,user_list!#REF!,progression!D70),0)</f>
        <v>#REF!</v>
      </c>
      <c r="L70" s="72"/>
      <c r="R70" s="98"/>
    </row>
    <row r="71" spans="2:18" ht="15" customHeight="1" x14ac:dyDescent="0.3">
      <c r="B71" s="12">
        <f t="shared" si="4"/>
        <v>2020</v>
      </c>
      <c r="C71" s="72" t="s">
        <v>730</v>
      </c>
      <c r="D71" s="72">
        <v>9</v>
      </c>
      <c r="E71" s="81">
        <f>SUMIFS(days!C:C,days!G:G,B71,days!F:F,D71)</f>
        <v>120.92110109171966</v>
      </c>
      <c r="F71" s="81">
        <f>SUMIFS(days!B:B,days!G:G,B71,days!F:F,D71)</f>
        <v>45.223977825060295</v>
      </c>
      <c r="G71" s="81">
        <f>SUMIFS(days!E:E,days!F:F,progression!D71,days!G:G,progression!B71)</f>
        <v>15</v>
      </c>
      <c r="H71" s="75">
        <f>IF(F71&gt;0,SUMIFS(days!D:D,days!G:G,B71,days!F:F,D71)/F71,0)</f>
        <v>0.86050547413182132</v>
      </c>
      <c r="I71" s="97">
        <f t="shared" si="5"/>
        <v>1.5074659275020099</v>
      </c>
      <c r="J71" t="e">
        <f>IF(COUNTIFS(user_list!#REF!,progression!B71,user_list!#REF!,progression!D71)&gt;0,AVERAGEIFS(user_list!I:I,user_list!#REF!,progression!B71,user_list!#REF!,progression!D71),0)</f>
        <v>#REF!</v>
      </c>
      <c r="L71" s="72"/>
      <c r="R71" s="98"/>
    </row>
    <row r="72" spans="2:18" ht="15" customHeight="1" x14ac:dyDescent="0.3">
      <c r="B72" s="12">
        <f t="shared" si="4"/>
        <v>2020</v>
      </c>
      <c r="C72" s="72" t="s">
        <v>731</v>
      </c>
      <c r="D72" s="72">
        <v>10</v>
      </c>
      <c r="E72" s="81">
        <f>SUMIFS(days!C:C,days!G:G,B72,days!F:F,D72)</f>
        <v>160.18871987119411</v>
      </c>
      <c r="F72" s="81">
        <f>SUMIFS(days!B:B,days!G:G,B72,days!F:F,D72)</f>
        <v>60.421397433227327</v>
      </c>
      <c r="G72" s="81">
        <f>SUMIFS(days!E:E,days!F:F,progression!D72,days!G:G,progression!B72)</f>
        <v>27</v>
      </c>
      <c r="H72" s="75">
        <f>IF(F72&gt;0,SUMIFS(days!D:D,days!G:G,B72,days!F:F,D72)/F72,0)</f>
        <v>0.64948701573446865</v>
      </c>
      <c r="I72" s="97">
        <f t="shared" si="5"/>
        <v>1.9490773365557201</v>
      </c>
      <c r="J72" t="e">
        <f>IF(COUNTIFS(user_list!#REF!,progression!B72,user_list!#REF!,progression!D72)&gt;0,AVERAGEIFS(user_list!I:I,user_list!#REF!,progression!B72,user_list!#REF!,progression!D72),0)</f>
        <v>#REF!</v>
      </c>
      <c r="L72" s="72"/>
      <c r="R72" s="98"/>
    </row>
    <row r="73" spans="2:18" ht="15" customHeight="1" x14ac:dyDescent="0.3">
      <c r="B73" s="12">
        <f t="shared" si="4"/>
        <v>2020</v>
      </c>
      <c r="C73" s="72" t="s">
        <v>732</v>
      </c>
      <c r="D73" s="72">
        <v>11</v>
      </c>
      <c r="E73" s="81">
        <f>SUMIFS(days!C:C,days!G:G,B73,days!F:F,D73)</f>
        <v>126.20899028507712</v>
      </c>
      <c r="F73" s="81">
        <f>SUMIFS(days!B:B,days!G:G,B73,days!F:F,D73)</f>
        <v>50.807380598467574</v>
      </c>
      <c r="G73" s="81">
        <f>SUMIFS(days!E:E,days!F:F,progression!D73,days!G:G,progression!B73)</f>
        <v>13</v>
      </c>
      <c r="H73" s="75">
        <f>IF(F73&gt;0,SUMIFS(days!D:D,days!G:G,B73,days!F:F,D73)/F73,0)</f>
        <v>0.38924987174723336</v>
      </c>
      <c r="I73" s="97">
        <f t="shared" si="5"/>
        <v>1.6935793532822525</v>
      </c>
      <c r="J73" t="e">
        <f>IF(COUNTIFS(user_list!#REF!,progression!B73,user_list!#REF!,progression!D73)&gt;0,AVERAGEIFS(user_list!I:I,user_list!#REF!,progression!B73,user_list!#REF!,progression!D73),0)</f>
        <v>#REF!</v>
      </c>
      <c r="L73" s="72"/>
      <c r="R73" s="98"/>
    </row>
    <row r="74" spans="2:18" ht="15" customHeight="1" x14ac:dyDescent="0.3">
      <c r="B74" s="99">
        <f t="shared" si="4"/>
        <v>2020</v>
      </c>
      <c r="C74" s="99" t="s">
        <v>733</v>
      </c>
      <c r="D74" s="99">
        <v>12</v>
      </c>
      <c r="E74" s="101">
        <f>SUMIFS(days!C:C,days!G:G,B74,days!F:F,D74)</f>
        <v>54.108480649785001</v>
      </c>
      <c r="F74" s="101">
        <f>SUMIFS(days!B:B,days!G:G,B74,days!F:F,D74)</f>
        <v>19.616041699846054</v>
      </c>
      <c r="G74" s="101">
        <f>SUMIFS(days!E:E,days!F:F,progression!D74,days!G:G,progression!B74)</f>
        <v>7</v>
      </c>
      <c r="H74" s="105">
        <f>IF(F74&gt;0,SUMIFS(days!D:D,days!G:G,B74,days!F:F,D74)/F74,0)</f>
        <v>0.8884696151973307</v>
      </c>
      <c r="I74" s="101">
        <f t="shared" si="5"/>
        <v>0.63277553870471137</v>
      </c>
      <c r="J74" t="e">
        <f>IF(COUNTIFS(user_list!#REF!,progression!B74,user_list!#REF!,progression!D74)&gt;0,AVERAGEIFS(user_list!I:I,user_list!#REF!,progression!B74,user_list!#REF!,progression!D74),0)</f>
        <v>#REF!</v>
      </c>
      <c r="L74" s="72"/>
      <c r="R74" s="98"/>
    </row>
    <row r="75" spans="2:18" ht="15" customHeight="1" x14ac:dyDescent="0.3">
      <c r="B75" s="12">
        <f t="shared" si="4"/>
        <v>2021</v>
      </c>
      <c r="C75" s="72" t="s">
        <v>722</v>
      </c>
      <c r="D75" s="72">
        <v>1</v>
      </c>
      <c r="E75" s="81">
        <f>SUMIFS(days!C:C,days!G:G,B75,days!F:F,D75)</f>
        <v>74.355366170735209</v>
      </c>
      <c r="F75" s="81">
        <f>SUMIFS(days!B:B,days!G:G,B75,days!F:F,D75)</f>
        <v>23.49371430978864</v>
      </c>
      <c r="G75" s="81">
        <f>SUMIFS(days!E:E,days!F:F,progression!D75,days!G:G,progression!B75)</f>
        <v>10</v>
      </c>
      <c r="H75" s="75">
        <f>IF(F75&gt;0,SUMIFS(days!D:D,days!G:G,B75,days!F:F,D75)/F75,0)</f>
        <v>0.65560293213279019</v>
      </c>
      <c r="I75" s="97">
        <f t="shared" si="5"/>
        <v>0.75786175192866578</v>
      </c>
      <c r="J75" t="e">
        <f>IF(COUNTIFS(user_list!#REF!,progression!B75,user_list!#REF!,progression!D75)&gt;0,AVERAGEIFS(user_list!I:I,user_list!#REF!,progression!B75,user_list!#REF!,progression!D75),0)</f>
        <v>#REF!</v>
      </c>
      <c r="L75" s="72"/>
      <c r="R75" s="98"/>
    </row>
    <row r="76" spans="2:18" ht="15" customHeight="1" x14ac:dyDescent="0.3">
      <c r="B76" s="12">
        <f t="shared" si="4"/>
        <v>2021</v>
      </c>
      <c r="C76" s="72" t="s">
        <v>723</v>
      </c>
      <c r="D76" s="72">
        <v>2</v>
      </c>
      <c r="E76" s="81">
        <f>SUMIFS(days!C:C,days!G:G,B76,days!F:F,D76)</f>
        <v>39.125379170879654</v>
      </c>
      <c r="F76" s="81">
        <f>SUMIFS(days!B:B,days!G:G,B76,days!F:F,D76)</f>
        <v>15.504213571508824</v>
      </c>
      <c r="G76" s="81">
        <f>SUMIFS(days!E:E,days!F:F,progression!D76,days!G:G,progression!B76)</f>
        <v>5</v>
      </c>
      <c r="H76" s="75">
        <f>IF(F76&gt;0,SUMIFS(days!D:D,days!G:G,B76,days!F:F,D76)/F76,0)</f>
        <v>0.73149032153321558</v>
      </c>
      <c r="I76" s="97">
        <f t="shared" si="5"/>
        <v>0.55372191326817233</v>
      </c>
      <c r="J76" t="e">
        <f>IF(COUNTIFS(user_list!#REF!,progression!B76,user_list!#REF!,progression!D76)&gt;0,AVERAGEIFS(user_list!I:I,user_list!#REF!,progression!B76,user_list!#REF!,progression!D76),0)</f>
        <v>#REF!</v>
      </c>
      <c r="L76" s="72"/>
      <c r="R76" s="98"/>
    </row>
    <row r="77" spans="2:18" ht="15" customHeight="1" x14ac:dyDescent="0.3">
      <c r="B77" s="12">
        <f t="shared" si="4"/>
        <v>2021</v>
      </c>
      <c r="C77" s="72" t="s">
        <v>724</v>
      </c>
      <c r="D77" s="72">
        <v>3</v>
      </c>
      <c r="E77" s="81">
        <f>SUMIFS(days!C:C,days!G:G,B77,days!F:F,D77)</f>
        <v>23.621118012422375</v>
      </c>
      <c r="F77" s="81">
        <f>SUMIFS(days!B:B,days!G:G,B77,days!F:F,D77)</f>
        <v>7.798340234644578</v>
      </c>
      <c r="G77" s="81">
        <f>SUMIFS(days!E:E,days!F:F,progression!D77,days!G:G,progression!B77)</f>
        <v>2</v>
      </c>
      <c r="H77" s="75">
        <f>IF(F77&gt;0,SUMIFS(days!D:D,days!G:G,B77,days!F:F,D77)/F77,0)</f>
        <v>0.93745019268048679</v>
      </c>
      <c r="I77" s="97">
        <f t="shared" si="5"/>
        <v>0.25155936240788962</v>
      </c>
      <c r="J77" t="e">
        <f>IF(COUNTIFS(user_list!#REF!,progression!B77,user_list!#REF!,progression!D77)&gt;0,AVERAGEIFS(user_list!I:I,user_list!#REF!,progression!B77,user_list!#REF!,progression!D77),0)</f>
        <v>#REF!</v>
      </c>
      <c r="L77" s="72"/>
      <c r="R77" s="98"/>
    </row>
    <row r="78" spans="2:18" ht="15" customHeight="1" x14ac:dyDescent="0.3">
      <c r="B78" s="12">
        <f t="shared" si="4"/>
        <v>2021</v>
      </c>
      <c r="C78" s="72" t="s">
        <v>725</v>
      </c>
      <c r="D78" s="72">
        <v>4</v>
      </c>
      <c r="E78" s="81">
        <f>SUMIFS(days!C:C,days!G:G,B78,days!F:F,D78)</f>
        <v>59.683229813664582</v>
      </c>
      <c r="F78" s="81">
        <f>SUMIFS(days!B:B,days!G:G,B78,days!F:F,D78)</f>
        <v>22.551563146997928</v>
      </c>
      <c r="G78" s="81">
        <f>SUMIFS(days!E:E,days!F:F,progression!D78,days!G:G,progression!B78)</f>
        <v>9</v>
      </c>
      <c r="H78" s="75">
        <f>IF(F78&gt;0,SUMIFS(days!D:D,days!G:G,B78,days!F:F,D78)/F78,0)</f>
        <v>0.96829947105345426</v>
      </c>
      <c r="I78" s="97">
        <f t="shared" si="5"/>
        <v>0.75171877156659761</v>
      </c>
      <c r="J78" t="e">
        <f>IF(COUNTIFS(user_list!#REF!,progression!B78,user_list!#REF!,progression!D78)&gt;0,AVERAGEIFS(user_list!I:I,user_list!#REF!,progression!B78,user_list!#REF!,progression!D78),0)</f>
        <v>#REF!</v>
      </c>
      <c r="L78" s="72"/>
      <c r="R78" s="98"/>
    </row>
    <row r="79" spans="2:18" ht="15" customHeight="1" x14ac:dyDescent="0.3">
      <c r="B79" s="12">
        <f t="shared" ref="B79:B110" si="6">B67+1</f>
        <v>2021</v>
      </c>
      <c r="C79" s="72" t="s">
        <v>726</v>
      </c>
      <c r="D79" s="72">
        <v>5</v>
      </c>
      <c r="E79" s="81">
        <f>SUMIFS(days!C:C,days!G:G,B79,days!F:F,D79)</f>
        <v>114.00000000000006</v>
      </c>
      <c r="F79" s="81">
        <f>SUMIFS(days!B:B,days!G:G,B79,days!F:F,D79)</f>
        <v>34.176944444444445</v>
      </c>
      <c r="G79" s="81">
        <f>SUMIFS(days!E:E,days!F:F,progression!D79,days!G:G,progression!B79)</f>
        <v>13</v>
      </c>
      <c r="H79" s="75">
        <f>IF(F79&gt;0,SUMIFS(days!D:D,days!G:G,B79,days!F:F,D79)/F79,0)</f>
        <v>0.97659240716207329</v>
      </c>
      <c r="I79" s="97">
        <f t="shared" si="5"/>
        <v>1.1024820788530465</v>
      </c>
      <c r="J79" t="e">
        <f>IF(COUNTIFS(user_list!#REF!,progression!B79,user_list!#REF!,progression!D79)&gt;0,AVERAGEIFS(user_list!I:I,user_list!#REF!,progression!B79,user_list!#REF!,progression!D79),0)</f>
        <v>#REF!</v>
      </c>
      <c r="L79" s="72"/>
      <c r="R79" s="98"/>
    </row>
    <row r="80" spans="2:18" ht="15" customHeight="1" x14ac:dyDescent="0.3">
      <c r="B80" s="12">
        <f t="shared" si="6"/>
        <v>2021</v>
      </c>
      <c r="C80" s="72" t="s">
        <v>727</v>
      </c>
      <c r="D80" s="72">
        <v>6</v>
      </c>
      <c r="E80" s="81">
        <f>SUMIFS(days!C:C,days!G:G,B80,days!F:F,D80)</f>
        <v>151.40036892805901</v>
      </c>
      <c r="F80" s="81">
        <f>SUMIFS(days!B:B,days!G:G,B80,days!F:F,D80)</f>
        <v>50.931051319714889</v>
      </c>
      <c r="G80" s="81">
        <f>SUMIFS(days!E:E,days!F:F,progression!D80,days!G:G,progression!B80)</f>
        <v>15</v>
      </c>
      <c r="H80" s="75">
        <f>IF(F80&gt;0,SUMIFS(days!D:D,days!G:G,B80,days!F:F,D80)/F80,0)</f>
        <v>0.59587746399124875</v>
      </c>
      <c r="I80" s="97">
        <f t="shared" si="5"/>
        <v>1.697701710657163</v>
      </c>
      <c r="J80" t="e">
        <f>IF(COUNTIFS(user_list!#REF!,progression!B80,user_list!#REF!,progression!D80)&gt;0,AVERAGEIFS(user_list!I:I,user_list!#REF!,progression!B80,user_list!#REF!,progression!D80),0)</f>
        <v>#REF!</v>
      </c>
      <c r="L80" s="72"/>
      <c r="R80" s="98"/>
    </row>
    <row r="81" spans="2:18" ht="15" customHeight="1" x14ac:dyDescent="0.3">
      <c r="B81" s="12">
        <f t="shared" si="6"/>
        <v>2021</v>
      </c>
      <c r="C81" s="72" t="s">
        <v>728</v>
      </c>
      <c r="D81" s="72">
        <v>7</v>
      </c>
      <c r="E81" s="81">
        <f>SUMIFS(days!C:C,days!G:G,B81,days!F:F,D81)</f>
        <v>85.788945822231327</v>
      </c>
      <c r="F81" s="81">
        <f>SUMIFS(days!B:B,days!G:G,B81,days!F:F,D81)</f>
        <v>25.992908223452005</v>
      </c>
      <c r="G81" s="81">
        <f>SUMIFS(days!E:E,days!F:F,progression!D81,days!G:G,progression!B81)</f>
        <v>9</v>
      </c>
      <c r="H81" s="75">
        <f>IF(F81&gt;0,SUMIFS(days!D:D,days!G:G,B81,days!F:F,D81)/F81,0)</f>
        <v>0.94048150325350732</v>
      </c>
      <c r="I81" s="97">
        <f t="shared" si="5"/>
        <v>0.83848091043393569</v>
      </c>
      <c r="J81" t="e">
        <f>IF(COUNTIFS(user_list!#REF!,progression!B81,user_list!#REF!,progression!D81)&gt;0,AVERAGEIFS(user_list!I:I,user_list!#REF!,progression!B81,user_list!#REF!,progression!D81),0)</f>
        <v>#REF!</v>
      </c>
      <c r="L81" s="72"/>
      <c r="R81" s="98"/>
    </row>
    <row r="82" spans="2:18" ht="15" customHeight="1" x14ac:dyDescent="0.3">
      <c r="B82" s="12">
        <f t="shared" si="6"/>
        <v>2021</v>
      </c>
      <c r="C82" s="72" t="s">
        <v>729</v>
      </c>
      <c r="D82" s="72">
        <v>8</v>
      </c>
      <c r="E82" s="81">
        <f>SUMIFS(days!C:C,days!G:G,B82,days!F:F,D82)</f>
        <v>88.78626128657595</v>
      </c>
      <c r="F82" s="81">
        <f>SUMIFS(days!B:B,days!G:G,B82,days!F:F,D82)</f>
        <v>29.073393887452699</v>
      </c>
      <c r="G82" s="81">
        <f>SUMIFS(days!E:E,days!F:F,progression!D82,days!G:G,progression!B82)</f>
        <v>6</v>
      </c>
      <c r="H82" s="75">
        <f>IF(F82&gt;0,SUMIFS(days!D:D,days!G:G,B82,days!F:F,D82)/F82,0)</f>
        <v>0.72261524883365269</v>
      </c>
      <c r="I82" s="97">
        <f t="shared" si="5"/>
        <v>0.93785141572428066</v>
      </c>
      <c r="J82" t="e">
        <f>IF(COUNTIFS(user_list!#REF!,progression!B82,user_list!#REF!,progression!D82)&gt;0,AVERAGEIFS(user_list!I:I,user_list!#REF!,progression!B82,user_list!#REF!,progression!D82),0)</f>
        <v>#REF!</v>
      </c>
      <c r="L82" s="72"/>
      <c r="R82" s="98"/>
    </row>
    <row r="83" spans="2:18" ht="15" customHeight="1" x14ac:dyDescent="0.3">
      <c r="B83" s="12">
        <f t="shared" si="6"/>
        <v>2021</v>
      </c>
      <c r="C83" s="72" t="s">
        <v>730</v>
      </c>
      <c r="D83" s="72">
        <v>9</v>
      </c>
      <c r="E83" s="81">
        <f>SUMIFS(days!C:C,days!G:G,B83,days!F:F,D83)</f>
        <v>45.567945557818014</v>
      </c>
      <c r="F83" s="81">
        <f>SUMIFS(days!B:B,days!G:G,B83,days!F:F,D83)</f>
        <v>15.775247898284103</v>
      </c>
      <c r="G83" s="81">
        <f>SUMIFS(days!E:E,days!F:F,progression!D83,days!G:G,progression!B83)</f>
        <v>6</v>
      </c>
      <c r="H83" s="75">
        <f>IF(F83&gt;0,SUMIFS(days!D:D,days!G:G,B83,days!F:F,D83)/F83,0)</f>
        <v>0.8466524901746878</v>
      </c>
      <c r="I83" s="97">
        <f t="shared" si="5"/>
        <v>0.52584159660947016</v>
      </c>
      <c r="J83" t="e">
        <f>IF(COUNTIFS(user_list!#REF!,progression!B83,user_list!#REF!,progression!D83)&gt;0,AVERAGEIFS(user_list!I:I,user_list!#REF!,progression!B83,user_list!#REF!,progression!D83),0)</f>
        <v>#REF!</v>
      </c>
      <c r="L83" s="72"/>
      <c r="R83" s="98"/>
    </row>
    <row r="84" spans="2:18" ht="15" customHeight="1" x14ac:dyDescent="0.3">
      <c r="B84" s="12">
        <f t="shared" si="6"/>
        <v>2021</v>
      </c>
      <c r="C84" s="72" t="s">
        <v>731</v>
      </c>
      <c r="D84" s="72">
        <v>10</v>
      </c>
      <c r="E84" s="81">
        <f>SUMIFS(days!C:C,days!G:G,B84,days!F:F,D84)</f>
        <v>51.305049833887047</v>
      </c>
      <c r="F84" s="81">
        <f>SUMIFS(days!B:B,days!G:G,B84,days!F:F,D84)</f>
        <v>20.717414544112223</v>
      </c>
      <c r="G84" s="81">
        <f>SUMIFS(days!E:E,days!F:F,progression!D84,days!G:G,progression!B84)</f>
        <v>6</v>
      </c>
      <c r="H84" s="75">
        <f>IF(F84&gt;0,SUMIFS(days!D:D,days!G:G,B84,days!F:F,D84)/F84,0)</f>
        <v>1</v>
      </c>
      <c r="I84" s="97">
        <f t="shared" si="5"/>
        <v>0.66830369497136199</v>
      </c>
      <c r="J84" t="e">
        <f>IF(COUNTIFS(user_list!#REF!,progression!B84,user_list!#REF!,progression!D84)&gt;0,AVERAGEIFS(user_list!I:I,user_list!#REF!,progression!B84,user_list!#REF!,progression!D84),0)</f>
        <v>#REF!</v>
      </c>
      <c r="L84" s="72"/>
      <c r="R84" s="98"/>
    </row>
    <row r="85" spans="2:18" ht="15" customHeight="1" x14ac:dyDescent="0.3">
      <c r="B85" s="12">
        <f t="shared" si="6"/>
        <v>2021</v>
      </c>
      <c r="C85" s="72" t="s">
        <v>732</v>
      </c>
      <c r="D85" s="72">
        <v>11</v>
      </c>
      <c r="E85" s="81">
        <f>SUMIFS(days!C:C,days!G:G,B85,days!F:F,D85)</f>
        <v>58.439890109890094</v>
      </c>
      <c r="F85" s="81">
        <f>SUMIFS(days!B:B,days!G:G,B85,days!F:F,D85)</f>
        <v>24.021340964590966</v>
      </c>
      <c r="G85" s="81">
        <f>SUMIFS(days!E:E,days!F:F,progression!D85,days!G:G,progression!B85)</f>
        <v>8</v>
      </c>
      <c r="H85" s="75">
        <f>IF(F85&gt;0,SUMIFS(days!D:D,days!G:G,B85,days!F:F,D85)/F85,0)</f>
        <v>0.96253331563268418</v>
      </c>
      <c r="I85" s="97">
        <f t="shared" si="5"/>
        <v>0.80071136548636557</v>
      </c>
      <c r="J85" t="e">
        <f>IF(COUNTIFS(user_list!#REF!,progression!B85,user_list!#REF!,progression!D85)&gt;0,AVERAGEIFS(user_list!I:I,user_list!#REF!,progression!B85,user_list!#REF!,progression!D85),0)</f>
        <v>#REF!</v>
      </c>
      <c r="L85" s="72"/>
      <c r="R85" s="98"/>
    </row>
    <row r="86" spans="2:18" ht="15" customHeight="1" x14ac:dyDescent="0.3">
      <c r="B86" s="99">
        <f t="shared" si="6"/>
        <v>2021</v>
      </c>
      <c r="C86" s="99" t="s">
        <v>733</v>
      </c>
      <c r="D86" s="99">
        <v>12</v>
      </c>
      <c r="E86" s="101">
        <f>SUMIFS(days!C:C,days!G:G,B86,days!F:F,D86)</f>
        <v>101.14010989010985</v>
      </c>
      <c r="F86" s="101">
        <f>SUMIFS(days!B:B,days!G:G,B86,days!F:F,D86)</f>
        <v>37.658524114774096</v>
      </c>
      <c r="G86" s="101">
        <f>SUMIFS(days!E:E,days!F:F,progression!D86,days!G:G,progression!B86)</f>
        <v>18</v>
      </c>
      <c r="H86" s="105">
        <f>IF(F86&gt;0,SUMIFS(days!D:D,days!G:G,B86,days!F:F,D86)/F86,0)</f>
        <v>0.8857053809769978</v>
      </c>
      <c r="I86" s="101">
        <f t="shared" si="5"/>
        <v>1.2147911004765837</v>
      </c>
      <c r="J86" t="e">
        <f>IF(COUNTIFS(user_list!#REF!,progression!B86,user_list!#REF!,progression!D86)&gt;0,AVERAGEIFS(user_list!I:I,user_list!#REF!,progression!B86,user_list!#REF!,progression!D86),0)</f>
        <v>#REF!</v>
      </c>
      <c r="L86" s="72"/>
      <c r="R86" s="98"/>
    </row>
    <row r="87" spans="2:18" ht="15" customHeight="1" x14ac:dyDescent="0.3">
      <c r="B87" s="12">
        <f t="shared" si="6"/>
        <v>2022</v>
      </c>
      <c r="C87" s="72" t="s">
        <v>722</v>
      </c>
      <c r="D87" s="72">
        <v>1</v>
      </c>
      <c r="E87" s="81">
        <f>SUMIFS(days!C:C,days!G:G,B87,days!F:F,D87)</f>
        <v>86.093103448275826</v>
      </c>
      <c r="F87" s="81">
        <f>SUMIFS(days!B:B,days!G:G,B87,days!F:F,D87)</f>
        <v>31.997419266557184</v>
      </c>
      <c r="G87" s="81">
        <f>SUMIFS(days!E:E,days!F:F,progression!D87,days!G:G,progression!B87)</f>
        <v>6</v>
      </c>
      <c r="H87" s="74">
        <f>IF(F87&gt;0,SUMIFS(days!D:D,days!G:G,B87,days!F:F,D87)/F87,0)</f>
        <v>1</v>
      </c>
      <c r="I87" s="97">
        <f t="shared" si="5"/>
        <v>1.0321748150502317</v>
      </c>
    </row>
    <row r="88" spans="2:18" ht="15" customHeight="1" x14ac:dyDescent="0.3">
      <c r="B88" s="12">
        <f t="shared" si="6"/>
        <v>2022</v>
      </c>
      <c r="C88" s="72" t="s">
        <v>723</v>
      </c>
      <c r="D88" s="72">
        <v>2</v>
      </c>
      <c r="E88" s="81">
        <f>SUMIFS(days!C:C,days!G:G,B88,days!F:F,D88)</f>
        <v>49.04975369458127</v>
      </c>
      <c r="F88" s="81">
        <f>SUMIFS(days!B:B,days!G:G,B88,days!F:F,D88)</f>
        <v>15.978374384236449</v>
      </c>
      <c r="G88" s="81">
        <f>SUMIFS(days!E:E,days!F:F,progression!D88,days!G:G,progression!B88)</f>
        <v>5</v>
      </c>
      <c r="H88" s="74">
        <f>IF(F88&gt;0,SUMIFS(days!D:D,days!G:G,B88,days!F:F,D88)/F88,0)</f>
        <v>1</v>
      </c>
      <c r="I88" s="97">
        <f t="shared" si="5"/>
        <v>0.57065622800844462</v>
      </c>
    </row>
    <row r="89" spans="2:18" ht="15" customHeight="1" x14ac:dyDescent="0.3">
      <c r="B89" s="12">
        <f t="shared" si="6"/>
        <v>2022</v>
      </c>
      <c r="C89" s="72" t="s">
        <v>724</v>
      </c>
      <c r="D89" s="72">
        <v>3</v>
      </c>
      <c r="E89" s="81">
        <f>SUMIFS(days!C:C,days!G:G,B89,days!F:F,D89)</f>
        <v>60.859015756713958</v>
      </c>
      <c r="F89" s="81">
        <f>SUMIFS(days!B:B,days!G:G,B89,days!F:F,D89)</f>
        <v>23.580235599135861</v>
      </c>
      <c r="G89" s="81">
        <f>SUMIFS(days!E:E,days!F:F,progression!D89,days!G:G,progression!B89)</f>
        <v>3</v>
      </c>
      <c r="H89" s="74">
        <f>IF(F89&gt;0,SUMIFS(days!D:D,days!G:G,B89,days!F:F,D89)/F89,0)</f>
        <v>0.77049573219358791</v>
      </c>
      <c r="I89" s="97">
        <f t="shared" si="5"/>
        <v>0.76065276126244707</v>
      </c>
    </row>
    <row r="90" spans="2:18" ht="15" customHeight="1" x14ac:dyDescent="0.3">
      <c r="B90" s="12">
        <f t="shared" si="6"/>
        <v>2022</v>
      </c>
      <c r="C90" s="72" t="s">
        <v>725</v>
      </c>
      <c r="D90" s="72">
        <v>4</v>
      </c>
      <c r="E90" s="81">
        <f>SUMIFS(days!C:C,days!G:G,B90,days!F:F,D90)</f>
        <v>48.809555671857474</v>
      </c>
      <c r="F90" s="81">
        <f>SUMIFS(days!B:B,days!G:G,B90,days!F:F,D90)</f>
        <v>19.377367575467325</v>
      </c>
      <c r="G90" s="81">
        <f>SUMIFS(days!E:E,days!F:F,progression!D90,days!G:G,progression!B90)</f>
        <v>6</v>
      </c>
      <c r="H90" s="74">
        <f>IF(F90&gt;0,SUMIFS(days!D:D,days!G:G,B90,days!F:F,D90)/F90,0)</f>
        <v>0.80450206771565103</v>
      </c>
      <c r="I90" s="97">
        <f t="shared" si="5"/>
        <v>0.64591225251557749</v>
      </c>
    </row>
    <row r="91" spans="2:18" ht="15" customHeight="1" x14ac:dyDescent="0.3">
      <c r="B91" s="12">
        <f t="shared" si="6"/>
        <v>2022</v>
      </c>
      <c r="C91" s="72" t="s">
        <v>726</v>
      </c>
      <c r="D91" s="72">
        <v>5</v>
      </c>
      <c r="E91" s="81">
        <f>SUMIFS(days!C:C,days!G:G,B91,days!F:F,D91)</f>
        <v>125.46833333333332</v>
      </c>
      <c r="F91" s="81">
        <f>SUMIFS(days!B:B,days!G:G,B91,days!F:F,D91)</f>
        <v>50.35488580246912</v>
      </c>
      <c r="G91" s="81">
        <f>SUMIFS(days!E:E,days!F:F,progression!D91,days!G:G,progression!B91)</f>
        <v>11</v>
      </c>
      <c r="H91" s="74">
        <f>IF(F91&gt;0,SUMIFS(days!D:D,days!G:G,B91,days!F:F,D91)/F91,0)</f>
        <v>0.8824840945283241</v>
      </c>
      <c r="I91" s="97">
        <f t="shared" si="5"/>
        <v>1.6243511549183587</v>
      </c>
    </row>
    <row r="92" spans="2:18" ht="15" customHeight="1" x14ac:dyDescent="0.3">
      <c r="B92" s="12">
        <f t="shared" si="6"/>
        <v>2022</v>
      </c>
      <c r="C92" s="72" t="s">
        <v>727</v>
      </c>
      <c r="D92" s="72">
        <v>6</v>
      </c>
      <c r="E92" s="81">
        <f>SUMIFS(days!C:C,days!G:G,B92,days!F:F,D92)</f>
        <v>144.06805207463103</v>
      </c>
      <c r="F92" s="81">
        <f>SUMIFS(days!B:B,days!G:G,B92,days!F:F,D92)</f>
        <v>46.918618188990983</v>
      </c>
      <c r="G92" s="81">
        <f>SUMIFS(days!E:E,days!F:F,progression!D92,days!G:G,progression!B92)</f>
        <v>16</v>
      </c>
      <c r="H92" s="75">
        <f>IF(F92&gt;0,SUMIFS(days!D:D,days!G:G,B92,days!F:F,D92)/F92,0)</f>
        <v>0.99857909995562677</v>
      </c>
      <c r="I92" s="97">
        <f t="shared" si="5"/>
        <v>1.5639539396330329</v>
      </c>
    </row>
    <row r="93" spans="2:18" ht="15" customHeight="1" x14ac:dyDescent="0.3">
      <c r="B93" s="12">
        <f t="shared" si="6"/>
        <v>2022</v>
      </c>
      <c r="C93" s="72" t="s">
        <v>728</v>
      </c>
      <c r="D93" s="72">
        <v>7</v>
      </c>
      <c r="E93" s="81">
        <f>SUMIFS(days!C:C,days!G:G,B93,days!F:F,D93)</f>
        <v>119.6877294245715</v>
      </c>
      <c r="F93" s="81">
        <f>SUMIFS(days!B:B,days!G:G,B93,days!F:F,D93)</f>
        <v>45.129419719331999</v>
      </c>
      <c r="G93" s="81">
        <f>SUMIFS(days!E:E,days!F:F,progression!D93,days!G:G,progression!B93)</f>
        <v>12</v>
      </c>
      <c r="H93" s="75">
        <f>IF(F93&gt;0,SUMIFS(days!D:D,days!G:G,B93,days!F:F,D93)/F93,0)</f>
        <v>1</v>
      </c>
      <c r="I93" s="97">
        <f t="shared" si="5"/>
        <v>1.4557877328816773</v>
      </c>
    </row>
    <row r="94" spans="2:18" ht="15" customHeight="1" x14ac:dyDescent="0.3">
      <c r="B94" s="12">
        <f t="shared" si="6"/>
        <v>2022</v>
      </c>
      <c r="C94" s="72" t="s">
        <v>729</v>
      </c>
      <c r="D94" s="72">
        <v>8</v>
      </c>
      <c r="E94" s="81">
        <f>SUMIFS(days!C:C,days!G:G,B94,days!F:F,D94)</f>
        <v>192.86207209705219</v>
      </c>
      <c r="F94" s="81">
        <f>SUMIFS(days!B:B,days!G:G,B94,days!F:F,D94)</f>
        <v>64.701353467347118</v>
      </c>
      <c r="G94" s="81">
        <f>SUMIFS(days!E:E,days!F:F,progression!D94,days!G:G,progression!B94)</f>
        <v>22</v>
      </c>
      <c r="H94" s="75">
        <f>IF(F94&gt;0,SUMIFS(days!D:D,days!G:G,B94,days!F:F,D94)/F94,0)</f>
        <v>0.84998202942324474</v>
      </c>
      <c r="I94" s="97">
        <f t="shared" si="5"/>
        <v>2.0871404344305522</v>
      </c>
    </row>
    <row r="95" spans="2:18" ht="15" customHeight="1" x14ac:dyDescent="0.3">
      <c r="B95" s="12">
        <f t="shared" si="6"/>
        <v>2022</v>
      </c>
      <c r="C95" s="72" t="s">
        <v>730</v>
      </c>
      <c r="D95" s="72">
        <v>9</v>
      </c>
      <c r="E95" s="81">
        <f>SUMIFS(days!C:C,days!G:G,B95,days!F:F,D95)</f>
        <v>60.755605905183863</v>
      </c>
      <c r="F95" s="81">
        <f>SUMIFS(days!B:B,days!G:G,B95,days!F:F,D95)</f>
        <v>24.163295103283936</v>
      </c>
      <c r="G95" s="81">
        <f>SUMIFS(days!E:E,days!F:F,progression!D95,days!G:G,progression!B95)</f>
        <v>3</v>
      </c>
      <c r="H95" s="75">
        <f>IF(F95&gt;0,SUMIFS(days!D:D,days!G:G,B95,days!F:F,D95)/F95,0)</f>
        <v>0.50438104629987024</v>
      </c>
      <c r="I95" s="97">
        <f t="shared" si="5"/>
        <v>0.80544317010946453</v>
      </c>
    </row>
    <row r="96" spans="2:18" ht="15" customHeight="1" x14ac:dyDescent="0.3">
      <c r="B96" s="12">
        <f t="shared" si="6"/>
        <v>2022</v>
      </c>
      <c r="C96" s="72" t="s">
        <v>731</v>
      </c>
      <c r="D96" s="72">
        <v>10</v>
      </c>
      <c r="E96" s="81">
        <f>SUMIFS(days!C:C,days!G:G,B96,days!F:F,D96)</f>
        <v>85.111171068946774</v>
      </c>
      <c r="F96" s="81">
        <f>SUMIFS(days!B:B,days!G:G,B96,days!F:F,D96)</f>
        <v>29.007255152314247</v>
      </c>
      <c r="G96" s="81">
        <f>SUMIFS(days!E:E,days!F:F,progression!D96,days!G:G,progression!B96)</f>
        <v>4</v>
      </c>
      <c r="H96" s="75">
        <f>IF(F96&gt;0,SUMIFS(days!D:D,days!G:G,B96,days!F:F,D96)/F96,0)</f>
        <v>0.41025894665965951</v>
      </c>
      <c r="I96" s="97">
        <f t="shared" si="5"/>
        <v>0.93571790813916922</v>
      </c>
    </row>
    <row r="97" spans="2:9" ht="15" customHeight="1" x14ac:dyDescent="0.3">
      <c r="B97" s="12">
        <f t="shared" si="6"/>
        <v>2022</v>
      </c>
      <c r="C97" s="72" t="s">
        <v>732</v>
      </c>
      <c r="D97" s="72">
        <v>11</v>
      </c>
      <c r="E97" s="81">
        <f>SUMIFS(days!C:C,days!G:G,B97,days!F:F,D97)</f>
        <v>81.14202877674991</v>
      </c>
      <c r="F97" s="81">
        <f>SUMIFS(days!B:B,days!G:G,B97,days!F:F,D97)</f>
        <v>31.181380727200509</v>
      </c>
      <c r="G97" s="81">
        <f>SUMIFS(days!E:E,days!F:F,progression!D97,days!G:G,progression!B97)</f>
        <v>5</v>
      </c>
      <c r="H97" s="75">
        <f>IF(F97&gt;0,SUMIFS(days!D:D,days!G:G,B97,days!F:F,D97)/F97,0)</f>
        <v>0.63855323269561237</v>
      </c>
      <c r="I97" s="97">
        <f t="shared" si="5"/>
        <v>1.0393793575733503</v>
      </c>
    </row>
    <row r="98" spans="2:9" ht="15" customHeight="1" x14ac:dyDescent="0.3">
      <c r="B98" s="99">
        <f t="shared" si="6"/>
        <v>2022</v>
      </c>
      <c r="C98" s="99" t="s">
        <v>733</v>
      </c>
      <c r="D98" s="99">
        <v>12</v>
      </c>
      <c r="E98" s="101">
        <f>SUMIFS(days!C:C,days!G:G,B98,days!F:F,D98)</f>
        <v>123.38025902358427</v>
      </c>
      <c r="F98" s="101">
        <f>SUMIFS(days!B:B,days!G:G,B98,days!F:F,D98)</f>
        <v>43.273033629017817</v>
      </c>
      <c r="G98" s="101">
        <f>SUMIFS(days!E:E,days!F:F,progression!D98,days!G:G,progression!B98)</f>
        <v>18</v>
      </c>
      <c r="H98" s="105">
        <f>IF(F98&gt;0,SUMIFS(days!D:D,days!G:G,B98,days!F:F,D98)/F98,0)</f>
        <v>0.83635430676947109</v>
      </c>
      <c r="I98" s="101">
        <f t="shared" si="5"/>
        <v>1.3959043106134781</v>
      </c>
    </row>
    <row r="99" spans="2:9" ht="15" customHeight="1" x14ac:dyDescent="0.3">
      <c r="B99" s="12">
        <f t="shared" si="6"/>
        <v>2023</v>
      </c>
      <c r="C99" s="72" t="s">
        <v>722</v>
      </c>
      <c r="D99" s="72">
        <v>1</v>
      </c>
      <c r="E99" s="81">
        <f>SUMIFS(days!C:C,days!G:G,B99,days!F:F,D99)</f>
        <v>48.792684803883489</v>
      </c>
      <c r="F99" s="81">
        <f>SUMIFS(days!B:B,days!G:G,B99,days!F:F,D99)</f>
        <v>20.033891367010682</v>
      </c>
      <c r="G99" s="81">
        <f>SUMIFS(days!E:E,days!F:F,progression!D99,days!G:G,progression!B99)</f>
        <v>5</v>
      </c>
      <c r="H99" s="75">
        <f>IF(F99&gt;0,SUMIFS(days!D:D,days!G:G,B99,days!F:F,D99)/F99,0)</f>
        <v>0.85798782447927091</v>
      </c>
      <c r="I99" s="97">
        <f t="shared" ref="I99:I110" si="7">F99/DAY(EOMONTH(DATE(B99,D99,1),0))</f>
        <v>0.64625456022615102</v>
      </c>
    </row>
    <row r="100" spans="2:9" ht="15" customHeight="1" x14ac:dyDescent="0.3">
      <c r="B100" s="12">
        <f t="shared" si="6"/>
        <v>2023</v>
      </c>
      <c r="C100" s="72" t="s">
        <v>723</v>
      </c>
      <c r="D100" s="72">
        <v>2</v>
      </c>
      <c r="E100" s="81">
        <f>SUMIFS(days!C:C,days!G:G,B100,days!F:F,D100)</f>
        <v>68.936507936507923</v>
      </c>
      <c r="F100" s="81">
        <f>SUMIFS(days!B:B,days!G:G,B100,days!F:F,D100)</f>
        <v>31.123064373897698</v>
      </c>
      <c r="G100" s="81">
        <f>SUMIFS(days!E:E,days!F:F,progression!D100,days!G:G,progression!B100)</f>
        <v>9</v>
      </c>
      <c r="H100" s="75">
        <f>IF(F100&gt;0,SUMIFS(days!D:D,days!G:G,B100,days!F:F,D100)/F100,0)</f>
        <v>0.81413391198478025</v>
      </c>
      <c r="I100" s="97">
        <f t="shared" si="7"/>
        <v>1.1115380133534891</v>
      </c>
    </row>
    <row r="101" spans="2:9" ht="15" customHeight="1" x14ac:dyDescent="0.3">
      <c r="B101" s="12">
        <f t="shared" si="6"/>
        <v>2023</v>
      </c>
      <c r="C101" s="72" t="s">
        <v>724</v>
      </c>
      <c r="D101" s="72">
        <v>3</v>
      </c>
      <c r="E101" s="81">
        <f>SUMIFS(days!C:C,days!G:G,B101,days!F:F,D101)</f>
        <v>91.04879970271277</v>
      </c>
      <c r="F101" s="81">
        <f>SUMIFS(days!B:B,days!G:G,B101,days!F:F,D101)</f>
        <v>24.93241116478799</v>
      </c>
      <c r="G101" s="81">
        <f>SUMIFS(days!E:E,days!F:F,progression!D101,days!G:G,progression!B101)</f>
        <v>31</v>
      </c>
      <c r="H101" s="75">
        <f>IF(F101&gt;0,SUMIFS(days!D:D,days!G:G,B101,days!F:F,D101)/F101,0)</f>
        <v>0.92399451511226849</v>
      </c>
      <c r="I101" s="97">
        <f t="shared" si="7"/>
        <v>0.80427132789638678</v>
      </c>
    </row>
    <row r="102" spans="2:9" ht="15" customHeight="1" x14ac:dyDescent="0.3">
      <c r="B102" s="12">
        <f t="shared" si="6"/>
        <v>2023</v>
      </c>
      <c r="C102" s="72" t="s">
        <v>725</v>
      </c>
      <c r="D102" s="72">
        <v>4</v>
      </c>
      <c r="E102" s="81">
        <f>SUMIFS(days!C:C,days!G:G,B102,days!F:F,D102)</f>
        <v>85.506755852842801</v>
      </c>
      <c r="F102" s="81">
        <f>SUMIFS(days!B:B,days!G:G,B102,days!F:F,D102)</f>
        <v>20.639502415458935</v>
      </c>
      <c r="G102" s="81">
        <f>SUMIFS(days!E:E,days!F:F,progression!D102,days!G:G,progression!B102)</f>
        <v>9</v>
      </c>
      <c r="H102" s="75">
        <f>IF(F102&gt;0,SUMIFS(days!D:D,days!G:G,B102,days!F:F,D102)/F102,0)</f>
        <v>0.71745119871209839</v>
      </c>
      <c r="I102" s="97">
        <f t="shared" si="7"/>
        <v>0.68798341384863115</v>
      </c>
    </row>
    <row r="103" spans="2:9" ht="15" customHeight="1" x14ac:dyDescent="0.3">
      <c r="B103" s="12">
        <f t="shared" si="6"/>
        <v>2023</v>
      </c>
      <c r="C103" s="72" t="s">
        <v>726</v>
      </c>
      <c r="D103" s="72">
        <v>5</v>
      </c>
      <c r="E103" s="81">
        <f>SUMIFS(days!C:C,days!G:G,B103,days!F:F,D103)</f>
        <v>0</v>
      </c>
      <c r="F103" s="81">
        <f>SUMIFS(days!B:B,days!G:G,B103,days!F:F,D103)</f>
        <v>0</v>
      </c>
      <c r="G103" s="81">
        <f>SUMIFS(days!E:E,days!F:F,progression!D103,days!G:G,progression!B103)</f>
        <v>0</v>
      </c>
      <c r="H103" s="75">
        <f>IF(F103&gt;0,SUMIFS(days!D:D,days!G:G,B103,days!F:F,D103)/F103,0)</f>
        <v>0</v>
      </c>
      <c r="I103" s="97">
        <f t="shared" si="7"/>
        <v>0</v>
      </c>
    </row>
    <row r="104" spans="2:9" ht="15" customHeight="1" x14ac:dyDescent="0.3">
      <c r="B104" s="12">
        <f t="shared" si="6"/>
        <v>2023</v>
      </c>
      <c r="C104" s="72" t="s">
        <v>727</v>
      </c>
      <c r="D104" s="72">
        <v>6</v>
      </c>
      <c r="E104" s="81">
        <f>SUMIFS(days!C:C,days!G:G,B104,days!F:F,D104)</f>
        <v>0</v>
      </c>
      <c r="F104" s="81">
        <f>SUMIFS(days!B:B,days!G:G,B104,days!F:F,D104)</f>
        <v>0</v>
      </c>
      <c r="G104" s="81">
        <f>SUMIFS(days!E:E,days!F:F,progression!D104,days!G:G,progression!B104)</f>
        <v>0</v>
      </c>
      <c r="H104" s="75">
        <f>IF(F104&gt;0,SUMIFS(days!D:D,days!G:G,B104,days!F:F,D104)/F104,0)</f>
        <v>0</v>
      </c>
      <c r="I104" s="97">
        <f t="shared" si="7"/>
        <v>0</v>
      </c>
    </row>
    <row r="105" spans="2:9" ht="15" customHeight="1" x14ac:dyDescent="0.3">
      <c r="B105" s="12">
        <f t="shared" si="6"/>
        <v>2023</v>
      </c>
      <c r="C105" s="72" t="s">
        <v>728</v>
      </c>
      <c r="D105" s="72">
        <v>7</v>
      </c>
      <c r="E105" s="81">
        <f>SUMIFS(days!C:C,days!G:G,B105,days!F:F,D105)</f>
        <v>0</v>
      </c>
      <c r="F105" s="81">
        <f>SUMIFS(days!B:B,days!G:G,B105,days!F:F,D105)</f>
        <v>0</v>
      </c>
      <c r="G105" s="81">
        <f>SUMIFS(days!E:E,days!F:F,progression!D105,days!G:G,progression!B105)</f>
        <v>0</v>
      </c>
      <c r="H105" s="75">
        <f>IF(F105&gt;0,SUMIFS(days!D:D,days!G:G,B105,days!F:F,D105)/F105,0)</f>
        <v>0</v>
      </c>
      <c r="I105" s="97">
        <f t="shared" si="7"/>
        <v>0</v>
      </c>
    </row>
    <row r="106" spans="2:9" ht="15" customHeight="1" x14ac:dyDescent="0.3">
      <c r="B106" s="12">
        <f t="shared" si="6"/>
        <v>2023</v>
      </c>
      <c r="C106" s="72" t="s">
        <v>729</v>
      </c>
      <c r="D106" s="72">
        <v>8</v>
      </c>
      <c r="E106" s="81">
        <f>SUMIFS(days!C:C,days!G:G,B106,days!F:F,D106)</f>
        <v>0</v>
      </c>
      <c r="F106" s="81">
        <f>SUMIFS(days!B:B,days!G:G,B106,days!F:F,D106)</f>
        <v>0</v>
      </c>
      <c r="G106" s="81">
        <f>SUMIFS(days!E:E,days!F:F,progression!D106,days!G:G,progression!B106)</f>
        <v>0</v>
      </c>
      <c r="H106" s="75">
        <f>IF(F106&gt;0,SUMIFS(days!D:D,days!G:G,B106,days!F:F,D106)/F106,0)</f>
        <v>0</v>
      </c>
      <c r="I106" s="97">
        <f t="shared" si="7"/>
        <v>0</v>
      </c>
    </row>
    <row r="107" spans="2:9" ht="15" customHeight="1" x14ac:dyDescent="0.3">
      <c r="B107" s="12">
        <f t="shared" si="6"/>
        <v>2023</v>
      </c>
      <c r="C107" s="72" t="s">
        <v>730</v>
      </c>
      <c r="D107" s="72">
        <v>9</v>
      </c>
      <c r="E107" s="81">
        <f>SUMIFS(days!C:C,days!G:G,B107,days!F:F,D107)</f>
        <v>0</v>
      </c>
      <c r="F107" s="81">
        <f>SUMIFS(days!B:B,days!G:G,B107,days!F:F,D107)</f>
        <v>0</v>
      </c>
      <c r="G107" s="81">
        <f>SUMIFS(days!E:E,days!F:F,progression!D107,days!G:G,progression!B107)</f>
        <v>0</v>
      </c>
      <c r="H107" s="75">
        <f>IF(F107&gt;0,SUMIFS(days!D:D,days!G:G,B107,days!F:F,D107)/F107,0)</f>
        <v>0</v>
      </c>
      <c r="I107" s="97">
        <f t="shared" si="7"/>
        <v>0</v>
      </c>
    </row>
    <row r="108" spans="2:9" ht="15" customHeight="1" x14ac:dyDescent="0.3">
      <c r="B108" s="12">
        <f t="shared" si="6"/>
        <v>2023</v>
      </c>
      <c r="C108" s="72" t="s">
        <v>731</v>
      </c>
      <c r="D108" s="72">
        <v>10</v>
      </c>
      <c r="E108" s="81">
        <f>SUMIFS(days!C:C,days!G:G,B108,days!F:F,D108)</f>
        <v>0</v>
      </c>
      <c r="F108" s="81">
        <f>SUMIFS(days!B:B,days!G:G,B108,days!F:F,D108)</f>
        <v>0</v>
      </c>
      <c r="G108" s="81">
        <f>SUMIFS(days!E:E,days!F:F,progression!D108,days!G:G,progression!B108)</f>
        <v>0</v>
      </c>
      <c r="H108" s="75">
        <f>IF(F108&gt;0,SUMIFS(days!D:D,days!G:G,B108,days!F:F,D108)/F108,0)</f>
        <v>0</v>
      </c>
      <c r="I108" s="97">
        <f t="shared" si="7"/>
        <v>0</v>
      </c>
    </row>
    <row r="109" spans="2:9" ht="15" customHeight="1" x14ac:dyDescent="0.3">
      <c r="B109" s="12">
        <f t="shared" si="6"/>
        <v>2023</v>
      </c>
      <c r="C109" s="72" t="s">
        <v>732</v>
      </c>
      <c r="D109" s="72">
        <v>11</v>
      </c>
      <c r="E109" s="81">
        <f>SUMIFS(days!C:C,days!G:G,B109,days!F:F,D109)</f>
        <v>0</v>
      </c>
      <c r="F109" s="81">
        <f>SUMIFS(days!B:B,days!G:G,B109,days!F:F,D109)</f>
        <v>0</v>
      </c>
      <c r="G109" s="81">
        <f>SUMIFS(days!E:E,days!F:F,progression!D109,days!G:G,progression!B109)</f>
        <v>0</v>
      </c>
      <c r="H109" s="75">
        <f>IF(F109&gt;0,SUMIFS(days!D:D,days!G:G,B109,days!F:F,D109)/F109,0)</f>
        <v>0</v>
      </c>
      <c r="I109" s="97">
        <f t="shared" si="7"/>
        <v>0</v>
      </c>
    </row>
    <row r="110" spans="2:9" ht="15" customHeight="1" thickBot="1" x14ac:dyDescent="0.35">
      <c r="B110" s="99">
        <f t="shared" si="6"/>
        <v>2023</v>
      </c>
      <c r="C110" s="99" t="s">
        <v>733</v>
      </c>
      <c r="D110" s="99">
        <v>12</v>
      </c>
      <c r="E110" s="101">
        <f>SUMIFS(days!C:C,days!G:G,B110,days!F:F,D110)</f>
        <v>0</v>
      </c>
      <c r="F110" s="101">
        <f>SUMIFS(days!B:B,days!G:G,B110,days!F:F,D110)</f>
        <v>0</v>
      </c>
      <c r="G110" s="101">
        <f>SUMIFS(days!E:E,days!F:F,progression!D110,days!G:G,progression!B110)</f>
        <v>0</v>
      </c>
      <c r="H110" s="105">
        <f>IF(F110&gt;0,SUMIFS(days!D:D,days!G:G,B110,days!F:F,D110)/F110,0)</f>
        <v>0</v>
      </c>
      <c r="I110" s="101">
        <f t="shared" si="7"/>
        <v>0</v>
      </c>
    </row>
    <row r="111" spans="2:9" ht="15" customHeight="1" x14ac:dyDescent="0.3">
      <c r="B111" s="72"/>
      <c r="C111" s="72"/>
      <c r="D111" s="72"/>
      <c r="E111" s="81"/>
      <c r="F111" s="81"/>
      <c r="G111" s="81"/>
      <c r="H111" s="75"/>
      <c r="I111" s="81"/>
    </row>
    <row r="112" spans="2:9" ht="15" customHeight="1" x14ac:dyDescent="0.3">
      <c r="B112" s="72"/>
      <c r="C112" s="72"/>
      <c r="D112" s="72"/>
      <c r="E112" s="81"/>
      <c r="F112" s="81"/>
      <c r="G112" s="81"/>
      <c r="H112" s="75"/>
      <c r="I112" s="81"/>
    </row>
    <row r="113" spans="2:9" ht="15" customHeight="1" x14ac:dyDescent="0.3">
      <c r="B113" s="72"/>
      <c r="C113" s="72"/>
      <c r="D113" s="72"/>
      <c r="E113" s="81"/>
      <c r="F113" s="81"/>
      <c r="G113" s="81"/>
      <c r="H113" s="75"/>
      <c r="I113" s="81"/>
    </row>
    <row r="114" spans="2:9" ht="15" customHeight="1" x14ac:dyDescent="0.3">
      <c r="B114" s="72"/>
      <c r="C114" s="72"/>
      <c r="D114" s="72"/>
      <c r="E114" s="81"/>
      <c r="F114" s="81"/>
      <c r="G114" s="81"/>
      <c r="H114" s="75"/>
      <c r="I114" s="81"/>
    </row>
    <row r="115" spans="2:9" ht="15" customHeight="1" x14ac:dyDescent="0.3">
      <c r="B115" s="72"/>
      <c r="C115" s="72"/>
      <c r="D115" s="72"/>
      <c r="E115" s="81"/>
      <c r="F115" s="81"/>
      <c r="G115" s="81"/>
      <c r="H115" s="75"/>
      <c r="I115" s="81"/>
    </row>
    <row r="116" spans="2:9" x14ac:dyDescent="0.3">
      <c r="B116" s="72"/>
      <c r="C116" s="72"/>
      <c r="D116" s="72"/>
      <c r="E116" s="81"/>
      <c r="F116" s="81"/>
      <c r="G116" s="81"/>
      <c r="H116" s="75"/>
      <c r="I116" s="81"/>
    </row>
    <row r="117" spans="2:9" x14ac:dyDescent="0.3">
      <c r="B117" s="72"/>
      <c r="C117" s="72"/>
      <c r="D117" s="72"/>
      <c r="H117" s="75"/>
    </row>
    <row r="118" spans="2:9" x14ac:dyDescent="0.3">
      <c r="B118" s="72"/>
      <c r="C118" s="72"/>
      <c r="D118" s="72"/>
      <c r="H118" s="75"/>
    </row>
    <row r="119" spans="2:9" x14ac:dyDescent="0.3">
      <c r="B119" s="72"/>
      <c r="C119" s="72"/>
      <c r="D119" s="72"/>
      <c r="H119" s="75"/>
    </row>
    <row r="120" spans="2:9" x14ac:dyDescent="0.3">
      <c r="B120" s="72"/>
      <c r="C120" s="72"/>
      <c r="D120" s="72"/>
      <c r="H120" s="75"/>
    </row>
    <row r="121" spans="2:9" x14ac:dyDescent="0.3">
      <c r="B121" s="72"/>
      <c r="C121" s="72"/>
      <c r="D121" s="72"/>
      <c r="H121" s="75"/>
    </row>
    <row r="122" spans="2:9" x14ac:dyDescent="0.3">
      <c r="B122" s="72"/>
      <c r="C122" s="72"/>
      <c r="D122" s="72"/>
      <c r="H122" s="75"/>
    </row>
    <row r="123" spans="2:9" x14ac:dyDescent="0.3">
      <c r="B123" s="72"/>
      <c r="C123" s="72"/>
      <c r="D123" s="72"/>
      <c r="H123" s="75"/>
    </row>
    <row r="124" spans="2:9" x14ac:dyDescent="0.3">
      <c r="B124" s="72"/>
      <c r="C124" s="72"/>
      <c r="D124" s="72"/>
      <c r="H124" s="75"/>
    </row>
    <row r="125" spans="2:9" x14ac:dyDescent="0.3">
      <c r="B125" s="72"/>
      <c r="C125" s="72"/>
      <c r="D125" s="72"/>
      <c r="H125" s="75"/>
    </row>
    <row r="126" spans="2:9" x14ac:dyDescent="0.3">
      <c r="B126" s="72"/>
      <c r="C126" s="72"/>
      <c r="D126" s="72"/>
      <c r="H126" s="75"/>
    </row>
    <row r="127" spans="2:9" x14ac:dyDescent="0.3">
      <c r="B127" s="72"/>
      <c r="C127" s="72"/>
      <c r="D127" s="72"/>
      <c r="H127" s="75"/>
    </row>
    <row r="128" spans="2:9" x14ac:dyDescent="0.3">
      <c r="B128" s="72"/>
      <c r="C128" s="72"/>
      <c r="D128" s="72"/>
      <c r="H128" s="75"/>
    </row>
    <row r="129" spans="2:8" x14ac:dyDescent="0.3">
      <c r="B129" s="72"/>
      <c r="C129" s="72"/>
      <c r="D129" s="72"/>
      <c r="H129" s="75"/>
    </row>
    <row r="130" spans="2:8" x14ac:dyDescent="0.3">
      <c r="B130" s="72"/>
      <c r="C130" s="72"/>
      <c r="D130" s="72"/>
      <c r="H130" s="75"/>
    </row>
    <row r="131" spans="2:8" x14ac:dyDescent="0.3">
      <c r="B131" s="72"/>
      <c r="C131" s="72"/>
      <c r="D131" s="72"/>
      <c r="H131" s="75"/>
    </row>
    <row r="132" spans="2:8" x14ac:dyDescent="0.3">
      <c r="B132" s="72"/>
      <c r="C132" s="72"/>
      <c r="D132" s="72"/>
      <c r="H132" s="75"/>
    </row>
    <row r="133" spans="2:8" x14ac:dyDescent="0.3">
      <c r="B133" s="72"/>
      <c r="C133" s="72"/>
      <c r="D133" s="72"/>
      <c r="H133" s="75"/>
    </row>
    <row r="134" spans="2:8" x14ac:dyDescent="0.3">
      <c r="B134" s="72"/>
      <c r="C134" s="72"/>
      <c r="D134" s="72"/>
      <c r="H134" s="75"/>
    </row>
    <row r="135" spans="2:8" x14ac:dyDescent="0.3">
      <c r="B135" s="72"/>
      <c r="C135" s="72"/>
      <c r="H135" s="75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6" workbookViewId="0">
      <selection activeCell="K46" sqref="K46"/>
    </sheetView>
  </sheetViews>
  <sheetFormatPr defaultRowHeight="14.4" x14ac:dyDescent="0.3"/>
  <cols>
    <col min="1" max="1" width="10.5546875" style="73" bestFit="1" customWidth="1"/>
    <col min="2" max="2" width="9.77734375" style="73" customWidth="1"/>
    <col min="3" max="3" width="9.44140625" style="73" bestFit="1" customWidth="1"/>
    <col min="4" max="4" width="13.21875" style="73" customWidth="1"/>
    <col min="8" max="8" width="11.77734375" style="73" bestFit="1" customWidth="1"/>
    <col min="14" max="14" width="10.44140625" style="73" customWidth="1"/>
  </cols>
  <sheetData>
    <row r="1" spans="1:17" ht="14.4" customHeight="1" x14ac:dyDescent="0.3">
      <c r="A1" s="2">
        <f ca="1">TODAY()</f>
        <v>45042</v>
      </c>
      <c r="B1" t="s">
        <v>734</v>
      </c>
      <c r="D1" s="112" t="s">
        <v>735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" customHeight="1" thickBot="1" x14ac:dyDescent="0.35">
      <c r="E2" s="57"/>
      <c r="F2" s="57"/>
      <c r="G2" s="57"/>
      <c r="N2" t="s">
        <v>736</v>
      </c>
    </row>
    <row r="3" spans="1:17" x14ac:dyDescent="0.3">
      <c r="B3" s="19" t="s">
        <v>737</v>
      </c>
      <c r="C3" s="20" t="s">
        <v>738</v>
      </c>
      <c r="D3" t="s">
        <v>682</v>
      </c>
      <c r="E3" s="57"/>
      <c r="F3" s="57"/>
      <c r="G3" s="57"/>
      <c r="N3" t="s">
        <v>739</v>
      </c>
    </row>
    <row r="4" spans="1:17" x14ac:dyDescent="0.3">
      <c r="B4" s="21">
        <v>0</v>
      </c>
      <c r="C4">
        <f t="array" ref="C4">SUMPRODUCT((tb_list[my_score]=geral!B4)*(IF($B$1="NOT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4" s="38">
        <f>SUMPRODUCT((tb_list[my_score]=geral!B4)*ISNUMBER(tb_list[show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6.7222222222222225E-2</v>
      </c>
      <c r="N4" t="s">
        <v>740</v>
      </c>
    </row>
    <row r="5" spans="1:17" x14ac:dyDescent="0.3">
      <c r="B5" s="21">
        <v>1</v>
      </c>
      <c r="C5">
        <f t="array" ref="C5">SUMPRODUCT((tb_list[my_score]=geral!B5)*(IF($B$1="NOT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38">
        <f t="array" ref="D5">SUMPRODUCT((tb_list[my_score]=geral!B5)*ISNUMBER(tb_list[show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N5" t="s">
        <v>741</v>
      </c>
    </row>
    <row r="6" spans="1:17" x14ac:dyDescent="0.3">
      <c r="B6" s="21">
        <v>2</v>
      </c>
      <c r="C6">
        <f t="array" ref="C6">SUMPRODUCT((tb_list[my_score]=geral!B6)*(IF($B$1="NOT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6" s="38">
        <f t="array" ref="D6">SUMPRODUCT((tb_list[my_score]=geral!B6)*ISNUMBER(tb_list[show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29.032499999999999</v>
      </c>
      <c r="N6" t="s">
        <v>742</v>
      </c>
    </row>
    <row r="7" spans="1:17" x14ac:dyDescent="0.3">
      <c r="B7" s="21">
        <v>3</v>
      </c>
      <c r="C7">
        <f t="array" ref="C7">SUMPRODUCT((tb_list[my_score]=geral!B7)*(IF($B$1="NOT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31</v>
      </c>
      <c r="D7" s="38">
        <f t="array" ref="D7">SUMPRODUCT((tb_list[my_score]=geral!B7)*ISNUMBER(tb_list[show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131.18555555555557</v>
      </c>
      <c r="N7" t="s">
        <v>739</v>
      </c>
    </row>
    <row r="8" spans="1:17" x14ac:dyDescent="0.3">
      <c r="B8" s="21">
        <v>4</v>
      </c>
      <c r="C8">
        <f>SUMPRODUCT((tb_list[my_score]=geral!B8)*(IF($B$1="NOT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59</v>
      </c>
      <c r="D8" s="38">
        <f t="array" ref="D8">SUMPRODUCT((tb_list[my_score]=geral!B8)*ISNUMBER(tb_list[show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209.62472222222226</v>
      </c>
      <c r="N8" t="s">
        <v>743</v>
      </c>
    </row>
    <row r="9" spans="1:17" x14ac:dyDescent="0.3">
      <c r="B9" s="21">
        <v>5</v>
      </c>
      <c r="C9">
        <f t="array" ref="C9">SUMPRODUCT((tb_list[my_score]=geral!B9)*(IF($B$1="NOT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126</v>
      </c>
      <c r="D9" s="38">
        <f t="array" ref="D9">SUMPRODUCT((tb_list[my_score]=geral!B9)*ISNUMBER(tb_list[show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458.53083333333325</v>
      </c>
      <c r="N9" t="s">
        <v>744</v>
      </c>
    </row>
    <row r="10" spans="1:17" x14ac:dyDescent="0.3">
      <c r="B10" s="21">
        <v>6</v>
      </c>
      <c r="C10">
        <f t="array" ref="C10">SUMPRODUCT((tb_list[my_score]=geral!B10)*(IF($B$1="NOT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142</v>
      </c>
      <c r="D10" s="38">
        <f t="array" ref="D10">SUMPRODUCT((tb_list[my_score]=geral!B10)*ISNUMBER(tb_list[show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448.58111111111128</v>
      </c>
      <c r="N10" t="s">
        <v>745</v>
      </c>
    </row>
    <row r="11" spans="1:17" x14ac:dyDescent="0.3">
      <c r="B11" s="21">
        <v>7</v>
      </c>
      <c r="C11">
        <f t="array" ref="C11">SUMPRODUCT((tb_list[my_score]=geral!B11)*(IF($B$1="NOT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119</v>
      </c>
      <c r="D11" s="38">
        <f t="array" ref="D11">SUMPRODUCT((tb_list[my_score]=geral!B11)*ISNUMBER(tb_list[show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819.44555555555564</v>
      </c>
      <c r="N11" t="s">
        <v>734</v>
      </c>
    </row>
    <row r="12" spans="1:17" x14ac:dyDescent="0.3">
      <c r="B12" s="21">
        <v>8</v>
      </c>
      <c r="C12">
        <f t="array" ref="C12">SUMPRODUCT((tb_list[my_score]=geral!B12)*(IF($B$1="NOT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53</v>
      </c>
      <c r="D12" s="38">
        <f t="array" ref="D12">SUMPRODUCT((tb_list[my_score]=geral!B12)*ISNUMBER(tb_list[show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430.35666666666663</v>
      </c>
    </row>
    <row r="13" spans="1:17" x14ac:dyDescent="0.3">
      <c r="B13" s="21">
        <v>9</v>
      </c>
      <c r="C13">
        <f t="array" ref="C13">SUMPRODUCT((tb_list[my_score]=geral!B13)*(IF($B$1="NOT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19</v>
      </c>
      <c r="D13" s="38">
        <f t="array" ref="D13">SUMPRODUCT((tb_list[my_score]=geral!B13)*ISNUMBER(tb_list[show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265.58555555555557</v>
      </c>
    </row>
    <row r="14" spans="1:17" ht="15" customHeight="1" thickBot="1" x14ac:dyDescent="0.35">
      <c r="B14" s="23">
        <v>10</v>
      </c>
      <c r="C14">
        <f t="array" ref="C14">SUMPRODUCT((tb_list[my_score]=geral!B14)*(IF($B$1="NOT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14" s="38">
        <f t="array" ref="D14">SUMPRODUCT((tb_list[my_score]=geral!B14)*ISNUMBER(tb_list[show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28.517500000000002</v>
      </c>
    </row>
    <row r="15" spans="1:17" x14ac:dyDescent="0.3">
      <c r="B15" t="s">
        <v>746</v>
      </c>
      <c r="C15">
        <f>SUM(C4:C14)</f>
        <v>560</v>
      </c>
      <c r="D15" s="38">
        <f>SUM(D4:D14)</f>
        <v>2820.9272222222221</v>
      </c>
    </row>
    <row r="16" spans="1:17" x14ac:dyDescent="0.3">
      <c r="B16" t="s">
        <v>747</v>
      </c>
      <c r="C16" s="38">
        <f>+SUMPRODUCT(C4:C14,$B$4:$B$14)/C15</f>
        <v>5.8910714285714283</v>
      </c>
      <c r="D16" s="38">
        <f>+SUMPRODUCT(D4:D14,$B$4:$B$14)/D15</f>
        <v>6.4264963903712511</v>
      </c>
    </row>
    <row r="17" spans="2:8" x14ac:dyDescent="0.3">
      <c r="D17" s="81"/>
    </row>
    <row r="18" spans="2:8" x14ac:dyDescent="0.3">
      <c r="B18" t="s">
        <v>4</v>
      </c>
      <c r="C18" t="s">
        <v>748</v>
      </c>
      <c r="D18" s="81" t="s">
        <v>749</v>
      </c>
    </row>
    <row r="19" spans="2:8" x14ac:dyDescent="0.3">
      <c r="B19">
        <v>1907</v>
      </c>
      <c r="C19">
        <f t="array" ref="C19">SUMPRODUCT((tb_list[year]=B19)*(IF($B$1="NOT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81">
        <f t="array" ref="D19">SUMPRODUCT((tb_list[year]=B19)*ISNUMBER(tb_list[show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0" s="81">
        <f t="array" ref="D20">SUMPRODUCT((tb_list[year]=B20)*ISNUMBER(tb_list[show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1985</v>
      </c>
      <c r="C21">
        <f t="array" ref="C21">SUMPRODUCT((tb_list[year]=B21)*(IF($B$1="NOT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1" s="81">
        <f t="array" ref="D21">SUMPRODUCT((tb_list[year]=B21)*ISNUMBER(tb_list[show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1.333333333333333</v>
      </c>
    </row>
    <row r="22" spans="2:8" x14ac:dyDescent="0.3">
      <c r="B22">
        <f t="array" ref="B22">_xlfn.AGGREGATE(15,6,(tb_list[year]&gt;geral!B21)/(tb_list[year]&gt;geral!B21)*tb_list[year],1)</f>
        <v>1986</v>
      </c>
      <c r="C22">
        <f t="array" ref="C22">SUMPRODUCT((tb_list[year]=B22)*(IF($B$1="NOT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2" s="81">
        <f t="array" ref="D22">SUMPRODUCT((tb_list[year]=B22)*ISNUMBER(tb_list[show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62.9</v>
      </c>
    </row>
    <row r="23" spans="2:8" x14ac:dyDescent="0.3">
      <c r="B23">
        <f t="array" ref="B23">_xlfn.AGGREGATE(15,6,(tb_list[year]&gt;geral!B22)/(tb_list[year]&gt;geral!B22)*tb_list[year],1)</f>
        <v>1989</v>
      </c>
      <c r="C23">
        <f t="array" ref="C23">SUMPRODUCT((tb_list[year]=B23)*(IF($B$1="NOT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23" s="81">
        <f t="array" ref="D23">SUMPRODUCT((tb_list[year]=B23)*ISNUMBER(tb_list[show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119.05833333333329</v>
      </c>
    </row>
    <row r="24" spans="2:8" x14ac:dyDescent="0.3">
      <c r="B24">
        <f t="array" ref="B24">_xlfn.AGGREGATE(15,6,(tb_list[year]&gt;geral!B23)/(tb_list[year]&gt;geral!B23)*tb_list[year],1)</f>
        <v>1995</v>
      </c>
      <c r="C24">
        <f t="array" ref="C24">SUMPRODUCT((tb_list[year]=B24)*(IF($B$1="NOT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4" s="81">
        <f t="array" ref="D24">SUMPRODUCT((tb_list[year]=B24)*ISNUMBER(tb_list[show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1.45</v>
      </c>
    </row>
    <row r="25" spans="2:8" x14ac:dyDescent="0.3">
      <c r="B25">
        <f t="array" ref="B25">_xlfn.AGGREGATE(15,6,(tb_list[year]&gt;geral!B24)/(tb_list[year]&gt;geral!B24)*tb_list[year],1)</f>
        <v>1998</v>
      </c>
      <c r="C25">
        <f t="array" ref="C25">SUMPRODUCT((tb_list[year]=B25)*(IF($B$1="NOT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25" s="81">
        <f t="array" ref="D25">SUMPRODUCT((tb_list[year]=B25)*ISNUMBER(tb_list[show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11.266666666666667</v>
      </c>
    </row>
    <row r="26" spans="2:8" x14ac:dyDescent="0.3">
      <c r="B26">
        <f t="array" ref="B26">_xlfn.AGGREGATE(15,6,(tb_list[year]&gt;geral!B25)/(tb_list[year]&gt;geral!B25)*tb_list[year],1)</f>
        <v>1999</v>
      </c>
      <c r="C26">
        <f t="array" ref="C26">SUMPRODUCT((tb_list[year]=B26)*(IF($B$1="NOT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</v>
      </c>
      <c r="D26" s="81">
        <f t="array" ref="D26">SUMPRODUCT((tb_list[year]=B26)*ISNUMBER(tb_list[show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65.936666666666667</v>
      </c>
    </row>
    <row r="27" spans="2:8" x14ac:dyDescent="0.3">
      <c r="B27">
        <f t="array" ref="B27">_xlfn.AGGREGATE(15,6,(tb_list[year]&gt;geral!B26)/(tb_list[year]&gt;geral!B26)*tb_list[year],1)</f>
        <v>2000</v>
      </c>
      <c r="C27">
        <f t="array" ref="C27">SUMPRODUCT((tb_list[year]=B27)*(IF($B$1="NOT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37</v>
      </c>
      <c r="D27" s="81">
        <f t="array" ref="D27">SUMPRODUCT((tb_list[year]=B27)*ISNUMBER(tb_list[show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329.32222222222225</v>
      </c>
    </row>
    <row r="28" spans="2:8" x14ac:dyDescent="0.3">
      <c r="B28">
        <f t="array" ref="B28">_xlfn.AGGREGATE(15,6,(tb_list[year]&gt;geral!B27)/(tb_list[year]&gt;geral!B27)*tb_list[year],1)</f>
        <v>2001</v>
      </c>
      <c r="C28">
        <f t="array" ref="C28">SUMPRODUCT((tb_list[year]=B28)*(IF($B$1="NOT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32</v>
      </c>
      <c r="D28" s="81">
        <f t="array" ref="D28">SUMPRODUCT((tb_list[year]=B28)*ISNUMBER(tb_list[show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215.1188888888889</v>
      </c>
    </row>
    <row r="29" spans="2:8" x14ac:dyDescent="0.3">
      <c r="B29">
        <f t="array" ref="B29">_xlfn.AGGREGATE(15,6,(tb_list[year]&gt;geral!B28)/(tb_list[year]&gt;geral!B28)*tb_list[year],1)</f>
        <v>2002</v>
      </c>
      <c r="C29">
        <f t="array" ref="C29">SUMPRODUCT((tb_list[year]=B29)*(IF($B$1="NOT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33</v>
      </c>
      <c r="D29" s="81">
        <f t="array" ref="D29">SUMPRODUCT((tb_list[year]=B29)*ISNUMBER(tb_list[show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301.0113888888888</v>
      </c>
    </row>
    <row r="30" spans="2:8" x14ac:dyDescent="0.3">
      <c r="B30">
        <f t="array" ref="B30">_xlfn.AGGREGATE(15,6,(tb_list[year]&gt;geral!B29)/(tb_list[year]&gt;geral!B29)*tb_list[year],1)</f>
        <v>2003</v>
      </c>
      <c r="C30">
        <f t="array" ref="C30">SUMPRODUCT((tb_list[year]=B30)*(IF($B$1="NOT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16</v>
      </c>
      <c r="D30" s="81">
        <f t="array" ref="D30">SUMPRODUCT((tb_list[year]=B30)*ISNUMBER(tb_list[show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77.993333333333325</v>
      </c>
    </row>
    <row r="31" spans="2:8" x14ac:dyDescent="0.3">
      <c r="B31">
        <f t="array" ref="B31">_xlfn.AGGREGATE(15,6,(tb_list[year]&gt;geral!B30)/(tb_list[year]&gt;geral!B30)*tb_list[year],1)</f>
        <v>2004</v>
      </c>
      <c r="C31">
        <f t="array" ref="C31">SUMPRODUCT((tb_list[year]=B31)*(IF($B$1="NOT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1" s="81">
        <f t="array" ref="D31">SUMPRODUCT((tb_list[year]=B31)*ISNUMBER(tb_list[show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89.37777777777778</v>
      </c>
    </row>
    <row r="32" spans="2:8" x14ac:dyDescent="0.3">
      <c r="B32">
        <f t="array" ref="B32">_xlfn.AGGREGATE(15,6,(tb_list[year]&gt;geral!B31)/(tb_list[year]&gt;geral!B31)*tb_list[year],1)</f>
        <v>2005</v>
      </c>
      <c r="C32">
        <f t="array" ref="C32">SUMPRODUCT((tb_list[year]=B32)*(IF($B$1="NOT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2" s="81">
        <f t="array" ref="D32">SUMPRODUCT((tb_list[year]=B32)*ISNUMBER(tb_list[show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</v>
      </c>
    </row>
    <row r="33" spans="2:4" x14ac:dyDescent="0.3">
      <c r="B33">
        <f t="array" ref="B33">_xlfn.AGGREGATE(15,6,(tb_list[year]&gt;geral!B32)/(tb_list[year]&gt;geral!B32)*tb_list[year],1)</f>
        <v>2007</v>
      </c>
      <c r="C33">
        <f t="array" ref="C33">SUMPRODUCT((tb_list[year]=B33)*(IF($B$1="NOT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33" s="81">
        <f t="array" ref="D33">SUMPRODUCT((tb_list[year]=B33)*ISNUMBER(tb_list[show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194.60333333333338</v>
      </c>
    </row>
    <row r="34" spans="2:4" x14ac:dyDescent="0.3">
      <c r="B34">
        <f t="array" ref="B34">_xlfn.AGGREGATE(15,6,(tb_list[year]&gt;geral!B33)/(tb_list[year]&gt;geral!B33)*tb_list[year],1)</f>
        <v>2009</v>
      </c>
      <c r="C34">
        <f t="array" ref="C34">SUMPRODUCT((tb_list[year]=B34)*(IF($B$1="NOT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34" s="81">
        <f t="array" ref="D34">SUMPRODUCT((tb_list[year]=B34)*ISNUMBER(tb_list[show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6.2833333333333332</v>
      </c>
    </row>
    <row r="35" spans="2:4" x14ac:dyDescent="0.3">
      <c r="B35">
        <f t="array" ref="B35">_xlfn.AGGREGATE(15,6,(tb_list[year]&gt;geral!B34)/(tb_list[year]&gt;geral!B34)*tb_list[year],1)</f>
        <v>2012</v>
      </c>
      <c r="C35">
        <f t="array" ref="C35">SUMPRODUCT((tb_list[year]=B35)*(IF($B$1="NOT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5" s="81">
        <f t="array" ref="D35">SUMPRODUCT((tb_list[year]=B35)*ISNUMBER(tb_list[show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8.3788888888888895</v>
      </c>
    </row>
    <row r="36" spans="2:4" x14ac:dyDescent="0.3">
      <c r="B36">
        <f t="array" ref="B36">_xlfn.AGGREGATE(15,6,(tb_list[year]&gt;geral!B35)/(tb_list[year]&gt;geral!B35)*tb_list[year],1)</f>
        <v>2013</v>
      </c>
      <c r="C36">
        <f t="array" ref="C36">SUMPRODUCT((tb_list[year]=B36)*(IF($B$1="NOT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8</v>
      </c>
      <c r="D36" s="81">
        <f t="array" ref="D36">SUMPRODUCT((tb_list[year]=B36)*ISNUMBER(tb_list[show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36.708333333333336</v>
      </c>
    </row>
    <row r="37" spans="2:4" x14ac:dyDescent="0.3">
      <c r="B37">
        <f t="array" ref="B37">_xlfn.AGGREGATE(15,6,(tb_list[year]&gt;geral!B36)/(tb_list[year]&gt;geral!B36)*tb_list[year],1)</f>
        <v>2015</v>
      </c>
      <c r="C37">
        <f t="array" ref="C37">SUMPRODUCT((tb_list[year]=B37)*(IF($B$1="NOT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6</v>
      </c>
      <c r="D37" s="81">
        <f t="array" ref="D37">SUMPRODUCT((tb_list[year]=B37)*ISNUMBER(tb_list[show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21.073055555555555</v>
      </c>
    </row>
    <row r="38" spans="2:4" x14ac:dyDescent="0.3">
      <c r="B38">
        <f>_xlfn.AGGREGATE(15,6,(tb_list[year]&gt;geral!B37)/(tb_list[year]&gt;geral!B37)*tb_list[year],1)</f>
        <v>2016</v>
      </c>
      <c r="C38">
        <f t="array" ref="C38">SUMPRODUCT((tb_list[year]=B38)*(IF($B$1="NOT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38" s="81">
        <f t="array" ref="D38">SUMPRODUCT((tb_list[year]=B38)*ISNUMBER(tb_list[show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8.1286111111111126</v>
      </c>
    </row>
    <row r="39" spans="2:4" x14ac:dyDescent="0.3">
      <c r="B39">
        <f t="array" ref="B39">_xlfn.AGGREGATE(15,6,(tb_list[year]&gt;geral!B38)/(tb_list[year]&gt;geral!B38)*tb_list[year],1)</f>
        <v>2017</v>
      </c>
      <c r="C39">
        <f t="array" ref="C39">SUMPRODUCT((tb_list[year]=B39)*(IF($B$1="NOT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39" s="81">
        <f t="array" ref="D39">SUMPRODUCT((tb_list[year]=B39)*ISNUMBER(tb_list[show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1.0408333333333333</v>
      </c>
    </row>
    <row r="40" spans="2:4" x14ac:dyDescent="0.3">
      <c r="B40">
        <f t="array" ref="B40">_xlfn.AGGREGATE(15,6,(tb_list[year]&gt;geral!B39)/(tb_list[year]&gt;geral!B39)*tb_list[year],1)</f>
        <v>2018</v>
      </c>
      <c r="C40">
        <f t="array" ref="C40">SUMPRODUCT((tb_list[year]=B40)*(IF($B$1="NOT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13</v>
      </c>
      <c r="D40" s="81">
        <f t="array" ref="D40">SUMPRODUCT((tb_list[year]=B40)*ISNUMBER(tb_list[show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22.98138888888889</v>
      </c>
    </row>
    <row r="41" spans="2:4" x14ac:dyDescent="0.3">
      <c r="B41">
        <f t="array" ref="B41">_xlfn.AGGREGATE(15,6,(tb_list[year]&gt;geral!B40)/(tb_list[year]&gt;geral!B40)*tb_list[year],1)</f>
        <v>2019</v>
      </c>
      <c r="C41">
        <f t="array" ref="C41">SUMPRODUCT((tb_list[year]=B41)*(IF($B$1="NOT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121</v>
      </c>
      <c r="D41" s="81">
        <f t="array" ref="D41">SUMPRODUCT((tb_list[year]=B41)*ISNUMBER(tb_list[show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413.29777777777787</v>
      </c>
    </row>
    <row r="42" spans="2:4" x14ac:dyDescent="0.3">
      <c r="B42">
        <f t="array" ref="B42">_xlfn.AGGREGATE(15,6,(tb_list[year]&gt;geral!B41)/(tb_list[year]&gt;geral!B41)*tb_list[year],1)</f>
        <v>2020</v>
      </c>
      <c r="C42">
        <f t="array" ref="C42">SUMPRODUCT((tb_list[year]=B42)*(IF($B$1="NOT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102</v>
      </c>
      <c r="D42" s="81">
        <f t="array" ref="D42">SUMPRODUCT((tb_list[year]=B42)*ISNUMBER(tb_list[show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317.27777777777794</v>
      </c>
    </row>
    <row r="43" spans="2:4" x14ac:dyDescent="0.3">
      <c r="B43" s="111">
        <f t="array" ref="B43">_xlfn.AGGREGATE(15,6,(tb_list[year]&gt;geral!B42)/(tb_list[year]&gt;geral!B42)*tb_list[year],1)</f>
        <v>2021</v>
      </c>
      <c r="C43" s="111">
        <f t="array" ref="C43">SUMPRODUCT((tb_list[year]=B43)*(IF($B$1="NOT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131</v>
      </c>
      <c r="D43" s="81">
        <f t="array" ref="D43">SUMPRODUCT((tb_list[year]=B43)*ISNUMBER(tb_list[show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390.21916666666652</v>
      </c>
    </row>
    <row r="44" spans="2:4" x14ac:dyDescent="0.3">
      <c r="B44" s="111">
        <f t="array" ref="B44">_xlfn.AGGREGATE(15,6,(tb_list[year]&gt;geral!B43)/(tb_list[year]&gt;geral!B43)*tb_list[year],1)</f>
        <v>2022</v>
      </c>
      <c r="C44" s="111">
        <f t="array" ref="C44">SUMPRODUCT((tb_list[year]=B44)*(IF($B$1="NOT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25</v>
      </c>
      <c r="D44" s="81">
        <f t="array" ref="D44">SUMPRODUCT((tb_list[year]=B44)*ISNUMBER(tb_list[show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122.11527777777778</v>
      </c>
    </row>
    <row r="45" spans="2:4" x14ac:dyDescent="0.3">
      <c r="B45" s="111" t="e">
        <f t="array" ref="B45">_xlfn.AGGREGATE(15,6,(tb_list[year]&gt;geral!B44)/(tb_list[year]&gt;geral!B44)*tb_list[year],1)</f>
        <v>#NUM!</v>
      </c>
      <c r="C45" s="111" t="e">
        <f t="array" ref="C45">SUMPRODUCT((tb_list[year]=B45)*(IF($B$1="NOT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#NUM!</v>
      </c>
      <c r="D45" s="81" t="e">
        <f t="array" ref="D45">SUMPRODUCT((tb_list[year]=B45)*ISNUMBER(tb_list[show duration (hours)])*(IF($B$1="NOT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#NUM!</v>
      </c>
    </row>
    <row r="46" spans="2:4" x14ac:dyDescent="0.3">
      <c r="B46" s="111"/>
      <c r="C46" s="119"/>
      <c r="D46" s="81"/>
    </row>
    <row r="47" spans="2:4" x14ac:dyDescent="0.3">
      <c r="B47" s="111"/>
      <c r="C47" s="119"/>
      <c r="D47" s="81"/>
    </row>
    <row r="48" spans="2:4" x14ac:dyDescent="0.3">
      <c r="B48" s="111"/>
      <c r="C48" s="119"/>
      <c r="D48" s="81"/>
    </row>
    <row r="49" spans="2:4" x14ac:dyDescent="0.3">
      <c r="B49" s="111"/>
      <c r="C49" s="119"/>
      <c r="D49" s="81"/>
    </row>
    <row r="50" spans="2:4" x14ac:dyDescent="0.3">
      <c r="B50" s="111"/>
      <c r="C50" s="111"/>
      <c r="D50" s="81"/>
    </row>
    <row r="51" spans="2:4" x14ac:dyDescent="0.3">
      <c r="B51" s="111"/>
      <c r="C51" s="111"/>
      <c r="D51" s="81"/>
    </row>
    <row r="52" spans="2:4" x14ac:dyDescent="0.3">
      <c r="D52" s="81"/>
    </row>
    <row r="53" spans="2:4" x14ac:dyDescent="0.3">
      <c r="D53" s="81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disablePrompts="1"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6" workbookViewId="0">
      <selection activeCell="E15" sqref="E15"/>
    </sheetView>
  </sheetViews>
  <sheetFormatPr defaultRowHeight="14.4" x14ac:dyDescent="0.3"/>
  <cols>
    <col min="1" max="1" width="10.5546875" style="73" bestFit="1" customWidth="1"/>
    <col min="2" max="2" width="9.77734375" style="73" customWidth="1"/>
    <col min="3" max="7" width="8.88671875" style="73" customWidth="1"/>
    <col min="8" max="8" width="11.77734375" style="73" bestFit="1" customWidth="1"/>
    <col min="9" max="16" width="8.88671875" style="73" customWidth="1"/>
    <col min="17" max="17" width="16.21875" style="73" customWidth="1"/>
    <col min="18" max="23" width="8.88671875" style="73" customWidth="1"/>
    <col min="24" max="16384" width="8.88671875" style="73"/>
  </cols>
  <sheetData>
    <row r="1" spans="1:17" x14ac:dyDescent="0.3">
      <c r="A1" s="2">
        <f ca="1">TODAY()</f>
        <v>45042</v>
      </c>
      <c r="B1" t="s">
        <v>740</v>
      </c>
      <c r="D1" s="112" t="s">
        <v>735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</row>
    <row r="2" spans="1:17" ht="15" customHeight="1" thickBot="1" x14ac:dyDescent="0.35">
      <c r="A2" t="s">
        <v>9</v>
      </c>
      <c r="B2">
        <v>2023</v>
      </c>
      <c r="N2" t="s">
        <v>739</v>
      </c>
    </row>
    <row r="3" spans="1:17" x14ac:dyDescent="0.3">
      <c r="B3" s="19" t="s">
        <v>737</v>
      </c>
      <c r="C3" s="20" t="s">
        <v>738</v>
      </c>
      <c r="N3" t="s">
        <v>740</v>
      </c>
    </row>
    <row r="4" spans="1:17" x14ac:dyDescent="0.3">
      <c r="B4" s="21">
        <v>0</v>
      </c>
      <c r="C4">
        <f>SUMPRODUCT((tb_list[my_score]='geral by year'!B4)*(YEAR(tb_list[my_finish_date])='geral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" s="81">
        <f t="array" ref="D4">SUMPRODUCT((tb_list[my_score]='geral by year'!B4)*ISNUMBER(tb_list[show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5" spans="1:17" x14ac:dyDescent="0.3">
      <c r="B5" s="21">
        <v>1</v>
      </c>
      <c r="C5">
        <f t="array" ref="C5">SUMPRODUCT((tb_list[my_score]='geral by year'!B5)*(YEAR(tb_list[my_finish_date])='geral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5" s="81">
        <f t="array" ref="D5">SUMPRODUCT((tb_list[my_score]='geral by year'!B5)*ISNUMBER(tb_list[show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5" s="50"/>
      <c r="N5" t="s">
        <v>741</v>
      </c>
    </row>
    <row r="6" spans="1:17" x14ac:dyDescent="0.3">
      <c r="B6" s="21">
        <v>2</v>
      </c>
      <c r="C6">
        <f t="array" ref="C6">SUMPRODUCT((tb_list[my_score]='geral by year'!B6)*(YEAR(tb_list[my_finish_date])='geral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6" s="81">
        <f t="array" ref="D6">SUMPRODUCT((tb_list[my_score]='geral by year'!B6)*ISNUMBER(tb_list[show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6" s="50"/>
      <c r="N6" t="s">
        <v>742</v>
      </c>
    </row>
    <row r="7" spans="1:17" x14ac:dyDescent="0.3">
      <c r="B7" s="21">
        <v>3</v>
      </c>
      <c r="C7">
        <f t="array" ref="C7">SUMPRODUCT((tb_list[my_score]='geral by year'!B7)*(YEAR(tb_list[my_finish_date])='geral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7" s="81">
        <f t="array" ref="D7">SUMPRODUCT((tb_list[my_score]='geral by year'!B7)*ISNUMBER(tb_list[show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9.5</v>
      </c>
      <c r="E7" s="50"/>
      <c r="N7" t="s">
        <v>739</v>
      </c>
    </row>
    <row r="8" spans="1:17" x14ac:dyDescent="0.3">
      <c r="B8" s="21">
        <v>4</v>
      </c>
      <c r="C8">
        <f t="array" ref="C8">SUMPRODUCT((tb_list[my_score]='geral by year'!B8)*(YEAR(tb_list[my_finish_date])='geral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8" s="81">
        <f t="array" ref="D8">SUMPRODUCT((tb_list[my_score]='geral by year'!B8)*ISNUMBER(tb_list[show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9.4666666666666668</v>
      </c>
      <c r="E8" s="50"/>
      <c r="N8" t="s">
        <v>743</v>
      </c>
    </row>
    <row r="9" spans="1:17" x14ac:dyDescent="0.3">
      <c r="B9" s="21">
        <v>5</v>
      </c>
      <c r="C9">
        <f t="array" ref="C9">SUMPRODUCT((tb_list[my_score]='geral by year'!B9)*(YEAR(tb_list[my_finish_date])='geral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9" s="81">
        <f t="array" ref="D9">SUMPRODUCT((tb_list[my_score]='geral by year'!B9)*ISNUMBER(tb_list[show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19.451111111111111</v>
      </c>
      <c r="E9" s="50"/>
      <c r="N9" t="s">
        <v>744</v>
      </c>
    </row>
    <row r="10" spans="1:17" x14ac:dyDescent="0.3">
      <c r="B10" s="21">
        <v>6</v>
      </c>
      <c r="C10">
        <f t="array" ref="C10">SUMPRODUCT((tb_list[my_score]='geral by year'!B10)*(YEAR(tb_list[my_finish_date])='geral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5</v>
      </c>
      <c r="D10" s="81">
        <f t="array" ref="D10">SUMPRODUCT((tb_list[my_score]='geral by year'!B10)*ISNUMBER(tb_list[show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27.167777777777779</v>
      </c>
      <c r="E10" s="50"/>
      <c r="N10" t="s">
        <v>745</v>
      </c>
    </row>
    <row r="11" spans="1:17" x14ac:dyDescent="0.3">
      <c r="B11" s="21">
        <v>7</v>
      </c>
      <c r="C11">
        <f t="array" ref="C11">SUMPRODUCT((tb_list[my_score]='geral by year'!B11)*(YEAR(tb_list[my_finish_date])='geral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4</v>
      </c>
      <c r="D11" s="81">
        <f t="array" ref="D11">SUMPRODUCT((tb_list[my_score]='geral by year'!B11)*ISNUMBER(tb_list[show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24.313333333333333</v>
      </c>
      <c r="E11" s="50"/>
      <c r="N11" t="s">
        <v>734</v>
      </c>
    </row>
    <row r="12" spans="1:17" x14ac:dyDescent="0.3">
      <c r="B12" s="21">
        <v>8</v>
      </c>
      <c r="C12">
        <f t="array" ref="C12">SUMPRODUCT((tb_list[my_score]='geral by year'!B12)*(YEAR(tb_list[my_finish_date])='geral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2" s="81">
        <f t="array" ref="D12">SUMPRODUCT((tb_list[my_score]='geral by year'!B12)*ISNUMBER(tb_list[show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SUMPRODUCT((tb_list[my_score]='geral by year'!B13)*(YEAR(tb_list[my_finish_date])='geral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3" s="81">
        <f t="array" ref="D13">SUMPRODUCT((tb_list[my_score]='geral by year'!B13)*ISNUMBER(tb_list[show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SUMPRODUCT((tb_list[my_score]='geral by year'!B14)*(YEAR(tb_list[my_finish_date])='geral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4" s="81">
        <f t="array" ref="D14">SUMPRODUCT((tb_list[my_score]='geral by year'!B14)*ISNUMBER(tb_list[show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E14" s="50"/>
    </row>
    <row r="15" spans="1:17" x14ac:dyDescent="0.3">
      <c r="B15" t="s">
        <v>750</v>
      </c>
      <c r="C15">
        <f>SUM(C4:C14)</f>
        <v>17</v>
      </c>
      <c r="D15" s="81">
        <f>SUM(D4:D14)</f>
        <v>89.898888888888891</v>
      </c>
    </row>
    <row r="16" spans="1:17" x14ac:dyDescent="0.3">
      <c r="B16" t="s">
        <v>751</v>
      </c>
      <c r="C16">
        <f>SUMPRODUCT($B$4:$B$14,C4:C14)/C15</f>
        <v>5.4117647058823533</v>
      </c>
      <c r="D16">
        <f>SUMPRODUCT($B$4:$B$14,D4:D14)/D15</f>
        <v>5.5264556477029751</v>
      </c>
    </row>
    <row r="18" spans="2:8" x14ac:dyDescent="0.3">
      <c r="B18" t="s">
        <v>4</v>
      </c>
      <c r="C18" t="s">
        <v>748</v>
      </c>
      <c r="D18" t="s">
        <v>749</v>
      </c>
    </row>
    <row r="19" spans="2:8" x14ac:dyDescent="0.3">
      <c r="B19">
        <v>1907</v>
      </c>
      <c r="C19">
        <f>SUMPRODUCT((tb_list[year]=B19)*(YEAR(tb_list[my_finish_date])='geral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19" s="38">
        <f t="array" ref="D19">SUMPRODUCT((tb_list[year]=B19)*ISNUMBER(tb_list[show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 t="array" ref="B20">_xlfn.AGGREGATE(15,6,(tb_list[year]&gt;'geral by year'!B19)/(tb_list[year]&gt;'geral by year'!B19)*tb_list[year],1)</f>
        <v>1984</v>
      </c>
      <c r="C20">
        <f>SUMPRODUCT((tb_list[year]=B20)*(YEAR(tb_list[my_finish_date])='geral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0" s="38">
        <f t="array" ref="D20">SUMPRODUCT((tb_list[year]=B20)*ISNUMBER(tb_list[show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1985</v>
      </c>
      <c r="C21">
        <f>SUMPRODUCT((tb_list[year]=B21)*(YEAR(tb_list[my_finish_date])='geral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1" s="38">
        <f t="array" ref="D21">SUMPRODUCT((tb_list[year]=B21)*ISNUMBER(tb_list[show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1986</v>
      </c>
      <c r="C22">
        <f>SUMPRODUCT((tb_list[year]=B22)*(YEAR(tb_list[my_finish_date])='geral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2" s="38">
        <f t="array" ref="D22">SUMPRODUCT((tb_list[year]=B22)*ISNUMBER(tb_list[show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1989</v>
      </c>
      <c r="C23">
        <f>SUMPRODUCT((tb_list[year]=B23)*(YEAR(tb_list[my_finish_date])='geral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3" s="38">
        <f t="array" ref="D23">SUMPRODUCT((tb_list[year]=B23)*ISNUMBER(tb_list[show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1995</v>
      </c>
      <c r="C24">
        <f>SUMPRODUCT((tb_list[year]=B24)*(YEAR(tb_list[my_finish_date])='geral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24" s="38">
        <f t="array" ref="D24">SUMPRODUCT((tb_list[year]=B24)*ISNUMBER(tb_list[show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1998</v>
      </c>
      <c r="C25">
        <f>SUMPRODUCT((tb_list[year]=B25)*(YEAR(tb_list[my_finish_date])='geral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5" s="38">
        <f t="array" ref="D25">SUMPRODUCT((tb_list[year]=B25)*ISNUMBER(tb_list[show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1999</v>
      </c>
      <c r="C26">
        <f>SUMPRODUCT((tb_list[year]=B26)*(YEAR(tb_list[my_finish_date])='geral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6" s="38">
        <f t="array" ref="D26">SUMPRODUCT((tb_list[year]=B26)*ISNUMBER(tb_list[show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7" spans="2:8" x14ac:dyDescent="0.3">
      <c r="B27">
        <f t="array" ref="B27">_xlfn.AGGREGATE(15,6,(tb_list[year]&gt;'geral by year'!B26)/(tb_list[year]&gt;'geral by year'!B26)*tb_list[year],1)</f>
        <v>2000</v>
      </c>
      <c r="C27">
        <f>SUMPRODUCT((tb_list[year]=B27)*(YEAR(tb_list[my_finish_date])='geral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7" s="38">
        <f t="array" ref="D27">SUMPRODUCT((tb_list[year]=B27)*ISNUMBER(tb_list[show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2001</v>
      </c>
      <c r="C28">
        <f>SUMPRODUCT((tb_list[year]=B28)*(YEAR(tb_list[my_finish_date])='geral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8" s="38">
        <f t="array" ref="D28">SUMPRODUCT((tb_list[year]=B28)*ISNUMBER(tb_list[show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10.18333333333333</v>
      </c>
    </row>
    <row r="29" spans="2:8" x14ac:dyDescent="0.3">
      <c r="B29">
        <f t="array" ref="B29">_xlfn.AGGREGATE(15,6,(tb_list[year]&gt;'geral by year'!B28)/(tb_list[year]&gt;'geral by year'!B28)*tb_list[year],1)</f>
        <v>2002</v>
      </c>
      <c r="C29">
        <f>SUMPRODUCT((tb_list[year]=B29)*(YEAR(tb_list[my_finish_date])='geral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29" s="38">
        <f t="array" ref="D29">SUMPRODUCT((tb_list[year]=B29)*ISNUMBER(tb_list[show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2003</v>
      </c>
      <c r="C30">
        <f>SUMPRODUCT((tb_list[year]=B30)*(YEAR(tb_list[my_finish_date])='geral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0" s="38">
        <f t="array" ref="D30">SUMPRODUCT((tb_list[year]=B30)*ISNUMBER(tb_list[show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2004</v>
      </c>
      <c r="C31">
        <f>SUMPRODUCT((tb_list[year]=B31)*(YEAR(tb_list[my_finish_date])='geral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1" s="38">
        <f t="array" ref="D31">SUMPRODUCT((tb_list[year]=B31)*ISNUMBER(tb_list[show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2005</v>
      </c>
      <c r="C32">
        <f>SUMPRODUCT((tb_list[year]=B32)*(YEAR(tb_list[my_finish_date])='geral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2" s="38">
        <f t="array" ref="D32">SUMPRODUCT((tb_list[year]=B32)*ISNUMBER(tb_list[show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2007</v>
      </c>
      <c r="C33">
        <f>SUMPRODUCT((tb_list[year]=B33)*(YEAR(tb_list[my_finish_date])='geral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3" s="38">
        <f t="array" ref="D33">SUMPRODUCT((tb_list[year]=B33)*ISNUMBER(tb_list[show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2009</v>
      </c>
      <c r="C34">
        <f>SUMPRODUCT((tb_list[year]=B34)*(YEAR(tb_list[my_finish_date])='geral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4" s="38">
        <f t="array" ref="D34">SUMPRODUCT((tb_list[year]=B34)*ISNUMBER(tb_list[show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2012</v>
      </c>
      <c r="C35">
        <f>SUMPRODUCT((tb_list[year]=B35)*(YEAR(tb_list[my_finish_date])='geral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5" s="38">
        <f t="array" ref="D35">SUMPRODUCT((tb_list[year]=B35)*ISNUMBER(tb_list[show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2013</v>
      </c>
      <c r="C36">
        <f>SUMPRODUCT((tb_list[year]=B36)*(YEAR(tb_list[my_finish_date])='geral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</v>
      </c>
      <c r="D36" s="38">
        <f t="array" ref="D36">SUMPRODUCT((tb_list[year]=B36)*ISNUMBER(tb_list[show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2015</v>
      </c>
      <c r="C37">
        <f>SUMPRODUCT((tb_list[year]=B37)*(YEAR(tb_list[my_finish_date])='geral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7" s="38">
        <f t="array" ref="D37">SUMPRODUCT((tb_list[year]=B37)*ISNUMBER(tb_list[show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2016</v>
      </c>
      <c r="C38">
        <f>SUMPRODUCT((tb_list[year]=B38)*(YEAR(tb_list[my_finish_date])='geral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8" s="38">
        <f t="array" ref="D38">SUMPRODUCT((tb_list[year]=B38)*ISNUMBER(tb_list[show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2017</v>
      </c>
      <c r="C39">
        <f>SUMPRODUCT((tb_list[year]=B39)*(YEAR(tb_list[my_finish_date])='geral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39" s="38">
        <f t="array" ref="D39">SUMPRODUCT((tb_list[year]=B39)*ISNUMBER(tb_list[show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2018</v>
      </c>
      <c r="C40">
        <f>SUMPRODUCT((tb_list[year]=B40)*(YEAR(tb_list[my_finish_date])='geral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0" s="38">
        <f t="array" ref="D40">SUMPRODUCT((tb_list[year]=B40)*ISNUMBER(tb_list[show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2019</v>
      </c>
      <c r="C41">
        <f>SUMPRODUCT((tb_list[year]=B41)*(YEAR(tb_list[my_finish_date])='geral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</v>
      </c>
      <c r="D41" s="38">
        <f t="array" ref="D41">SUMPRODUCT((tb_list[year]=B41)*ISNUMBER(tb_list[show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42" spans="2:4" x14ac:dyDescent="0.3">
      <c r="B42">
        <f t="array" ref="B42">_xlfn.AGGREGATE(15,6,(tb_list[year]&gt;'geral by year'!B41)/(tb_list[year]&gt;'geral by year'!B41)*tb_list[year],1)</f>
        <v>2020</v>
      </c>
      <c r="C42">
        <f>SUMPRODUCT((tb_list[year]=B42)*(YEAR(tb_list[my_finish_date])='geral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0</v>
      </c>
      <c r="D42" s="38">
        <f t="array" ref="D42">SUMPRODUCT((tb_list[year]=B42)*ISNUMBER(tb_list[show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0</v>
      </c>
    </row>
    <row r="43" spans="2:4" x14ac:dyDescent="0.3">
      <c r="B43" s="111">
        <f t="array" ref="B43">_xlfn.AGGREGATE(15,6,(tb_list[year]&gt;'geral by year'!B42)/(tb_list[year]&gt;'geral by year'!B42)*tb_list[year],1)</f>
        <v>2021</v>
      </c>
      <c r="C43" s="119">
        <f>SUMPRODUCT((tb_list[year]=B43)*(YEAR(tb_list[my_finish_date])='geral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28</v>
      </c>
      <c r="D43" s="38">
        <f t="array" ref="D43">SUMPRODUCT((tb_list[year]=B43)*ISNUMBER(tb_list[show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4.75</v>
      </c>
    </row>
    <row r="44" spans="2:4" x14ac:dyDescent="0.3">
      <c r="B44" s="111">
        <f t="array" ref="B44">_xlfn.AGGREGATE(15,6,(tb_list[year]&gt;'geral by year'!B43)/(tb_list[year]&gt;'geral by year'!B43)*tb_list[year],1)</f>
        <v>2022</v>
      </c>
      <c r="C44" s="119">
        <f>SUMPRODUCT((tb_list[year]=B44)*(YEAR(tb_list[my_finish_date])='geral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)</f>
        <v>17</v>
      </c>
      <c r="D44" s="38">
        <f t="array" ref="D44">SUMPRODUCT((tb_list[year]=B44)*ISNUMBER(tb_list[show duration (hours)])*(YEAR(tb_list[my_finish_date])='geral by year'!$B$2)*(IF($B$1="NOT MUSIC",tb_list[series_type]&lt;&gt;"MUSIC",IF($B$1="TV",((tb_list[series_type]="TV")+(tb_list[series_type]="TV_SHORT")),IF($B$1="MOVIE",tb_list[series_type]="MOVIE",IF($B$1="ONA",tb_list[series_type]="ONA",IF($B$1="OVA",tb_list[series_type]="OVA",IF($B$1="SPECIAL",tb_list[series_type]="SPECIAL",IF($B$1="MUSIC",tb_list[series_type]="MUSIC",tb_list[series_type]&lt;&gt;"qw")))))))),tb_list[show duration (hours)])</f>
        <v>74.965555555555554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M15" sqref="M15"/>
    </sheetView>
  </sheetViews>
  <sheetFormatPr defaultRowHeight="14.4" x14ac:dyDescent="0.3"/>
  <cols>
    <col min="2" max="2" width="8.88671875" style="73" customWidth="1"/>
  </cols>
  <sheetData>
    <row r="1" spans="1:8" x14ac:dyDescent="0.3">
      <c r="A1" t="s">
        <v>752</v>
      </c>
      <c r="B1">
        <v>2021</v>
      </c>
    </row>
    <row r="2" spans="1:8" x14ac:dyDescent="0.3">
      <c r="A2" t="s">
        <v>753</v>
      </c>
      <c r="B2" t="s">
        <v>734</v>
      </c>
      <c r="D2" s="1" t="s">
        <v>703</v>
      </c>
      <c r="E2" s="1" t="s">
        <v>704</v>
      </c>
      <c r="F2" s="1" t="s">
        <v>714</v>
      </c>
      <c r="G2" s="1" t="s">
        <v>715</v>
      </c>
      <c r="H2" s="51" t="s">
        <v>750</v>
      </c>
    </row>
    <row r="3" spans="1:8" x14ac:dyDescent="0.3">
      <c r="C3">
        <v>0</v>
      </c>
      <c r="D3">
        <f>IF($B$2="All",COUNTIFS(user_list!$J:$J,'year stats'!$B$1,user_list!$K:$K,D$2,user_list!$I:$I,$C3),IF($B$2="NOT MUSIC",COUNTIFS(user_list!$J:$J,'year stats'!$B$1,user_list!$K:$K,D$2,user_list!$I:$I,$C3,user_list!$D:$D,"&lt;&gt;"&amp;"music"),COUNTIFS(user_list!$J:$J,'year stats'!$B$1,user_list!$K:$K,D$2,user_list!$I:$I,$C3,user_list!$D:$D,'year stats'!$B$2)))</f>
        <v>0</v>
      </c>
      <c r="E3">
        <f>IF($B$2="All",COUNTIFS(user_list!$J:$J,'year stats'!$B$1,user_list!$K:$K,E$2,user_list!$I:$I,$C3),IF($B$2="NOT MUSIC",COUNTIFS(user_list!$J:$J,'year stats'!$B$1,user_list!$K:$K,E$2,user_list!$I:$I,$C3,user_list!$D:$D,"&lt;&gt;"&amp;"music"),COUNTIFS(user_list!$J:$J,'year stats'!$B$1,user_list!$K:$K,E$2,user_list!$I:$I,$C3,user_list!$D:$D,'year stats'!$B$2)))</f>
        <v>0</v>
      </c>
      <c r="F3">
        <f>IF($B$2="All",COUNTIFS(user_list!$J:$J,'year stats'!$B$1,user_list!$K:$K,F$2,user_list!$I:$I,$C3),IF($B$2="NOT MUSIC",COUNTIFS(user_list!$J:$J,'year stats'!$B$1,user_list!$K:$K,F$2,user_list!$I:$I,$C3,user_list!$D:$D,"&lt;&gt;"&amp;"music"),COUNTIFS(user_list!$J:$J,'year stats'!$B$1,user_list!$K:$K,F$2,user_list!$I:$I,$C3,user_list!$D:$D,'year stats'!$B$2)))</f>
        <v>0</v>
      </c>
      <c r="G3">
        <f>IF($B$2="All",COUNTIFS(user_list!$J:$J,'year stats'!$B$1,user_list!$K:$K,G$2,user_list!$I:$I,$C3),IF($B$2="NOT MUSIC",COUNTIFS(user_list!$J:$J,'year stats'!$B$1,user_list!$K:$K,G$2,user_list!$I:$I,$C3,user_list!$D:$D,"&lt;&gt;"&amp;"music"),COUNTIFS(user_list!$J:$J,'year stats'!$B$1,user_list!$K:$K,G$2,user_list!$I:$I,$C3,user_list!$D:$D,'year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IF($B$2="All",COUNTIFS(user_list!$J:$J,'year stats'!$B$1,user_list!$K:$K,D$2,user_list!$I:$I,$C4),IF($B$2="NOT MUSIC",COUNTIFS(user_list!$J:$J,'year stats'!$B$1,user_list!$K:$K,D$2,user_list!$I:$I,$C4,user_list!$D:$D,"&lt;&gt;"&amp;"music"),COUNTIFS(user_list!$J:$J,'year stats'!$B$1,user_list!$K:$K,D$2,user_list!$I:$I,$C4,user_list!$D:$D,'year stats'!$B$2)))</f>
        <v>0</v>
      </c>
      <c r="E4">
        <f>IF($B$2="All",COUNTIFS(user_list!$J:$J,'year stats'!$B$1,user_list!$K:$K,E$2,user_list!$I:$I,$C4),IF($B$2="NOT MUSIC",COUNTIFS(user_list!$J:$J,'year stats'!$B$1,user_list!$K:$K,E$2,user_list!$I:$I,$C4,user_list!$D:$D,"&lt;&gt;"&amp;"music"),COUNTIFS(user_list!$J:$J,'year stats'!$B$1,user_list!$K:$K,E$2,user_list!$I:$I,$C4,user_list!$D:$D,'year stats'!$B$2)))</f>
        <v>0</v>
      </c>
      <c r="F4">
        <f>IF($B$2="All",COUNTIFS(user_list!$J:$J,'year stats'!$B$1,user_list!$K:$K,F$2,user_list!$I:$I,$C4),IF($B$2="NOT MUSIC",COUNTIFS(user_list!$J:$J,'year stats'!$B$1,user_list!$K:$K,F$2,user_list!$I:$I,$C4,user_list!$D:$D,"&lt;&gt;"&amp;"music"),COUNTIFS(user_list!$J:$J,'year stats'!$B$1,user_list!$K:$K,F$2,user_list!$I:$I,$C4,user_list!$D:$D,'year stats'!$B$2)))</f>
        <v>0</v>
      </c>
      <c r="G4">
        <f>IF($B$2="All",COUNTIFS(user_list!$J:$J,'year stats'!$B$1,user_list!$K:$K,G$2,user_list!$I:$I,$C4),IF($B$2="NOT MUSIC",COUNTIFS(user_list!$J:$J,'year stats'!$B$1,user_list!$K:$K,G$2,user_list!$I:$I,$C4,user_list!$D:$D,"&lt;&gt;"&amp;"music"),COUNTIFS(user_list!$J:$J,'year stats'!$B$1,user_list!$K:$K,G$2,user_list!$I:$I,$C4,user_list!$D:$D,'year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IF($B$2="All",COUNTIFS(user_list!$J:$J,'year stats'!$B$1,user_list!$K:$K,D$2,user_list!$I:$I,$C5),IF($B$2="NOT MUSIC",COUNTIFS(user_list!$J:$J,'year stats'!$B$1,user_list!$K:$K,D$2,user_list!$I:$I,$C5,user_list!$D:$D,"&lt;&gt;"&amp;"music"),COUNTIFS(user_list!$J:$J,'year stats'!$B$1,user_list!$K:$K,D$2,user_list!$I:$I,$C5,user_list!$D:$D,'year stats'!$B$2)))</f>
        <v>0</v>
      </c>
      <c r="E5">
        <f>IF($B$2="All",COUNTIFS(user_list!$J:$J,'year stats'!$B$1,user_list!$K:$K,E$2,user_list!$I:$I,$C5),IF($B$2="NOT MUSIC",COUNTIFS(user_list!$J:$J,'year stats'!$B$1,user_list!$K:$K,E$2,user_list!$I:$I,$C5,user_list!$D:$D,"&lt;&gt;"&amp;"music"),COUNTIFS(user_list!$J:$J,'year stats'!$B$1,user_list!$K:$K,E$2,user_list!$I:$I,$C5,user_list!$D:$D,'year stats'!$B$2)))</f>
        <v>0</v>
      </c>
      <c r="F5">
        <f>IF($B$2="All",COUNTIFS(user_list!$J:$J,'year stats'!$B$1,user_list!$K:$K,F$2,user_list!$I:$I,$C5),IF($B$2="NOT MUSIC",COUNTIFS(user_list!$J:$J,'year stats'!$B$1,user_list!$K:$K,F$2,user_list!$I:$I,$C5,user_list!$D:$D,"&lt;&gt;"&amp;"music"),COUNTIFS(user_list!$J:$J,'year stats'!$B$1,user_list!$K:$K,F$2,user_list!$I:$I,$C5,user_list!$D:$D,'year stats'!$B$2)))</f>
        <v>0</v>
      </c>
      <c r="G5">
        <f>IF($B$2="All",COUNTIFS(user_list!$J:$J,'year stats'!$B$1,user_list!$K:$K,G$2,user_list!$I:$I,$C5),IF($B$2="NOT MUSIC",COUNTIFS(user_list!$J:$J,'year stats'!$B$1,user_list!$K:$K,G$2,user_list!$I:$I,$C5,user_list!$D:$D,"&lt;&gt;"&amp;"music"),COUNTIFS(user_list!$J:$J,'year stats'!$B$1,user_list!$K:$K,G$2,user_list!$I:$I,$C5,user_list!$D:$D,'year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IF($B$2="All",COUNTIFS(user_list!$J:$J,'year stats'!$B$1,user_list!$K:$K,D$2,user_list!$I:$I,$C6),IF($B$2="NOT MUSIC",COUNTIFS(user_list!$J:$J,'year stats'!$B$1,user_list!$K:$K,D$2,user_list!$I:$I,$C6,user_list!$D:$D,"&lt;&gt;"&amp;"music"),COUNTIFS(user_list!$J:$J,'year stats'!$B$1,user_list!$K:$K,D$2,user_list!$I:$I,$C6,user_list!$D:$D,'year stats'!$B$2)))</f>
        <v>0</v>
      </c>
      <c r="E6">
        <f>IF($B$2="All",COUNTIFS(user_list!$J:$J,'year stats'!$B$1,user_list!$K:$K,E$2,user_list!$I:$I,$C6),IF($B$2="NOT MUSIC",COUNTIFS(user_list!$J:$J,'year stats'!$B$1,user_list!$K:$K,E$2,user_list!$I:$I,$C6,user_list!$D:$D,"&lt;&gt;"&amp;"music"),COUNTIFS(user_list!$J:$J,'year stats'!$B$1,user_list!$K:$K,E$2,user_list!$I:$I,$C6,user_list!$D:$D,'year stats'!$B$2)))</f>
        <v>1</v>
      </c>
      <c r="F6">
        <f>IF($B$2="All",COUNTIFS(user_list!$J:$J,'year stats'!$B$1,user_list!$K:$K,F$2,user_list!$I:$I,$C6),IF($B$2="NOT MUSIC",COUNTIFS(user_list!$J:$J,'year stats'!$B$1,user_list!$K:$K,F$2,user_list!$I:$I,$C6,user_list!$D:$D,"&lt;&gt;"&amp;"music"),COUNTIFS(user_list!$J:$J,'year stats'!$B$1,user_list!$K:$K,F$2,user_list!$I:$I,$C6,user_list!$D:$D,'year stats'!$B$2)))</f>
        <v>0</v>
      </c>
      <c r="G6">
        <f>IF($B$2="All",COUNTIFS(user_list!$J:$J,'year stats'!$B$1,user_list!$K:$K,G$2,user_list!$I:$I,$C6),IF($B$2="NOT MUSIC",COUNTIFS(user_list!$J:$J,'year stats'!$B$1,user_list!$K:$K,G$2,user_list!$I:$I,$C6,user_list!$D:$D,"&lt;&gt;"&amp;"music"),COUNTIFS(user_list!$J:$J,'year stats'!$B$1,user_list!$K:$K,G$2,user_list!$I:$I,$C6,user_list!$D:$D,'year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IF($B$2="All",COUNTIFS(user_list!$J:$J,'year stats'!$B$1,user_list!$K:$K,D$2,user_list!$I:$I,$C7),IF($B$2="NOT MUSIC",COUNTIFS(user_list!$J:$J,'year stats'!$B$1,user_list!$K:$K,D$2,user_list!$I:$I,$C7,user_list!$D:$D,"&lt;&gt;"&amp;"music"),COUNTIFS(user_list!$J:$J,'year stats'!$B$1,user_list!$K:$K,D$2,user_list!$I:$I,$C7,user_list!$D:$D,'year stats'!$B$2)))</f>
        <v>5</v>
      </c>
      <c r="E7">
        <f>IF($B$2="All",COUNTIFS(user_list!$J:$J,'year stats'!$B$1,user_list!$K:$K,E$2,user_list!$I:$I,$C7),IF($B$2="NOT MUSIC",COUNTIFS(user_list!$J:$J,'year stats'!$B$1,user_list!$K:$K,E$2,user_list!$I:$I,$C7,user_list!$D:$D,"&lt;&gt;"&amp;"music"),COUNTIFS(user_list!$J:$J,'year stats'!$B$1,user_list!$K:$K,E$2,user_list!$I:$I,$C7,user_list!$D:$D,'year stats'!$B$2)))</f>
        <v>4</v>
      </c>
      <c r="F7">
        <f>IF($B$2="All",COUNTIFS(user_list!$J:$J,'year stats'!$B$1,user_list!$K:$K,F$2,user_list!$I:$I,$C7),IF($B$2="NOT MUSIC",COUNTIFS(user_list!$J:$J,'year stats'!$B$1,user_list!$K:$K,F$2,user_list!$I:$I,$C7,user_list!$D:$D,"&lt;&gt;"&amp;"music"),COUNTIFS(user_list!$J:$J,'year stats'!$B$1,user_list!$K:$K,F$2,user_list!$I:$I,$C7,user_list!$D:$D,'year stats'!$B$2)))</f>
        <v>3</v>
      </c>
      <c r="G7">
        <f>IF($B$2="All",COUNTIFS(user_list!$J:$J,'year stats'!$B$1,user_list!$K:$K,G$2,user_list!$I:$I,$C7),IF($B$2="NOT MUSIC",COUNTIFS(user_list!$J:$J,'year stats'!$B$1,user_list!$K:$K,G$2,user_list!$I:$I,$C7,user_list!$D:$D,"&lt;&gt;"&amp;"music"),COUNTIFS(user_list!$J:$J,'year stats'!$B$1,user_list!$K:$K,G$2,user_list!$I:$I,$C7,user_list!$D:$D,'year stats'!$B$2)))</f>
        <v>3</v>
      </c>
      <c r="H7">
        <f t="shared" si="0"/>
        <v>15</v>
      </c>
    </row>
    <row r="8" spans="1:8" x14ac:dyDescent="0.3">
      <c r="C8">
        <v>5</v>
      </c>
      <c r="D8">
        <f>IF($B$2="All",COUNTIFS(user_list!$J:$J,'year stats'!$B$1,user_list!$K:$K,D$2,user_list!$I:$I,$C8),IF($B$2="NOT MUSIC",COUNTIFS(user_list!$J:$J,'year stats'!$B$1,user_list!$K:$K,D$2,user_list!$I:$I,$C8,user_list!$D:$D,"&lt;&gt;"&amp;"music"),COUNTIFS(user_list!$J:$J,'year stats'!$B$1,user_list!$K:$K,D$2,user_list!$I:$I,$C8,user_list!$D:$D,'year stats'!$B$2)))</f>
        <v>7</v>
      </c>
      <c r="E8">
        <f>IF($B$2="All",COUNTIFS(user_list!$J:$J,'year stats'!$B$1,user_list!$K:$K,E$2,user_list!$I:$I,$C8),IF($B$2="NOT MUSIC",COUNTIFS(user_list!$J:$J,'year stats'!$B$1,user_list!$K:$K,E$2,user_list!$I:$I,$C8,user_list!$D:$D,"&lt;&gt;"&amp;"music"),COUNTIFS(user_list!$J:$J,'year stats'!$B$1,user_list!$K:$K,E$2,user_list!$I:$I,$C8,user_list!$D:$D,'year stats'!$B$2)))</f>
        <v>11</v>
      </c>
      <c r="F8">
        <f>IF($B$2="All",COUNTIFS(user_list!$J:$J,'year stats'!$B$1,user_list!$K:$K,F$2,user_list!$I:$I,$C8),IF($B$2="NOT MUSIC",COUNTIFS(user_list!$J:$J,'year stats'!$B$1,user_list!$K:$K,F$2,user_list!$I:$I,$C8,user_list!$D:$D,"&lt;&gt;"&amp;"music"),COUNTIFS(user_list!$J:$J,'year stats'!$B$1,user_list!$K:$K,F$2,user_list!$I:$I,$C8,user_list!$D:$D,'year stats'!$B$2)))</f>
        <v>8</v>
      </c>
      <c r="G8">
        <f>IF($B$2="All",COUNTIFS(user_list!$J:$J,'year stats'!$B$1,user_list!$K:$K,G$2,user_list!$I:$I,$C8),IF($B$2="NOT MUSIC",COUNTIFS(user_list!$J:$J,'year stats'!$B$1,user_list!$K:$K,G$2,user_list!$I:$I,$C8,user_list!$D:$D,"&lt;&gt;"&amp;"music"),COUNTIFS(user_list!$J:$J,'year stats'!$B$1,user_list!$K:$K,G$2,user_list!$I:$I,$C8,user_list!$D:$D,'year stats'!$B$2)))</f>
        <v>8</v>
      </c>
      <c r="H8">
        <f t="shared" si="0"/>
        <v>34</v>
      </c>
    </row>
    <row r="9" spans="1:8" x14ac:dyDescent="0.3">
      <c r="C9">
        <v>6</v>
      </c>
      <c r="D9">
        <f>IF($B$2="All",COUNTIFS(user_list!$J:$J,'year stats'!$B$1,user_list!$K:$K,D$2,user_list!$I:$I,$C9),IF($B$2="NOT MUSIC",COUNTIFS(user_list!$J:$J,'year stats'!$B$1,user_list!$K:$K,D$2,user_list!$I:$I,$C9,user_list!$D:$D,"&lt;&gt;"&amp;"music"),COUNTIFS(user_list!$J:$J,'year stats'!$B$1,user_list!$K:$K,D$2,user_list!$I:$I,$C9,user_list!$D:$D,'year stats'!$B$2)))</f>
        <v>13</v>
      </c>
      <c r="E9">
        <f>IF($B$2="All",COUNTIFS(user_list!$J:$J,'year stats'!$B$1,user_list!$K:$K,E$2,user_list!$I:$I,$C9),IF($B$2="NOT MUSIC",COUNTIFS(user_list!$J:$J,'year stats'!$B$1,user_list!$K:$K,E$2,user_list!$I:$I,$C9,user_list!$D:$D,"&lt;&gt;"&amp;"music"),COUNTIFS(user_list!$J:$J,'year stats'!$B$1,user_list!$K:$K,E$2,user_list!$I:$I,$C9,user_list!$D:$D,'year stats'!$B$2)))</f>
        <v>8</v>
      </c>
      <c r="F9">
        <f>IF($B$2="All",COUNTIFS(user_list!$J:$J,'year stats'!$B$1,user_list!$K:$K,F$2,user_list!$I:$I,$C9),IF($B$2="NOT MUSIC",COUNTIFS(user_list!$J:$J,'year stats'!$B$1,user_list!$K:$K,F$2,user_list!$I:$I,$C9,user_list!$D:$D,"&lt;&gt;"&amp;"music"),COUNTIFS(user_list!$J:$J,'year stats'!$B$1,user_list!$K:$K,F$2,user_list!$I:$I,$C9,user_list!$D:$D,'year stats'!$B$2)))</f>
        <v>13</v>
      </c>
      <c r="G9">
        <f>IF($B$2="All",COUNTIFS(user_list!$J:$J,'year stats'!$B$1,user_list!$K:$K,G$2,user_list!$I:$I,$C9),IF($B$2="NOT MUSIC",COUNTIFS(user_list!$J:$J,'year stats'!$B$1,user_list!$K:$K,G$2,user_list!$I:$I,$C9,user_list!$D:$D,"&lt;&gt;"&amp;"music"),COUNTIFS(user_list!$J:$J,'year stats'!$B$1,user_list!$K:$K,G$2,user_list!$I:$I,$C9,user_list!$D:$D,'year stats'!$B$2)))</f>
        <v>7</v>
      </c>
      <c r="H9">
        <f t="shared" si="0"/>
        <v>41</v>
      </c>
    </row>
    <row r="10" spans="1:8" x14ac:dyDescent="0.3">
      <c r="C10">
        <v>7</v>
      </c>
      <c r="D10">
        <f>IF($B$2="All",COUNTIFS(user_list!$J:$J,'year stats'!$B$1,user_list!$K:$K,D$2,user_list!$I:$I,$C10),IF($B$2="NOT MUSIC",COUNTIFS(user_list!$J:$J,'year stats'!$B$1,user_list!$K:$K,D$2,user_list!$I:$I,$C10,user_list!$D:$D,"&lt;&gt;"&amp;"music"),COUNTIFS(user_list!$J:$J,'year stats'!$B$1,user_list!$K:$K,D$2,user_list!$I:$I,$C10,user_list!$D:$D,'year stats'!$B$2)))</f>
        <v>8</v>
      </c>
      <c r="E10">
        <f>IF($B$2="All",COUNTIFS(user_list!$J:$J,'year stats'!$B$1,user_list!$K:$K,E$2,user_list!$I:$I,$C10),IF($B$2="NOT MUSIC",COUNTIFS(user_list!$J:$J,'year stats'!$B$1,user_list!$K:$K,E$2,user_list!$I:$I,$C10,user_list!$D:$D,"&lt;&gt;"&amp;"music"),COUNTIFS(user_list!$J:$J,'year stats'!$B$1,user_list!$K:$K,E$2,user_list!$I:$I,$C10,user_list!$D:$D,'year stats'!$B$2)))</f>
        <v>8</v>
      </c>
      <c r="F10">
        <f>IF($B$2="All",COUNTIFS(user_list!$J:$J,'year stats'!$B$1,user_list!$K:$K,F$2,user_list!$I:$I,$C10),IF($B$2="NOT MUSIC",COUNTIFS(user_list!$J:$J,'year stats'!$B$1,user_list!$K:$K,F$2,user_list!$I:$I,$C10,user_list!$D:$D,"&lt;&gt;"&amp;"music"),COUNTIFS(user_list!$J:$J,'year stats'!$B$1,user_list!$K:$K,F$2,user_list!$I:$I,$C10,user_list!$D:$D,'year stats'!$B$2)))</f>
        <v>7</v>
      </c>
      <c r="G10">
        <f>IF($B$2="All",COUNTIFS(user_list!$J:$J,'year stats'!$B$1,user_list!$K:$K,G$2,user_list!$I:$I,$C10),IF($B$2="NOT MUSIC",COUNTIFS(user_list!$J:$J,'year stats'!$B$1,user_list!$K:$K,G$2,user_list!$I:$I,$C10,user_list!$D:$D,"&lt;&gt;"&amp;"music"),COUNTIFS(user_list!$J:$J,'year stats'!$B$1,user_list!$K:$K,G$2,user_list!$I:$I,$C10,user_list!$D:$D,'year stats'!$B$2)))</f>
        <v>5</v>
      </c>
      <c r="H10">
        <f t="shared" si="0"/>
        <v>28</v>
      </c>
    </row>
    <row r="11" spans="1:8" x14ac:dyDescent="0.3">
      <c r="C11">
        <v>8</v>
      </c>
      <c r="D11">
        <f>IF($B$2="All",COUNTIFS(user_list!$J:$J,'year stats'!$B$1,user_list!$K:$K,D$2,user_list!$I:$I,$C11),IF($B$2="NOT MUSIC",COUNTIFS(user_list!$J:$J,'year stats'!$B$1,user_list!$K:$K,D$2,user_list!$I:$I,$C11,user_list!$D:$D,"&lt;&gt;"&amp;"music"),COUNTIFS(user_list!$J:$J,'year stats'!$B$1,user_list!$K:$K,D$2,user_list!$I:$I,$C11,user_list!$D:$D,'year stats'!$B$2)))</f>
        <v>1</v>
      </c>
      <c r="E11">
        <f>IF($B$2="All",COUNTIFS(user_list!$J:$J,'year stats'!$B$1,user_list!$K:$K,E$2,user_list!$I:$I,$C11),IF($B$2="NOT MUSIC",COUNTIFS(user_list!$J:$J,'year stats'!$B$1,user_list!$K:$K,E$2,user_list!$I:$I,$C11,user_list!$D:$D,"&lt;&gt;"&amp;"music"),COUNTIFS(user_list!$J:$J,'year stats'!$B$1,user_list!$K:$K,E$2,user_list!$I:$I,$C11,user_list!$D:$D,'year stats'!$B$2)))</f>
        <v>2</v>
      </c>
      <c r="F11">
        <f>IF($B$2="All",COUNTIFS(user_list!$J:$J,'year stats'!$B$1,user_list!$K:$K,F$2,user_list!$I:$I,$C11),IF($B$2="NOT MUSIC",COUNTIFS(user_list!$J:$J,'year stats'!$B$1,user_list!$K:$K,F$2,user_list!$I:$I,$C11,user_list!$D:$D,"&lt;&gt;"&amp;"music"),COUNTIFS(user_list!$J:$J,'year stats'!$B$1,user_list!$K:$K,F$2,user_list!$I:$I,$C11,user_list!$D:$D,'year stats'!$B$2)))</f>
        <v>3</v>
      </c>
      <c r="G11">
        <f>IF($B$2="All",COUNTIFS(user_list!$J:$J,'year stats'!$B$1,user_list!$K:$K,G$2,user_list!$I:$I,$C11),IF($B$2="NOT MUSIC",COUNTIFS(user_list!$J:$J,'year stats'!$B$1,user_list!$K:$K,G$2,user_list!$I:$I,$C11,user_list!$D:$D,"&lt;&gt;"&amp;"music"),COUNTIFS(user_list!$J:$J,'year stats'!$B$1,user_list!$K:$K,G$2,user_list!$I:$I,$C11,user_list!$D:$D,'year stats'!$B$2)))</f>
        <v>1</v>
      </c>
      <c r="H11">
        <f t="shared" si="0"/>
        <v>7</v>
      </c>
    </row>
    <row r="12" spans="1:8" x14ac:dyDescent="0.3">
      <c r="C12">
        <v>9</v>
      </c>
      <c r="D12">
        <f>IF($B$2="All",COUNTIFS(user_list!$J:$J,'year stats'!$B$1,user_list!$K:$K,D$2,user_list!$I:$I,$C12),IF($B$2="NOT MUSIC",COUNTIFS(user_list!$J:$J,'year stats'!$B$1,user_list!$K:$K,D$2,user_list!$I:$I,$C12,user_list!$D:$D,"&lt;&gt;"&amp;"music"),COUNTIFS(user_list!$J:$J,'year stats'!$B$1,user_list!$K:$K,D$2,user_list!$I:$I,$C12,user_list!$D:$D,'year stats'!$B$2)))</f>
        <v>0</v>
      </c>
      <c r="E12">
        <f>IF($B$2="All",COUNTIFS(user_list!$J:$J,'year stats'!$B$1,user_list!$K:$K,E$2,user_list!$I:$I,$C12),IF($B$2="NOT MUSIC",COUNTIFS(user_list!$J:$J,'year stats'!$B$1,user_list!$K:$K,E$2,user_list!$I:$I,$C12,user_list!$D:$D,"&lt;&gt;"&amp;"music"),COUNTIFS(user_list!$J:$J,'year stats'!$B$1,user_list!$K:$K,E$2,user_list!$I:$I,$C12,user_list!$D:$D,'year stats'!$B$2)))</f>
        <v>0</v>
      </c>
      <c r="F12">
        <f>IF($B$2="All",COUNTIFS(user_list!$J:$J,'year stats'!$B$1,user_list!$K:$K,F$2,user_list!$I:$I,$C12),IF($B$2="NOT MUSIC",COUNTIFS(user_list!$J:$J,'year stats'!$B$1,user_list!$K:$K,F$2,user_list!$I:$I,$C12,user_list!$D:$D,"&lt;&gt;"&amp;"music"),COUNTIFS(user_list!$J:$J,'year stats'!$B$1,user_list!$K:$K,F$2,user_list!$I:$I,$C12,user_list!$D:$D,'year stats'!$B$2)))</f>
        <v>0</v>
      </c>
      <c r="G12">
        <f>IF($B$2="All",COUNTIFS(user_list!$J:$J,'year stats'!$B$1,user_list!$K:$K,G$2,user_list!$I:$I,$C12),IF($B$2="NOT MUSIC",COUNTIFS(user_list!$J:$J,'year stats'!$B$1,user_list!$K:$K,G$2,user_list!$I:$I,$C12,user_list!$D:$D,"&lt;&gt;"&amp;"music"),COUNTIFS(user_list!$J:$J,'year stats'!$B$1,user_list!$K:$K,G$2,user_list!$I:$I,$C12,user_list!$D:$D,'year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IF($B$2="All",COUNTIFS(user_list!$J:$J,'year stats'!$B$1,user_list!$K:$K,D$2,user_list!$I:$I,$C13),IF($B$2="NOT MUSIC",COUNTIFS(user_list!$J:$J,'year stats'!$B$1,user_list!$K:$K,D$2,user_list!$I:$I,$C13,user_list!$D:$D,"&lt;&gt;"&amp;"music"),COUNTIFS(user_list!$J:$J,'year stats'!$B$1,user_list!$K:$K,D$2,user_list!$I:$I,$C13,user_list!$D:$D,'year stats'!$B$2)))</f>
        <v>0</v>
      </c>
      <c r="E13">
        <f>IF($B$2="All",COUNTIFS(user_list!$J:$J,'year stats'!$B$1,user_list!$K:$K,E$2,user_list!$I:$I,$C13),IF($B$2="NOT MUSIC",COUNTIFS(user_list!$J:$J,'year stats'!$B$1,user_list!$K:$K,E$2,user_list!$I:$I,$C13,user_list!$D:$D,"&lt;&gt;"&amp;"music"),COUNTIFS(user_list!$J:$J,'year stats'!$B$1,user_list!$K:$K,E$2,user_list!$I:$I,$C13,user_list!$D:$D,'year stats'!$B$2)))</f>
        <v>0</v>
      </c>
      <c r="F13">
        <f>IF($B$2="All",COUNTIFS(user_list!$J:$J,'year stats'!$B$1,user_list!$K:$K,F$2,user_list!$I:$I,$C13),IF($B$2="NOT MUSIC",COUNTIFS(user_list!$J:$J,'year stats'!$B$1,user_list!$K:$K,F$2,user_list!$I:$I,$C13,user_list!$D:$D,"&lt;&gt;"&amp;"music"),COUNTIFS(user_list!$J:$J,'year stats'!$B$1,user_list!$K:$K,F$2,user_list!$I:$I,$C13,user_list!$D:$D,'year stats'!$B$2)))</f>
        <v>0</v>
      </c>
      <c r="G13">
        <f>IF($B$2="All",COUNTIFS(user_list!$J:$J,'year stats'!$B$1,user_list!$K:$K,G$2,user_list!$I:$I,$C13),IF($B$2="NOT MUSIC",COUNTIFS(user_list!$J:$J,'year stats'!$B$1,user_list!$K:$K,G$2,user_list!$I:$I,$C13,user_list!$D:$D,"&lt;&gt;"&amp;"music"),COUNTIFS(user_list!$J:$J,'year stats'!$B$1,user_list!$K:$K,G$2,user_list!$I:$I,$C13,user_list!$D:$D,'year stats'!$B$2)))</f>
        <v>0</v>
      </c>
      <c r="H13">
        <f t="shared" si="0"/>
        <v>0</v>
      </c>
    </row>
    <row r="14" spans="1:8" x14ac:dyDescent="0.3">
      <c r="D14">
        <f>SUM(D3:D13)</f>
        <v>34</v>
      </c>
      <c r="E14">
        <f>SUM(E3:E13)</f>
        <v>34</v>
      </c>
      <c r="F14">
        <f>SUM(F3:F13)</f>
        <v>34</v>
      </c>
      <c r="G14">
        <f>SUM(G3:G13)</f>
        <v>29</v>
      </c>
      <c r="H14">
        <f>SUM(H3:H13)</f>
        <v>131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B2" sqref="B2:B7"/>
    </sheetView>
  </sheetViews>
  <sheetFormatPr defaultRowHeight="14.4" x14ac:dyDescent="0.3"/>
  <cols>
    <col min="1" max="1" width="8.88671875" style="73" customWidth="1"/>
    <col min="2" max="2" width="10.6640625" style="73" bestFit="1" customWidth="1"/>
    <col min="4" max="4" width="9.77734375" style="73" customWidth="1"/>
    <col min="5" max="5" width="9.6640625" style="73" customWidth="1"/>
    <col min="6" max="6" width="9.21875" style="73" customWidth="1"/>
    <col min="7" max="7" width="10.88671875" style="73" customWidth="1"/>
    <col min="13" max="13" width="9.77734375" style="73" customWidth="1"/>
    <col min="14" max="14" width="9.6640625" style="73" customWidth="1"/>
    <col min="15" max="15" width="9.21875" style="73" customWidth="1"/>
    <col min="16" max="16" width="10.88671875" style="73" customWidth="1"/>
    <col min="21" max="21" width="9.77734375" style="73" customWidth="1"/>
    <col min="22" max="22" width="9.6640625" style="73" customWidth="1"/>
    <col min="23" max="23" width="9.21875" style="73" customWidth="1"/>
    <col min="24" max="24" width="10.88671875" style="73" customWidth="1"/>
    <col min="27" max="27" width="8.88671875" style="73" customWidth="1"/>
    <col min="28" max="28" width="9.77734375" style="73" customWidth="1"/>
    <col min="29" max="29" width="9.6640625" style="73" customWidth="1"/>
    <col min="30" max="30" width="9.21875" style="73" customWidth="1"/>
    <col min="31" max="31" width="10.88671875" style="73" customWidth="1"/>
  </cols>
  <sheetData>
    <row r="1" spans="1:33" x14ac:dyDescent="0.3">
      <c r="A1" t="s">
        <v>754</v>
      </c>
      <c r="B1" t="s">
        <v>744</v>
      </c>
      <c r="D1" t="s">
        <v>755</v>
      </c>
      <c r="I1" s="72">
        <f>COUNTIF(tb_list[my_score],"&gt;"&amp;1)</f>
        <v>559</v>
      </c>
      <c r="M1" t="s">
        <v>697</v>
      </c>
      <c r="U1" t="s">
        <v>756</v>
      </c>
    </row>
    <row r="2" spans="1:33" x14ac:dyDescent="0.3">
      <c r="D2" t="s">
        <v>4</v>
      </c>
      <c r="E2" t="s">
        <v>703</v>
      </c>
      <c r="F2" t="s">
        <v>704</v>
      </c>
      <c r="G2" t="s">
        <v>714</v>
      </c>
      <c r="H2" t="s">
        <v>715</v>
      </c>
      <c r="I2" t="s">
        <v>746</v>
      </c>
      <c r="M2" t="s">
        <v>4</v>
      </c>
      <c r="N2" t="s">
        <v>703</v>
      </c>
      <c r="O2" t="s">
        <v>704</v>
      </c>
      <c r="P2" t="s">
        <v>714</v>
      </c>
      <c r="Q2" t="s">
        <v>715</v>
      </c>
      <c r="R2" t="s">
        <v>746</v>
      </c>
      <c r="U2" t="s">
        <v>4</v>
      </c>
      <c r="V2" t="s">
        <v>703</v>
      </c>
      <c r="W2" t="s">
        <v>704</v>
      </c>
      <c r="X2" t="s">
        <v>714</v>
      </c>
      <c r="Y2" t="s">
        <v>715</v>
      </c>
      <c r="Z2" t="s">
        <v>746</v>
      </c>
      <c r="AB2" t="s">
        <v>4</v>
      </c>
      <c r="AC2" t="s">
        <v>703</v>
      </c>
      <c r="AD2" t="s">
        <v>704</v>
      </c>
      <c r="AE2" t="s">
        <v>714</v>
      </c>
      <c r="AF2" t="s">
        <v>715</v>
      </c>
      <c r="AG2" t="s">
        <v>746</v>
      </c>
    </row>
    <row r="3" spans="1:33" x14ac:dyDescent="0.3">
      <c r="C3" t="s">
        <v>689</v>
      </c>
      <c r="D3" s="17">
        <v>2000</v>
      </c>
      <c r="E3" s="72">
        <f>COUNTIFS(user_list!$J:$J,'animes por ano'!$D3,user_list!$K:$K,'animes por ano'!E$2,user_list!$D:$D,"&lt;&gt;MUSIC")</f>
        <v>8</v>
      </c>
      <c r="F3" s="72">
        <f>COUNTIFS(user_list!$J:$J,'animes por ano'!$D3,user_list!$K:$K,'animes por ano'!F$2,user_list!$D:$D,"&lt;&gt;MUSIC")</f>
        <v>12</v>
      </c>
      <c r="G3" s="72">
        <f>COUNTIFS(user_list!$J:$J,'animes por ano'!$D3,user_list!$K:$K,'animes por ano'!G$2,user_list!$D:$D,"&lt;&gt;MUSIC")</f>
        <v>9</v>
      </c>
      <c r="H3" s="72">
        <f>COUNTIFS(user_list!$J:$J,'animes por ano'!$D3,user_list!$K:$K,'animes por ano'!H$2,user_list!$D:$D,"&lt;&gt;MUSIC")</f>
        <v>7</v>
      </c>
      <c r="I3" s="72">
        <f t="shared" ref="I3:I29" si="0">SUM(E3:H3)</f>
        <v>36</v>
      </c>
      <c r="J3" s="81">
        <f>I3/365*60</f>
        <v>5.9178082191780819</v>
      </c>
      <c r="K3" s="72"/>
      <c r="M3">
        <f>Tabela3[[#This Row],[Coluna1]]</f>
        <v>2000</v>
      </c>
      <c r="N3" s="72">
        <f>SUMIFS(user_list!$N:$N,user_list!$J:$J,'animes por ano'!$M3,user_list!$K:$K,'animes por ano'!N$2)</f>
        <v>43.755833333333335</v>
      </c>
      <c r="O3" s="72">
        <f>SUMIFS(user_list!$N:$N,user_list!$J:$J,'animes por ano'!$M3,user_list!$K:$K,'animes por ano'!O$2)</f>
        <v>212.5013888888889</v>
      </c>
      <c r="P3" s="72">
        <f>SUMIFS(user_list!$N:$N,user_list!$J:$J,'animes por ano'!$M3,user_list!$K:$K,'animes por ano'!P$2)</f>
        <v>28.00138888888889</v>
      </c>
      <c r="Q3" s="72">
        <f>SUMIFS(user_list!$N:$N,user_list!$J:$J,'animes por ano'!$M3,user_list!$K:$K,'animes por ano'!Q$2)</f>
        <v>45.063611111111115</v>
      </c>
      <c r="R3" s="72">
        <f t="shared" ref="R3:R29" si="1">SUM(N3:Q3)</f>
        <v>329.32222222222225</v>
      </c>
      <c r="S3" s="81">
        <f>R3/365</f>
        <v>0.90225266362252676</v>
      </c>
      <c r="U3">
        <f>Tabela6[[#This Row],[Coluna1]]</f>
        <v>2000</v>
      </c>
      <c r="V3" s="81">
        <f>AVERAGEIFS(user_list!$I:$I,user_list!$J:$J,'animes por ano'!$M3,user_list!$K:$K,'animes por ano'!V$2)</f>
        <v>5.8888888888888893</v>
      </c>
      <c r="W3" s="81">
        <f>AVERAGEIFS(user_list!$I:$I,user_list!$J:$J,'animes por ano'!$M3,user_list!$K:$K,'animes por ano'!W$2)</f>
        <v>5.916666666666667</v>
      </c>
      <c r="X3" s="81">
        <f>AVERAGEIFS(user_list!$I:$I,user_list!$J:$J,'animes por ano'!$M3,user_list!$K:$K,'animes por ano'!X$2)</f>
        <v>5</v>
      </c>
      <c r="Y3" s="81">
        <f>AVERAGEIFS(user_list!$I:$I,user_list!$J:$J,'animes por ano'!$M3,user_list!$K:$K,'animes por ano'!Y$2)</f>
        <v>5</v>
      </c>
      <c r="Z3" s="81">
        <f>AVERAGEIFS(user_list!$I:$I,user_list!$J:$J,'animes por ano'!$M3)</f>
        <v>5.5135135135135132</v>
      </c>
      <c r="AA3" s="81"/>
      <c r="AB3" s="17">
        <f>Tabela6[[#This Row],[Coluna1]]</f>
        <v>2000</v>
      </c>
      <c r="AC3" s="38">
        <f>SUMIFS(user_list!$N:$N,user_list!$J:$J,'animes por ano'!$M3,user_list!$K:$K,'animes por ano'!AC$2)/90</f>
        <v>0.48617592592592596</v>
      </c>
      <c r="AD3" s="38">
        <f>SUMIFS(user_list!$N:$N,user_list!$J:$J,'animes por ano'!$M3,user_list!$K:$K,'animes por ano'!AD$2)/60/90</f>
        <v>3.9352109053497945E-2</v>
      </c>
      <c r="AE3" s="38">
        <f>SUMIFS(user_list!$N:$N,user_list!$J:$J,'animes por ano'!$M3,user_list!$K:$K,'animes por ano'!AE$2)/60/90</f>
        <v>5.1854423868312755E-3</v>
      </c>
      <c r="AF3" s="38">
        <f>SUMIFS(user_list!$N:$N,user_list!$J:$J,'animes por ano'!$M3,user_list!$K:$K,'animes por ano'!AF$2)/60/90</f>
        <v>8.3451131687242806E-3</v>
      </c>
      <c r="AG3" s="38">
        <f t="shared" ref="AG3:AG29" si="2">R3/365</f>
        <v>0.90225266362252676</v>
      </c>
    </row>
    <row r="4" spans="1:33" x14ac:dyDescent="0.3">
      <c r="D4">
        <f t="shared" ref="D4:D29" si="3">D3+1</f>
        <v>2001</v>
      </c>
      <c r="E4" s="72">
        <f>COUNTIFS(user_list!$J:$J,'animes por ano'!$D4,user_list!$K:$K,'animes por ano'!E$2,user_list!$D:$D,"&lt;&gt;MUSIC")</f>
        <v>6</v>
      </c>
      <c r="F4" s="72">
        <f>COUNTIFS(user_list!$J:$J,'animes por ano'!$D4,user_list!$K:$K,'animes por ano'!F$2,user_list!$D:$D,"&lt;&gt;MUSIC")</f>
        <v>10</v>
      </c>
      <c r="G4" s="72">
        <f>COUNTIFS(user_list!$J:$J,'animes por ano'!$D4,user_list!$K:$K,'animes por ano'!G$2,user_list!$D:$D,"&lt;&gt;MUSIC")</f>
        <v>8</v>
      </c>
      <c r="H4" s="72">
        <f>COUNTIFS(user_list!$J:$J,'animes por ano'!$D4,user_list!$K:$K,'animes por ano'!H$2,user_list!$D:$D,"&lt;&gt;MUSIC")</f>
        <v>5</v>
      </c>
      <c r="I4" s="72">
        <f t="shared" si="0"/>
        <v>29</v>
      </c>
      <c r="J4" s="81">
        <f t="shared" ref="J4:J31" si="4">I4/365*60</f>
        <v>4.7671232876712333</v>
      </c>
      <c r="M4">
        <f>Tabela3[[#This Row],[Coluna1]]</f>
        <v>2001</v>
      </c>
      <c r="N4" s="72">
        <f>SUMIFS(user_list!$N:$N,user_list!$J:$J,'animes por ano'!$M4,user_list!$K:$K,'animes por ano'!N$2)</f>
        <v>25.244166666666672</v>
      </c>
      <c r="O4" s="72">
        <f>SUMIFS(user_list!$N:$N,user_list!$J:$J,'animes por ano'!$M4,user_list!$K:$K,'animes por ano'!O$2)</f>
        <v>69.738888888888894</v>
      </c>
      <c r="P4" s="72">
        <f>SUMIFS(user_list!$N:$N,user_list!$J:$J,'animes por ano'!$M4,user_list!$K:$K,'animes por ano'!P$2)</f>
        <v>60.376666666666665</v>
      </c>
      <c r="Q4" s="72">
        <f>SUMIFS(user_list!$N:$N,user_list!$J:$J,'animes por ano'!$M4,user_list!$K:$K,'animes por ano'!Q$2)</f>
        <v>59.759166666666665</v>
      </c>
      <c r="R4" s="72">
        <f t="shared" si="1"/>
        <v>215.11888888888888</v>
      </c>
      <c r="S4" s="81">
        <f t="shared" ref="S4:S23" si="5">R4/365</f>
        <v>0.58936681887366815</v>
      </c>
      <c r="U4">
        <f>Tabela6[[#This Row],[Coluna1]]</f>
        <v>2001</v>
      </c>
      <c r="V4" s="81">
        <f>AVERAGEIFS(user_list!$I:$I,user_list!$J:$J,'animes por ano'!$M4,user_list!$K:$K,'animes por ano'!V$2)</f>
        <v>4.8888888888888893</v>
      </c>
      <c r="W4" s="81">
        <f>AVERAGEIFS(user_list!$I:$I,user_list!$J:$J,'animes por ano'!$M4,user_list!$K:$K,'animes por ano'!W$2)</f>
        <v>5.7</v>
      </c>
      <c r="X4" s="81">
        <f>AVERAGEIFS(user_list!$I:$I,user_list!$J:$J,'animes por ano'!$M4,user_list!$K:$K,'animes por ano'!X$2)</f>
        <v>6.5</v>
      </c>
      <c r="Y4" s="81">
        <f>AVERAGEIFS(user_list!$I:$I,user_list!$J:$J,'animes por ano'!$M4,user_list!$K:$K,'animes por ano'!Y$2)</f>
        <v>6.4</v>
      </c>
      <c r="Z4" s="81">
        <f>AVERAGEIFS(user_list!$I:$I,user_list!$J:$J,'animes por ano'!$M4)</f>
        <v>5.78125</v>
      </c>
      <c r="AA4" s="81"/>
      <c r="AB4">
        <f>Tabela6[[#This Row],[Coluna1]]</f>
        <v>2001</v>
      </c>
      <c r="AC4" s="38">
        <f>SUMIFS(user_list!$N:$N,user_list!$J:$J,'animes por ano'!$M4,user_list!$K:$K,'animes por ano'!AC$2)/90</f>
        <v>0.28049074074074082</v>
      </c>
      <c r="AD4" s="38">
        <f>SUMIFS(user_list!$N:$N,user_list!$J:$J,'animes por ano'!$M4,user_list!$K:$K,'animes por ano'!AD$2)/60/90</f>
        <v>1.2914609053497943E-2</v>
      </c>
      <c r="AE4" s="38">
        <f>SUMIFS(user_list!$N:$N,user_list!$J:$J,'animes por ano'!$M4,user_list!$K:$K,'animes por ano'!AE$2)/60/90</f>
        <v>1.1180864197530865E-2</v>
      </c>
      <c r="AF4" s="38">
        <f>SUMIFS(user_list!$N:$N,user_list!$J:$J,'animes por ano'!$M4,user_list!$K:$K,'animes por ano'!AF$2)/60/90</f>
        <v>1.1066512345679012E-2</v>
      </c>
      <c r="AG4" s="38">
        <f t="shared" si="2"/>
        <v>0.58936681887366815</v>
      </c>
    </row>
    <row r="5" spans="1:33" x14ac:dyDescent="0.3">
      <c r="D5">
        <f t="shared" si="3"/>
        <v>2002</v>
      </c>
      <c r="E5" s="72">
        <f>COUNTIFS(user_list!$J:$J,'animes por ano'!$D5,user_list!$K:$K,'animes por ano'!E$2,user_list!$D:$D,"&lt;&gt;MUSIC")</f>
        <v>11</v>
      </c>
      <c r="F5" s="72">
        <f>COUNTIFS(user_list!$J:$J,'animes por ano'!$D5,user_list!$K:$K,'animes por ano'!F$2,user_list!$D:$D,"&lt;&gt;MUSIC")</f>
        <v>11</v>
      </c>
      <c r="G5" s="72">
        <f>COUNTIFS(user_list!$J:$J,'animes por ano'!$D5,user_list!$K:$K,'animes por ano'!G$2,user_list!$D:$D,"&lt;&gt;MUSIC")</f>
        <v>5</v>
      </c>
      <c r="H5" s="72">
        <f>COUNTIFS(user_list!$J:$J,'animes por ano'!$D5,user_list!$K:$K,'animes por ano'!H$2,user_list!$D:$D,"&lt;&gt;MUSIC")</f>
        <v>6</v>
      </c>
      <c r="I5" s="72">
        <f t="shared" si="0"/>
        <v>33</v>
      </c>
      <c r="J5" s="81">
        <f t="shared" si="4"/>
        <v>5.4246575342465757</v>
      </c>
      <c r="M5">
        <f>Tabela3[[#This Row],[Coluna1]]</f>
        <v>2002</v>
      </c>
      <c r="N5" s="72">
        <f>SUMIFS(user_list!$N:$N,user_list!$J:$J,'animes por ano'!$M5,user_list!$K:$K,'animes por ano'!N$2)</f>
        <v>56.445555555555551</v>
      </c>
      <c r="O5" s="72">
        <f>SUMIFS(user_list!$N:$N,user_list!$J:$J,'animes por ano'!$M5,user_list!$K:$K,'animes por ano'!O$2)</f>
        <v>101.1286111111111</v>
      </c>
      <c r="P5" s="72">
        <f>SUMIFS(user_list!$N:$N,user_list!$J:$J,'animes por ano'!$M5,user_list!$K:$K,'animes por ano'!P$2)</f>
        <v>29.74444444444444</v>
      </c>
      <c r="Q5" s="72">
        <f>SUMIFS(user_list!$N:$N,user_list!$J:$J,'animes por ano'!$M5,user_list!$K:$K,'animes por ano'!Q$2)</f>
        <v>113.69277777777776</v>
      </c>
      <c r="R5" s="72">
        <f t="shared" si="1"/>
        <v>301.01138888888886</v>
      </c>
      <c r="S5" s="81">
        <f t="shared" si="5"/>
        <v>0.82468873668188725</v>
      </c>
      <c r="U5">
        <f>Tabela6[[#This Row],[Coluna1]]</f>
        <v>2002</v>
      </c>
      <c r="V5" s="81">
        <f>AVERAGEIFS(user_list!$I:$I,user_list!$J:$J,'animes por ano'!$M5,user_list!$K:$K,'animes por ano'!V$2)</f>
        <v>5.7272727272727275</v>
      </c>
      <c r="W5" s="81">
        <f>AVERAGEIFS(user_list!$I:$I,user_list!$J:$J,'animes por ano'!$M5,user_list!$K:$K,'animes por ano'!W$2)</f>
        <v>4.8181818181818183</v>
      </c>
      <c r="X5" s="81">
        <f>AVERAGEIFS(user_list!$I:$I,user_list!$J:$J,'animes por ano'!$M5,user_list!$K:$K,'animes por ano'!X$2)</f>
        <v>5.4</v>
      </c>
      <c r="Y5" s="81">
        <f>AVERAGEIFS(user_list!$I:$I,user_list!$J:$J,'animes por ano'!$M5,user_list!$K:$K,'animes por ano'!Y$2)</f>
        <v>5.666666666666667</v>
      </c>
      <c r="Z5" s="81">
        <f>AVERAGEIFS(user_list!$I:$I,user_list!$J:$J,'animes por ano'!$M5)</f>
        <v>5.3636363636363633</v>
      </c>
      <c r="AA5" s="81"/>
      <c r="AB5">
        <f>Tabela6[[#This Row],[Coluna1]]</f>
        <v>2002</v>
      </c>
      <c r="AC5" s="38">
        <f>SUMIFS(user_list!$N:$N,user_list!$J:$J,'animes por ano'!$M5,user_list!$K:$K,'animes por ano'!AC$2)/90</f>
        <v>0.62717283950617275</v>
      </c>
      <c r="AD5" s="38">
        <f>SUMIFS(user_list!$N:$N,user_list!$J:$J,'animes por ano'!$M5,user_list!$K:$K,'animes por ano'!AD$2)/60/90</f>
        <v>1.8727520576131685E-2</v>
      </c>
      <c r="AE5" s="38">
        <f>SUMIFS(user_list!$N:$N,user_list!$J:$J,'animes por ano'!$M5,user_list!$K:$K,'animes por ano'!AE$2)/60/90</f>
        <v>5.5082304526748961E-3</v>
      </c>
      <c r="AF5" s="38">
        <f>SUMIFS(user_list!$N:$N,user_list!$J:$J,'animes por ano'!$M5,user_list!$K:$K,'animes por ano'!AF$2)/60/90</f>
        <v>2.105421810699588E-2</v>
      </c>
      <c r="AG5" s="38">
        <f t="shared" si="2"/>
        <v>0.82468873668188725</v>
      </c>
    </row>
    <row r="6" spans="1:33" x14ac:dyDescent="0.3">
      <c r="D6">
        <f t="shared" si="3"/>
        <v>2003</v>
      </c>
      <c r="E6" s="72">
        <f>COUNTIFS(user_list!$J:$J,'animes por ano'!$D6,user_list!$K:$K,'animes por ano'!E$2,user_list!$D:$D,"&lt;&gt;MUSIC")</f>
        <v>6</v>
      </c>
      <c r="F6" s="72">
        <f>COUNTIFS(user_list!$J:$J,'animes por ano'!$D6,user_list!$K:$K,'animes por ano'!F$2,user_list!$D:$D,"&lt;&gt;MUSIC")</f>
        <v>4</v>
      </c>
      <c r="G6" s="72">
        <f>COUNTIFS(user_list!$J:$J,'animes por ano'!$D6,user_list!$K:$K,'animes por ano'!G$2,user_list!$D:$D,"&lt;&gt;MUSIC")</f>
        <v>1</v>
      </c>
      <c r="H6" s="72">
        <f>COUNTIFS(user_list!$J:$J,'animes por ano'!$D6,user_list!$K:$K,'animes por ano'!H$2,user_list!$D:$D,"&lt;&gt;MUSIC")</f>
        <v>5</v>
      </c>
      <c r="I6" s="72">
        <f t="shared" si="0"/>
        <v>16</v>
      </c>
      <c r="J6" s="81">
        <f t="shared" si="4"/>
        <v>2.6301369863013697</v>
      </c>
      <c r="M6">
        <f>Tabela3[[#This Row],[Coluna1]]</f>
        <v>2003</v>
      </c>
      <c r="N6" s="72">
        <f>SUMIFS(user_list!$N:$N,user_list!$J:$J,'animes por ano'!$M6,user_list!$K:$K,'animes por ano'!N$2)</f>
        <v>15.039444444444445</v>
      </c>
      <c r="O6" s="72">
        <f>SUMIFS(user_list!$N:$N,user_list!$J:$J,'animes por ano'!$M6,user_list!$K:$K,'animes por ano'!O$2)</f>
        <v>24.538888888888891</v>
      </c>
      <c r="P6" s="72">
        <f>SUMIFS(user_list!$N:$N,user_list!$J:$J,'animes por ano'!$M6,user_list!$K:$K,'animes por ano'!P$2)</f>
        <v>0.25944444444444442</v>
      </c>
      <c r="Q6" s="72">
        <f>SUMIFS(user_list!$N:$N,user_list!$J:$J,'animes por ano'!$M6,user_list!$K:$K,'animes por ano'!Q$2)</f>
        <v>38.155555555555551</v>
      </c>
      <c r="R6" s="72">
        <f t="shared" si="1"/>
        <v>77.993333333333339</v>
      </c>
      <c r="S6" s="81">
        <f t="shared" si="5"/>
        <v>0.21368036529680368</v>
      </c>
      <c r="U6">
        <f>Tabela6[[#This Row],[Coluna1]]</f>
        <v>2003</v>
      </c>
      <c r="V6" s="81">
        <f>AVERAGEIFS(user_list!$I:$I,user_list!$J:$J,'animes por ano'!$M6,user_list!$K:$K,'animes por ano'!V$2)</f>
        <v>5.5</v>
      </c>
      <c r="W6" s="81">
        <f>AVERAGEIFS(user_list!$I:$I,user_list!$J:$J,'animes por ano'!$M6,user_list!$K:$K,'animes por ano'!W$2)</f>
        <v>5.75</v>
      </c>
      <c r="X6" s="81">
        <f>AVERAGEIFS(user_list!$I:$I,user_list!$J:$J,'animes por ano'!$M6,user_list!$K:$K,'animes por ano'!X$2)</f>
        <v>3</v>
      </c>
      <c r="Y6" s="81">
        <f>AVERAGEIFS(user_list!$I:$I,user_list!$J:$J,'animes por ano'!$M6,user_list!$K:$K,'animes por ano'!Y$2)</f>
        <v>5.4</v>
      </c>
      <c r="Z6" s="81">
        <f>AVERAGEIFS(user_list!$I:$I,user_list!$J:$J,'animes por ano'!$M6)</f>
        <v>5.375</v>
      </c>
      <c r="AA6" s="81"/>
      <c r="AB6">
        <f>Tabela6[[#This Row],[Coluna1]]</f>
        <v>2003</v>
      </c>
      <c r="AC6" s="38">
        <f>SUMIFS(user_list!$N:$N,user_list!$J:$J,'animes por ano'!$M6,user_list!$K:$K,'animes por ano'!AC$2)/90</f>
        <v>0.16710493827160494</v>
      </c>
      <c r="AD6" s="38">
        <f>SUMIFS(user_list!$N:$N,user_list!$J:$J,'animes por ano'!$M6,user_list!$K:$K,'animes por ano'!AD$2)/60/90</f>
        <v>4.5442386831275727E-3</v>
      </c>
      <c r="AE6" s="38">
        <f>SUMIFS(user_list!$N:$N,user_list!$J:$J,'animes por ano'!$M6,user_list!$K:$K,'animes por ano'!AE$2)/60/90</f>
        <v>4.8045267489711931E-5</v>
      </c>
      <c r="AF6" s="38">
        <f>SUMIFS(user_list!$N:$N,user_list!$J:$J,'animes por ano'!$M6,user_list!$K:$K,'animes por ano'!AF$2)/60/90</f>
        <v>7.0658436213991765E-3</v>
      </c>
      <c r="AG6" s="38">
        <f t="shared" si="2"/>
        <v>0.21368036529680368</v>
      </c>
    </row>
    <row r="7" spans="1:33" x14ac:dyDescent="0.3">
      <c r="D7">
        <f t="shared" si="3"/>
        <v>2004</v>
      </c>
      <c r="E7" s="72">
        <f>COUNTIFS(user_list!$J:$J,'animes por ano'!$D7,user_list!$K:$K,'animes por ano'!E$2,user_list!$D:$D,"&lt;&gt;MUSIC")</f>
        <v>2</v>
      </c>
      <c r="F7" s="72">
        <f>COUNTIFS(user_list!$J:$J,'animes por ano'!$D7,user_list!$K:$K,'animes por ano'!F$2,user_list!$D:$D,"&lt;&gt;MUSIC")</f>
        <v>1</v>
      </c>
      <c r="G7" s="72">
        <f>COUNTIFS(user_list!$J:$J,'animes por ano'!$D7,user_list!$K:$K,'animes por ano'!G$2,user_list!$D:$D,"&lt;&gt;MUSIC")</f>
        <v>0</v>
      </c>
      <c r="H7" s="72">
        <f>COUNTIFS(user_list!$J:$J,'animes por ano'!$D7,user_list!$K:$K,'animes por ano'!H$2,user_list!$D:$D,"&lt;&gt;MUSIC")</f>
        <v>1</v>
      </c>
      <c r="I7" s="72">
        <f t="shared" si="0"/>
        <v>4</v>
      </c>
      <c r="J7" s="81">
        <f t="shared" si="4"/>
        <v>0.65753424657534243</v>
      </c>
      <c r="M7">
        <f>Tabela3[[#This Row],[Coluna1]]</f>
        <v>2004</v>
      </c>
      <c r="N7" s="72">
        <f>SUMIFS(user_list!$N:$N,user_list!$J:$J,'animes por ano'!$M7,user_list!$K:$K,'animes por ano'!N$2)</f>
        <v>7.1333333333333346</v>
      </c>
      <c r="O7" s="72">
        <f>SUMIFS(user_list!$N:$N,user_list!$J:$J,'animes por ano'!$M7,user_list!$K:$K,'animes por ano'!O$2)</f>
        <v>10.544444444444441</v>
      </c>
      <c r="P7" s="72">
        <f>SUMIFS(user_list!$N:$N,user_list!$J:$J,'animes por ano'!$M7,user_list!$K:$K,'animes por ano'!P$2)</f>
        <v>0</v>
      </c>
      <c r="Q7" s="72">
        <f>SUMIFS(user_list!$N:$N,user_list!$J:$J,'animes por ano'!$M7,user_list!$K:$K,'animes por ano'!Q$2)</f>
        <v>71.7</v>
      </c>
      <c r="R7" s="72">
        <f t="shared" si="1"/>
        <v>89.37777777777778</v>
      </c>
      <c r="S7" s="81">
        <f t="shared" si="5"/>
        <v>0.24487062404870624</v>
      </c>
      <c r="U7">
        <f>Tabela6[[#This Row],[Coluna1]]</f>
        <v>2004</v>
      </c>
      <c r="V7" s="81">
        <f>AVERAGEIFS(user_list!$I:$I,user_list!$J:$J,'animes por ano'!$M7,user_list!$K:$K,'animes por ano'!V$2)</f>
        <v>7.5</v>
      </c>
      <c r="W7" s="81">
        <f>AVERAGEIFS(user_list!$I:$I,user_list!$J:$J,'animes por ano'!$M7,user_list!$K:$K,'animes por ano'!W$2)</f>
        <v>7</v>
      </c>
      <c r="X7" s="81" t="e">
        <f>AVERAGEIFS(user_list!$I:$I,user_list!$J:$J,'animes por ano'!$M7,user_list!$K:$K,'animes por ano'!X$2)</f>
        <v>#DIV/0!</v>
      </c>
      <c r="Y7" s="81">
        <f>AVERAGEIFS(user_list!$I:$I,user_list!$J:$J,'animes por ano'!$M7,user_list!$K:$K,'animes por ano'!Y$2)</f>
        <v>7</v>
      </c>
      <c r="Z7" s="81">
        <f>AVERAGEIFS(user_list!$I:$I,user_list!$J:$J,'animes por ano'!$M7)</f>
        <v>7.25</v>
      </c>
      <c r="AA7" s="81"/>
      <c r="AB7">
        <f>Tabela6[[#This Row],[Coluna1]]</f>
        <v>2004</v>
      </c>
      <c r="AC7" s="38">
        <f>SUMIFS(user_list!$N:$N,user_list!$J:$J,'animes por ano'!$M7,user_list!$K:$K,'animes por ano'!AC$2)/90</f>
        <v>7.9259259259259279E-2</v>
      </c>
      <c r="AD7" s="38">
        <f>SUMIFS(user_list!$N:$N,user_list!$J:$J,'animes por ano'!$M7,user_list!$K:$K,'animes por ano'!AD$2)/60/90</f>
        <v>1.9526748971193408E-3</v>
      </c>
      <c r="AE7" s="38">
        <f>SUMIFS(user_list!$N:$N,user_list!$J:$J,'animes por ano'!$M7,user_list!$K:$K,'animes por ano'!AE$2)/60/90</f>
        <v>0</v>
      </c>
      <c r="AF7" s="38">
        <f>SUMIFS(user_list!$N:$N,user_list!$J:$J,'animes por ano'!$M7,user_list!$K:$K,'animes por ano'!AF$2)/60/90</f>
        <v>1.3277777777777779E-2</v>
      </c>
      <c r="AG7" s="38">
        <f t="shared" si="2"/>
        <v>0.24487062404870624</v>
      </c>
    </row>
    <row r="8" spans="1:33" x14ac:dyDescent="0.3">
      <c r="D8">
        <f t="shared" si="3"/>
        <v>2005</v>
      </c>
      <c r="E8" s="72">
        <f>COUNTIFS(user_list!$J:$J,'animes por ano'!$D8,user_list!$K:$K,'animes por ano'!E$2,user_list!$D:$D,"&lt;&gt;MUSIC")</f>
        <v>0</v>
      </c>
      <c r="F8" s="72">
        <f>COUNTIFS(user_list!$J:$J,'animes por ano'!$D8,user_list!$K:$K,'animes por ano'!F$2,user_list!$D:$D,"&lt;&gt;MUSIC")</f>
        <v>1</v>
      </c>
      <c r="G8" s="72">
        <f>COUNTIFS(user_list!$J:$J,'animes por ano'!$D8,user_list!$K:$K,'animes por ano'!G$2,user_list!$D:$D,"&lt;&gt;MUSIC")</f>
        <v>1</v>
      </c>
      <c r="H8" s="72">
        <f>COUNTIFS(user_list!$J:$J,'animes por ano'!$D8,user_list!$K:$K,'animes por ano'!H$2,user_list!$D:$D,"&lt;&gt;MUSIC")</f>
        <v>0</v>
      </c>
      <c r="I8" s="72">
        <f t="shared" si="0"/>
        <v>2</v>
      </c>
      <c r="J8" s="81">
        <f t="shared" si="4"/>
        <v>0.32876712328767121</v>
      </c>
      <c r="M8">
        <f>Tabela3[[#This Row],[Coluna1]]</f>
        <v>2005</v>
      </c>
      <c r="N8" s="72">
        <f>SUMIFS(user_list!$N:$N,user_list!$J:$J,'animes por ano'!$M8,user_list!$K:$K,'animes por ano'!N$2)</f>
        <v>0</v>
      </c>
      <c r="O8" s="72">
        <f>SUMIFS(user_list!$N:$N,user_list!$J:$J,'animes por ano'!$M8,user_list!$K:$K,'animes por ano'!O$2)</f>
        <v>1</v>
      </c>
      <c r="P8" s="72">
        <f>SUMIFS(user_list!$N:$N,user_list!$J:$J,'animes por ano'!$M8,user_list!$K:$K,'animes por ano'!P$2)</f>
        <v>1</v>
      </c>
      <c r="Q8" s="72">
        <f>SUMIFS(user_list!$N:$N,user_list!$J:$J,'animes por ano'!$M8,user_list!$K:$K,'animes por ano'!Q$2)</f>
        <v>0</v>
      </c>
      <c r="R8" s="72">
        <f t="shared" si="1"/>
        <v>2</v>
      </c>
      <c r="S8" s="81">
        <f t="shared" si="5"/>
        <v>5.4794520547945206E-3</v>
      </c>
      <c r="U8">
        <f>Tabela6[[#This Row],[Coluna1]]</f>
        <v>2005</v>
      </c>
      <c r="V8" s="81" t="e">
        <f>AVERAGEIFS(user_list!$I:$I,user_list!$J:$J,'animes por ano'!$M8,user_list!$K:$K,'animes por ano'!V$2)</f>
        <v>#DIV/0!</v>
      </c>
      <c r="W8" s="81">
        <f>AVERAGEIFS(user_list!$I:$I,user_list!$J:$J,'animes por ano'!$M8,user_list!$K:$K,'animes por ano'!W$2)</f>
        <v>6</v>
      </c>
      <c r="X8" s="81">
        <f>AVERAGEIFS(user_list!$I:$I,user_list!$J:$J,'animes por ano'!$M8,user_list!$K:$K,'animes por ano'!X$2)</f>
        <v>4</v>
      </c>
      <c r="Y8" s="81" t="e">
        <f>AVERAGEIFS(user_list!$I:$I,user_list!$J:$J,'animes por ano'!$M8,user_list!$K:$K,'animes por ano'!Y$2)</f>
        <v>#DIV/0!</v>
      </c>
      <c r="Z8" s="81">
        <f>AVERAGEIFS(user_list!$I:$I,user_list!$J:$J,'animes por ano'!$M8)</f>
        <v>5</v>
      </c>
      <c r="AA8" s="81"/>
      <c r="AB8">
        <f>Tabela6[[#This Row],[Coluna1]]</f>
        <v>2005</v>
      </c>
      <c r="AC8" s="38">
        <f>SUMIFS(user_list!$N:$N,user_list!$J:$J,'animes por ano'!$M8,user_list!$K:$K,'animes por ano'!AC$2)/90</f>
        <v>0</v>
      </c>
      <c r="AD8" s="38">
        <f>SUMIFS(user_list!$N:$N,user_list!$J:$J,'animes por ano'!$M8,user_list!$K:$K,'animes por ano'!AD$2)/60/90</f>
        <v>1.8518518518518518E-4</v>
      </c>
      <c r="AE8" s="38">
        <f>SUMIFS(user_list!$N:$N,user_list!$J:$J,'animes por ano'!$M8,user_list!$K:$K,'animes por ano'!AE$2)/60/90</f>
        <v>1.8518518518518518E-4</v>
      </c>
      <c r="AF8" s="38">
        <f>SUMIFS(user_list!$N:$N,user_list!$J:$J,'animes por ano'!$M8,user_list!$K:$K,'animes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72">
        <f>COUNTIFS(user_list!$J:$J,'animes por ano'!$D9,user_list!$K:$K,'animes por ano'!E$2,user_list!$D:$D,"&lt;&gt;MUSIC")</f>
        <v>0</v>
      </c>
      <c r="F9" s="72">
        <f>COUNTIFS(user_list!$J:$J,'animes por ano'!$D9,user_list!$K:$K,'animes por ano'!F$2,user_list!$D:$D,"&lt;&gt;MUSIC")</f>
        <v>0</v>
      </c>
      <c r="G9" s="72">
        <f>COUNTIFS(user_list!$J:$J,'animes por ano'!$D9,user_list!$K:$K,'animes por ano'!G$2,user_list!$D:$D,"&lt;&gt;MUSIC")</f>
        <v>0</v>
      </c>
      <c r="H9" s="72">
        <f>COUNTIFS(user_list!$J:$J,'animes por ano'!$D9,user_list!$K:$K,'animes por ano'!H$2,user_list!$D:$D,"&lt;&gt;MUSIC")</f>
        <v>0</v>
      </c>
      <c r="I9" s="72">
        <f t="shared" si="0"/>
        <v>0</v>
      </c>
      <c r="J9" s="81">
        <f t="shared" si="4"/>
        <v>0</v>
      </c>
      <c r="M9">
        <f>Tabela3[[#This Row],[Coluna1]]</f>
        <v>2006</v>
      </c>
      <c r="N9" s="72">
        <f>SUMIFS(user_list!$N:$N,user_list!$J:$J,'animes por ano'!$M9,user_list!$K:$K,'animes por ano'!N$2)</f>
        <v>0</v>
      </c>
      <c r="O9" s="72">
        <f>SUMIFS(user_list!$N:$N,user_list!$J:$J,'animes por ano'!$M9,user_list!$K:$K,'animes por ano'!O$2)</f>
        <v>0</v>
      </c>
      <c r="P9" s="72">
        <f>SUMIFS(user_list!$N:$N,user_list!$J:$J,'animes por ano'!$M9,user_list!$K:$K,'animes por ano'!P$2)</f>
        <v>0</v>
      </c>
      <c r="Q9" s="72">
        <f>SUMIFS(user_list!$N:$N,user_list!$J:$J,'animes por ano'!$M9,user_list!$K:$K,'animes por ano'!Q$2)</f>
        <v>0</v>
      </c>
      <c r="R9" s="72">
        <f t="shared" si="1"/>
        <v>0</v>
      </c>
      <c r="S9" s="81">
        <f t="shared" si="5"/>
        <v>0</v>
      </c>
      <c r="U9">
        <f>Tabela6[[#This Row],[Coluna1]]</f>
        <v>2006</v>
      </c>
      <c r="V9" s="81" t="e">
        <f>AVERAGEIFS(user_list!$I:$I,user_list!$J:$J,'animes por ano'!$M9,user_list!$K:$K,'animes por ano'!V$2)</f>
        <v>#DIV/0!</v>
      </c>
      <c r="W9" s="81" t="e">
        <f>AVERAGEIFS(user_list!$I:$I,user_list!$J:$J,'animes por ano'!$M9,user_list!$K:$K,'animes por ano'!W$2)</f>
        <v>#DIV/0!</v>
      </c>
      <c r="X9" s="81" t="e">
        <f>AVERAGEIFS(user_list!$I:$I,user_list!$J:$J,'animes por ano'!$M9,user_list!$K:$K,'animes por ano'!X$2)</f>
        <v>#DIV/0!</v>
      </c>
      <c r="Y9" s="81" t="e">
        <f>AVERAGEIFS(user_list!$I:$I,user_list!$J:$J,'animes por ano'!$M9,user_list!$K:$K,'animes por ano'!Y$2)</f>
        <v>#DIV/0!</v>
      </c>
      <c r="Z9" s="81" t="e">
        <f>AVERAGEIFS(user_list!$I:$I,user_list!$J:$J,'animes por ano'!$M9)</f>
        <v>#DIV/0!</v>
      </c>
      <c r="AA9" s="81"/>
      <c r="AB9">
        <f>Tabela6[[#This Row],[Coluna1]]</f>
        <v>2006</v>
      </c>
      <c r="AC9" s="38">
        <f>SUMIFS(user_list!$N:$N,user_list!$J:$J,'animes por ano'!$M9,user_list!$K:$K,'animes por ano'!AC$2)/90</f>
        <v>0</v>
      </c>
      <c r="AD9" s="38">
        <f>SUMIFS(user_list!$N:$N,user_list!$J:$J,'animes por ano'!$M9,user_list!$K:$K,'animes por ano'!AD$2)/60/90</f>
        <v>0</v>
      </c>
      <c r="AE9" s="38">
        <f>SUMIFS(user_list!$N:$N,user_list!$J:$J,'animes por ano'!$M9,user_list!$K:$K,'animes por ano'!AE$2)/60/90</f>
        <v>0</v>
      </c>
      <c r="AF9" s="38">
        <f>SUMIFS(user_list!$N:$N,user_list!$J:$J,'animes por ano'!$M9,user_list!$K:$K,'animes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72">
        <f>COUNTIFS(user_list!$J:$J,'animes por ano'!$D10,user_list!$K:$K,'animes por ano'!E$2,user_list!$D:$D,"&lt;&gt;MUSIC")</f>
        <v>1</v>
      </c>
      <c r="F10" s="72">
        <f>COUNTIFS(user_list!$J:$J,'animes por ano'!$D10,user_list!$K:$K,'animes por ano'!F$2,user_list!$D:$D,"&lt;&gt;MUSIC")</f>
        <v>1</v>
      </c>
      <c r="G10" s="72">
        <f>COUNTIFS(user_list!$J:$J,'animes por ano'!$D10,user_list!$K:$K,'animes por ano'!G$2,user_list!$D:$D,"&lt;&gt;MUSIC")</f>
        <v>0</v>
      </c>
      <c r="H10" s="72">
        <f>COUNTIFS(user_list!$J:$J,'animes por ano'!$D10,user_list!$K:$K,'animes por ano'!H$2,user_list!$D:$D,"&lt;&gt;MUSIC")</f>
        <v>0</v>
      </c>
      <c r="I10" s="72">
        <f t="shared" si="0"/>
        <v>2</v>
      </c>
      <c r="J10" s="81">
        <f t="shared" si="4"/>
        <v>0.32876712328767121</v>
      </c>
      <c r="M10">
        <f>Tabela3[[#This Row],[Coluna1]]</f>
        <v>2007</v>
      </c>
      <c r="N10" s="72">
        <f>SUMIFS(user_list!$N:$N,user_list!$J:$J,'animes por ano'!$M10,user_list!$K:$K,'animes por ano'!N$2)</f>
        <v>192.91666666666671</v>
      </c>
      <c r="O10" s="72">
        <f>SUMIFS(user_list!$N:$N,user_list!$J:$J,'animes por ano'!$M10,user_list!$K:$K,'animes por ano'!O$2)</f>
        <v>1.686666666666667</v>
      </c>
      <c r="P10" s="72">
        <f>SUMIFS(user_list!$N:$N,user_list!$J:$J,'animes por ano'!$M10,user_list!$K:$K,'animes por ano'!P$2)</f>
        <v>0</v>
      </c>
      <c r="Q10" s="72">
        <f>SUMIFS(user_list!$N:$N,user_list!$J:$J,'animes por ano'!$M10,user_list!$K:$K,'animes por ano'!Q$2)</f>
        <v>0</v>
      </c>
      <c r="R10" s="72">
        <f t="shared" si="1"/>
        <v>194.60333333333338</v>
      </c>
      <c r="S10" s="81">
        <f t="shared" si="5"/>
        <v>0.53315981735159834</v>
      </c>
      <c r="U10">
        <f>Tabela6[[#This Row],[Coluna1]]</f>
        <v>2007</v>
      </c>
      <c r="V10" s="81">
        <f>AVERAGEIFS(user_list!$I:$I,user_list!$J:$J,'animes por ano'!$M10,user_list!$K:$K,'animes por ano'!V$2)</f>
        <v>9</v>
      </c>
      <c r="W10" s="81">
        <f>AVERAGEIFS(user_list!$I:$I,user_list!$J:$J,'animes por ano'!$M10,user_list!$K:$K,'animes por ano'!W$2)</f>
        <v>8</v>
      </c>
      <c r="X10" s="81" t="e">
        <f>AVERAGEIFS(user_list!$I:$I,user_list!$J:$J,'animes por ano'!$M10,user_list!$K:$K,'animes por ano'!X$2)</f>
        <v>#DIV/0!</v>
      </c>
      <c r="Y10" s="81" t="e">
        <f>AVERAGEIFS(user_list!$I:$I,user_list!$J:$J,'animes por ano'!$M10,user_list!$K:$K,'animes por ano'!Y$2)</f>
        <v>#DIV/0!</v>
      </c>
      <c r="Z10" s="81">
        <f>AVERAGEIFS(user_list!$I:$I,user_list!$J:$J,'animes por ano'!$M10)</f>
        <v>8.5</v>
      </c>
      <c r="AA10" s="81"/>
      <c r="AB10">
        <f>Tabela6[[#This Row],[Coluna1]]</f>
        <v>2007</v>
      </c>
      <c r="AC10" s="38">
        <f>SUMIFS(user_list!$N:$N,user_list!$J:$J,'animes por ano'!$M10,user_list!$K:$K,'animes por ano'!AC$2)/90</f>
        <v>2.143518518518519</v>
      </c>
      <c r="AD10" s="38">
        <f>SUMIFS(user_list!$N:$N,user_list!$J:$J,'animes por ano'!$M10,user_list!$K:$K,'animes por ano'!AD$2)/60/90</f>
        <v>3.1234567901234576E-4</v>
      </c>
      <c r="AE10" s="38">
        <f>SUMIFS(user_list!$N:$N,user_list!$J:$J,'animes por ano'!$M10,user_list!$K:$K,'animes por ano'!AE$2)/60/90</f>
        <v>0</v>
      </c>
      <c r="AF10" s="38">
        <f>SUMIFS(user_list!$N:$N,user_list!$J:$J,'animes por ano'!$M10,user_list!$K:$K,'animes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72">
        <f>COUNTIFS(user_list!$J:$J,'animes por ano'!$D11,user_list!$K:$K,'animes por ano'!E$2,user_list!$D:$D,"&lt;&gt;MUSIC")</f>
        <v>0</v>
      </c>
      <c r="F11" s="72">
        <f>COUNTIFS(user_list!$J:$J,'animes por ano'!$D11,user_list!$K:$K,'animes por ano'!F$2,user_list!$D:$D,"&lt;&gt;MUSIC")</f>
        <v>0</v>
      </c>
      <c r="G11" s="72">
        <f>COUNTIFS(user_list!$J:$J,'animes por ano'!$D11,user_list!$K:$K,'animes por ano'!G$2,user_list!$D:$D,"&lt;&gt;MUSIC")</f>
        <v>0</v>
      </c>
      <c r="H11" s="72">
        <f>COUNTIFS(user_list!$J:$J,'animes por ano'!$D11,user_list!$K:$K,'animes por ano'!H$2,user_list!$D:$D,"&lt;&gt;MUSIC")</f>
        <v>0</v>
      </c>
      <c r="I11" s="72">
        <f t="shared" si="0"/>
        <v>0</v>
      </c>
      <c r="J11" s="81">
        <f t="shared" si="4"/>
        <v>0</v>
      </c>
      <c r="M11">
        <f>Tabela3[[#This Row],[Coluna1]]</f>
        <v>2008</v>
      </c>
      <c r="N11" s="72">
        <f>SUMIFS(user_list!$N:$N,user_list!$J:$J,'animes por ano'!$M11,user_list!$K:$K,'animes por ano'!N$2)</f>
        <v>0</v>
      </c>
      <c r="O11" s="72">
        <f>SUMIFS(user_list!$N:$N,user_list!$J:$J,'animes por ano'!$M11,user_list!$K:$K,'animes por ano'!O$2)</f>
        <v>0</v>
      </c>
      <c r="P11" s="72">
        <f>SUMIFS(user_list!$N:$N,user_list!$J:$J,'animes por ano'!$M11,user_list!$K:$K,'animes por ano'!P$2)</f>
        <v>0</v>
      </c>
      <c r="Q11" s="72">
        <f>SUMIFS(user_list!$N:$N,user_list!$J:$J,'animes por ano'!$M11,user_list!$K:$K,'animes por ano'!Q$2)</f>
        <v>0</v>
      </c>
      <c r="R11" s="72">
        <f t="shared" si="1"/>
        <v>0</v>
      </c>
      <c r="S11" s="81">
        <f t="shared" si="5"/>
        <v>0</v>
      </c>
      <c r="U11">
        <f>Tabela6[[#This Row],[Coluna1]]</f>
        <v>2008</v>
      </c>
      <c r="V11" s="81" t="e">
        <f>AVERAGEIFS(user_list!$I:$I,user_list!$J:$J,'animes por ano'!$M11,user_list!$K:$K,'animes por ano'!V$2)</f>
        <v>#DIV/0!</v>
      </c>
      <c r="W11" s="81" t="e">
        <f>AVERAGEIFS(user_list!$I:$I,user_list!$J:$J,'animes por ano'!$M11,user_list!$K:$K,'animes por ano'!W$2)</f>
        <v>#DIV/0!</v>
      </c>
      <c r="X11" s="81" t="e">
        <f>AVERAGEIFS(user_list!$I:$I,user_list!$J:$J,'animes por ano'!$M11,user_list!$K:$K,'animes por ano'!X$2)</f>
        <v>#DIV/0!</v>
      </c>
      <c r="Y11" s="81" t="e">
        <f>AVERAGEIFS(user_list!$I:$I,user_list!$J:$J,'animes por ano'!$M11,user_list!$K:$K,'animes por ano'!Y$2)</f>
        <v>#DIV/0!</v>
      </c>
      <c r="Z11" s="81" t="e">
        <f>AVERAGEIFS(user_list!$I:$I,user_list!$J:$J,'animes por ano'!$M11)</f>
        <v>#DIV/0!</v>
      </c>
      <c r="AA11" s="81"/>
      <c r="AB11">
        <f>Tabela6[[#This Row],[Coluna1]]</f>
        <v>2008</v>
      </c>
      <c r="AC11" s="38">
        <f>SUMIFS(user_list!$N:$N,user_list!$J:$J,'animes por ano'!$M11,user_list!$K:$K,'animes por ano'!AC$2)/90</f>
        <v>0</v>
      </c>
      <c r="AD11" s="38">
        <f>SUMIFS(user_list!$N:$N,user_list!$J:$J,'animes por ano'!$M11,user_list!$K:$K,'animes por ano'!AD$2)/60/90</f>
        <v>0</v>
      </c>
      <c r="AE11" s="38">
        <f>SUMIFS(user_list!$N:$N,user_list!$J:$J,'animes por ano'!$M11,user_list!$K:$K,'animes por ano'!AE$2)/60/90</f>
        <v>0</v>
      </c>
      <c r="AF11" s="38">
        <f>SUMIFS(user_list!$N:$N,user_list!$J:$J,'animes por ano'!$M11,user_list!$K:$K,'animes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72">
        <f>COUNTIFS(user_list!$J:$J,'animes por ano'!$D12,user_list!$K:$K,'animes por ano'!E$2,user_list!$D:$D,"&lt;&gt;MUSIC")</f>
        <v>0</v>
      </c>
      <c r="F12" s="72">
        <f>COUNTIFS(user_list!$J:$J,'animes por ano'!$D12,user_list!$K:$K,'animes por ano'!F$2,user_list!$D:$D,"&lt;&gt;MUSIC")</f>
        <v>0</v>
      </c>
      <c r="G12" s="72">
        <f>COUNTIFS(user_list!$J:$J,'animes por ano'!$D12,user_list!$K:$K,'animes por ano'!G$2,user_list!$D:$D,"&lt;&gt;MUSIC")</f>
        <v>1</v>
      </c>
      <c r="H12" s="72">
        <f>COUNTIFS(user_list!$J:$J,'animes por ano'!$D12,user_list!$K:$K,'animes por ano'!H$2,user_list!$D:$D,"&lt;&gt;MUSIC")</f>
        <v>0</v>
      </c>
      <c r="I12" s="72">
        <f t="shared" si="0"/>
        <v>1</v>
      </c>
      <c r="J12" s="81">
        <f t="shared" si="4"/>
        <v>0.16438356164383561</v>
      </c>
      <c r="M12">
        <f>Tabela3[[#This Row],[Coluna1]]</f>
        <v>2009</v>
      </c>
      <c r="N12" s="72">
        <f>SUMIFS(user_list!$N:$N,user_list!$J:$J,'animes por ano'!$M12,user_list!$K:$K,'animes por ano'!N$2)</f>
        <v>0</v>
      </c>
      <c r="O12" s="72">
        <f>SUMIFS(user_list!$N:$N,user_list!$J:$J,'animes por ano'!$M12,user_list!$K:$K,'animes por ano'!O$2)</f>
        <v>0</v>
      </c>
      <c r="P12" s="72">
        <f>SUMIFS(user_list!$N:$N,user_list!$J:$J,'animes por ano'!$M12,user_list!$K:$K,'animes por ano'!P$2)</f>
        <v>6.2833333333333332</v>
      </c>
      <c r="Q12" s="72">
        <f>SUMIFS(user_list!$N:$N,user_list!$J:$J,'animes por ano'!$M12,user_list!$K:$K,'animes por ano'!Q$2)</f>
        <v>0</v>
      </c>
      <c r="R12" s="72">
        <f t="shared" si="1"/>
        <v>6.2833333333333332</v>
      </c>
      <c r="S12" s="81">
        <f t="shared" si="5"/>
        <v>1.7214611872146117E-2</v>
      </c>
      <c r="U12">
        <f>Tabela6[[#This Row],[Coluna1]]</f>
        <v>2009</v>
      </c>
      <c r="V12" s="81" t="e">
        <f>AVERAGEIFS(user_list!$I:$I,user_list!$J:$J,'animes por ano'!$M12,user_list!$K:$K,'animes por ano'!V$2)</f>
        <v>#DIV/0!</v>
      </c>
      <c r="W12" s="81" t="e">
        <f>AVERAGEIFS(user_list!$I:$I,user_list!$J:$J,'animes por ano'!$M12,user_list!$K:$K,'animes por ano'!W$2)</f>
        <v>#DIV/0!</v>
      </c>
      <c r="X12" s="81">
        <f>AVERAGEIFS(user_list!$I:$I,user_list!$J:$J,'animes por ano'!$M12,user_list!$K:$K,'animes por ano'!X$2)</f>
        <v>10</v>
      </c>
      <c r="Y12" s="81" t="e">
        <f>AVERAGEIFS(user_list!$I:$I,user_list!$J:$J,'animes por ano'!$M12,user_list!$K:$K,'animes por ano'!Y$2)</f>
        <v>#DIV/0!</v>
      </c>
      <c r="Z12" s="81">
        <f>AVERAGEIFS(user_list!$I:$I,user_list!$J:$J,'animes por ano'!$M12)</f>
        <v>10</v>
      </c>
      <c r="AA12" s="81"/>
      <c r="AB12">
        <f>Tabela6[[#This Row],[Coluna1]]</f>
        <v>2009</v>
      </c>
      <c r="AC12" s="38">
        <f>SUMIFS(user_list!$N:$N,user_list!$J:$J,'animes por ano'!$M12,user_list!$K:$K,'animes por ano'!AC$2)/90</f>
        <v>0</v>
      </c>
      <c r="AD12" s="38">
        <f>SUMIFS(user_list!$N:$N,user_list!$J:$J,'animes por ano'!$M12,user_list!$K:$K,'animes por ano'!AD$2)/60/90</f>
        <v>0</v>
      </c>
      <c r="AE12" s="38">
        <f>SUMIFS(user_list!$N:$N,user_list!$J:$J,'animes por ano'!$M12,user_list!$K:$K,'animes por ano'!AE$2)/60/90</f>
        <v>1.1635802469135803E-3</v>
      </c>
      <c r="AF12" s="38">
        <f>SUMIFS(user_list!$N:$N,user_list!$J:$J,'animes por ano'!$M12,user_list!$K:$K,'animes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72">
        <f>COUNTIFS(user_list!$J:$J,'animes por ano'!$D13,user_list!$K:$K,'animes por ano'!E$2,user_list!$D:$D,"&lt;&gt;MUSIC")</f>
        <v>0</v>
      </c>
      <c r="F13" s="72">
        <f>COUNTIFS(user_list!$J:$J,'animes por ano'!$D13,user_list!$K:$K,'animes por ano'!F$2,user_list!$D:$D,"&lt;&gt;MUSIC")</f>
        <v>0</v>
      </c>
      <c r="G13" s="72">
        <f>COUNTIFS(user_list!$J:$J,'animes por ano'!$D13,user_list!$K:$K,'animes por ano'!G$2,user_list!$D:$D,"&lt;&gt;MUSIC")</f>
        <v>0</v>
      </c>
      <c r="H13" s="72">
        <f>COUNTIFS(user_list!$J:$J,'animes por ano'!$D13,user_list!$K:$K,'animes por ano'!H$2,user_list!$D:$D,"&lt;&gt;MUSIC")</f>
        <v>0</v>
      </c>
      <c r="I13" s="72">
        <f t="shared" si="0"/>
        <v>0</v>
      </c>
      <c r="J13" s="81">
        <f t="shared" si="4"/>
        <v>0</v>
      </c>
      <c r="M13">
        <f>Tabela3[[#This Row],[Coluna1]]</f>
        <v>2010</v>
      </c>
      <c r="N13" s="72">
        <f>SUMIFS(user_list!$N:$N,user_list!$J:$J,'animes por ano'!$M13,user_list!$K:$K,'animes por ano'!N$2)</f>
        <v>0</v>
      </c>
      <c r="O13" s="72">
        <f>SUMIFS(user_list!$N:$N,user_list!$J:$J,'animes por ano'!$M13,user_list!$K:$K,'animes por ano'!O$2)</f>
        <v>0</v>
      </c>
      <c r="P13" s="72">
        <f>SUMIFS(user_list!$N:$N,user_list!$J:$J,'animes por ano'!$M13,user_list!$K:$K,'animes por ano'!P$2)</f>
        <v>0</v>
      </c>
      <c r="Q13" s="72">
        <f>SUMIFS(user_list!$N:$N,user_list!$J:$J,'animes por ano'!$M13,user_list!$K:$K,'animes por ano'!Q$2)</f>
        <v>0</v>
      </c>
      <c r="R13" s="72">
        <f t="shared" si="1"/>
        <v>0</v>
      </c>
      <c r="S13" s="81">
        <f t="shared" si="5"/>
        <v>0</v>
      </c>
      <c r="U13">
        <f>Tabela6[[#This Row],[Coluna1]]</f>
        <v>2010</v>
      </c>
      <c r="V13" s="81" t="e">
        <f>AVERAGEIFS(user_list!$I:$I,user_list!$J:$J,'animes por ano'!$M13,user_list!$K:$K,'animes por ano'!V$2)</f>
        <v>#DIV/0!</v>
      </c>
      <c r="W13" s="81" t="e">
        <f>AVERAGEIFS(user_list!$I:$I,user_list!$J:$J,'animes por ano'!$M13,user_list!$K:$K,'animes por ano'!W$2)</f>
        <v>#DIV/0!</v>
      </c>
      <c r="X13" s="81" t="e">
        <f>AVERAGEIFS(user_list!$I:$I,user_list!$J:$J,'animes por ano'!$M13,user_list!$K:$K,'animes por ano'!X$2)</f>
        <v>#DIV/0!</v>
      </c>
      <c r="Y13" s="81" t="e">
        <f>AVERAGEIFS(user_list!$I:$I,user_list!$J:$J,'animes por ano'!$M13,user_list!$K:$K,'animes por ano'!Y$2)</f>
        <v>#DIV/0!</v>
      </c>
      <c r="Z13" s="81" t="e">
        <f>AVERAGEIFS(user_list!$I:$I,user_list!$J:$J,'animes por ano'!$M13)</f>
        <v>#DIV/0!</v>
      </c>
      <c r="AA13" s="81"/>
      <c r="AB13">
        <f>Tabela6[[#This Row],[Coluna1]]</f>
        <v>2010</v>
      </c>
      <c r="AC13" s="38">
        <f>SUMIFS(user_list!$N:$N,user_list!$J:$J,'animes por ano'!$M13,user_list!$K:$K,'animes por ano'!AC$2)/90</f>
        <v>0</v>
      </c>
      <c r="AD13" s="38">
        <f>SUMIFS(user_list!$N:$N,user_list!$J:$J,'animes por ano'!$M13,user_list!$K:$K,'animes por ano'!AD$2)/60/90</f>
        <v>0</v>
      </c>
      <c r="AE13" s="38">
        <f>SUMIFS(user_list!$N:$N,user_list!$J:$J,'animes por ano'!$M13,user_list!$K:$K,'animes por ano'!AE$2)/60/90</f>
        <v>0</v>
      </c>
      <c r="AF13" s="38">
        <f>SUMIFS(user_list!$N:$N,user_list!$J:$J,'animes por ano'!$M13,user_list!$K:$K,'animes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72">
        <f>COUNTIFS(user_list!$J:$J,'animes por ano'!$D14,user_list!$K:$K,'animes por ano'!E$2,user_list!$D:$D,"&lt;&gt;MUSIC")</f>
        <v>0</v>
      </c>
      <c r="F14" s="72">
        <f>COUNTIFS(user_list!$J:$J,'animes por ano'!$D14,user_list!$K:$K,'animes por ano'!F$2,user_list!$D:$D,"&lt;&gt;MUSIC")</f>
        <v>0</v>
      </c>
      <c r="G14" s="72">
        <f>COUNTIFS(user_list!$J:$J,'animes por ano'!$D14,user_list!$K:$K,'animes por ano'!G$2,user_list!$D:$D,"&lt;&gt;MUSIC")</f>
        <v>0</v>
      </c>
      <c r="H14" s="72">
        <f>COUNTIFS(user_list!$J:$J,'animes por ano'!$D14,user_list!$K:$K,'animes por ano'!H$2,user_list!$D:$D,"&lt;&gt;MUSIC")</f>
        <v>0</v>
      </c>
      <c r="I14" s="72">
        <f t="shared" si="0"/>
        <v>0</v>
      </c>
      <c r="J14" s="81">
        <f t="shared" si="4"/>
        <v>0</v>
      </c>
      <c r="M14">
        <f>Tabela3[[#This Row],[Coluna1]]</f>
        <v>2011</v>
      </c>
      <c r="N14" s="72">
        <f>SUMIFS(user_list!$N:$N,user_list!$J:$J,'animes por ano'!$M14,user_list!$K:$K,'animes por ano'!N$2)</f>
        <v>0</v>
      </c>
      <c r="O14" s="72">
        <f>SUMIFS(user_list!$N:$N,user_list!$J:$J,'animes por ano'!$M14,user_list!$K:$K,'animes por ano'!O$2)</f>
        <v>0</v>
      </c>
      <c r="P14" s="72">
        <f>SUMIFS(user_list!$N:$N,user_list!$J:$J,'animes por ano'!$M14,user_list!$K:$K,'animes por ano'!P$2)</f>
        <v>0</v>
      </c>
      <c r="Q14" s="72">
        <f>SUMIFS(user_list!$N:$N,user_list!$J:$J,'animes por ano'!$M14,user_list!$K:$K,'animes por ano'!Q$2)</f>
        <v>0</v>
      </c>
      <c r="R14" s="72">
        <f t="shared" si="1"/>
        <v>0</v>
      </c>
      <c r="S14" s="81">
        <f t="shared" si="5"/>
        <v>0</v>
      </c>
      <c r="U14">
        <f>Tabela6[[#This Row],[Coluna1]]</f>
        <v>2011</v>
      </c>
      <c r="V14" s="81" t="e">
        <f>AVERAGEIFS(user_list!$I:$I,user_list!$J:$J,'animes por ano'!$M14,user_list!$K:$K,'animes por ano'!V$2)</f>
        <v>#DIV/0!</v>
      </c>
      <c r="W14" s="81" t="e">
        <f>AVERAGEIFS(user_list!$I:$I,user_list!$J:$J,'animes por ano'!$M14,user_list!$K:$K,'animes por ano'!W$2)</f>
        <v>#DIV/0!</v>
      </c>
      <c r="X14" s="81" t="e">
        <f>AVERAGEIFS(user_list!$I:$I,user_list!$J:$J,'animes por ano'!$M14,user_list!$K:$K,'animes por ano'!X$2)</f>
        <v>#DIV/0!</v>
      </c>
      <c r="Y14" s="81" t="e">
        <f>AVERAGEIFS(user_list!$I:$I,user_list!$J:$J,'animes por ano'!$M14,user_list!$K:$K,'animes por ano'!Y$2)</f>
        <v>#DIV/0!</v>
      </c>
      <c r="Z14" s="81" t="e">
        <f>AVERAGEIFS(user_list!$I:$I,user_list!$J:$J,'animes por ano'!$M14)</f>
        <v>#DIV/0!</v>
      </c>
      <c r="AA14" s="81"/>
      <c r="AB14">
        <f>Tabela6[[#This Row],[Coluna1]]</f>
        <v>2011</v>
      </c>
      <c r="AC14" s="38">
        <f>SUMIFS(user_list!$N:$N,user_list!$J:$J,'animes por ano'!$M14,user_list!$K:$K,'animes por ano'!AC$2)/90</f>
        <v>0</v>
      </c>
      <c r="AD14" s="38">
        <f>SUMIFS(user_list!$N:$N,user_list!$J:$J,'animes por ano'!$M14,user_list!$K:$K,'animes por ano'!AD$2)/60/90</f>
        <v>0</v>
      </c>
      <c r="AE14" s="38">
        <f>SUMIFS(user_list!$N:$N,user_list!$J:$J,'animes por ano'!$M14,user_list!$K:$K,'animes por ano'!AE$2)/60/90</f>
        <v>0</v>
      </c>
      <c r="AF14" s="38">
        <f>SUMIFS(user_list!$N:$N,user_list!$J:$J,'animes por ano'!$M14,user_list!$K:$K,'animes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72">
        <f>COUNTIFS(user_list!$J:$J,'animes por ano'!$D15,user_list!$K:$K,'animes por ano'!E$2,user_list!$D:$D,"&lt;&gt;MUSIC")</f>
        <v>1</v>
      </c>
      <c r="F15" s="72">
        <f>COUNTIFS(user_list!$J:$J,'animes por ano'!$D15,user_list!$K:$K,'animes por ano'!F$2,user_list!$D:$D,"&lt;&gt;MUSIC")</f>
        <v>0</v>
      </c>
      <c r="G15" s="72">
        <f>COUNTIFS(user_list!$J:$J,'animes por ano'!$D15,user_list!$K:$K,'animes por ano'!G$2,user_list!$D:$D,"&lt;&gt;MUSIC")</f>
        <v>1</v>
      </c>
      <c r="H15" s="72">
        <f>COUNTIFS(user_list!$J:$J,'animes por ano'!$D15,user_list!$K:$K,'animes por ano'!H$2,user_list!$D:$D,"&lt;&gt;MUSIC")</f>
        <v>2</v>
      </c>
      <c r="I15" s="72">
        <f t="shared" si="0"/>
        <v>4</v>
      </c>
      <c r="J15" s="81">
        <f t="shared" si="4"/>
        <v>0.65753424657534243</v>
      </c>
      <c r="M15">
        <f>Tabela3[[#This Row],[Coluna1]]</f>
        <v>2012</v>
      </c>
      <c r="N15" s="72">
        <f>SUMIFS(user_list!$N:$N,user_list!$J:$J,'animes por ano'!$M15,user_list!$K:$K,'animes por ano'!N$2)</f>
        <v>4.7513888888888891</v>
      </c>
      <c r="O15" s="72">
        <f>SUMIFS(user_list!$N:$N,user_list!$J:$J,'animes por ano'!$M15,user_list!$K:$K,'animes por ano'!O$2)</f>
        <v>0</v>
      </c>
      <c r="P15" s="72">
        <f>SUMIFS(user_list!$N:$N,user_list!$J:$J,'animes por ano'!$M15,user_list!$K:$K,'animes por ano'!P$2)</f>
        <v>1.832222222222222</v>
      </c>
      <c r="Q15" s="72">
        <f>SUMIFS(user_list!$N:$N,user_list!$J:$J,'animes por ano'!$M15,user_list!$K:$K,'animes por ano'!Q$2)</f>
        <v>1.795277777777778</v>
      </c>
      <c r="R15" s="72">
        <f t="shared" si="1"/>
        <v>8.3788888888888895</v>
      </c>
      <c r="S15" s="81">
        <f t="shared" si="5"/>
        <v>2.2955859969558602E-2</v>
      </c>
      <c r="U15">
        <f>Tabela6[[#This Row],[Coluna1]]</f>
        <v>2012</v>
      </c>
      <c r="V15" s="81">
        <f>AVERAGEIFS(user_list!$I:$I,user_list!$J:$J,'animes por ano'!$M15,user_list!$K:$K,'animes por ano'!V$2)</f>
        <v>9</v>
      </c>
      <c r="W15" s="81" t="e">
        <f>AVERAGEIFS(user_list!$I:$I,user_list!$J:$J,'animes por ano'!$M15,user_list!$K:$K,'animes por ano'!W$2)</f>
        <v>#DIV/0!</v>
      </c>
      <c r="X15" s="81">
        <f>AVERAGEIFS(user_list!$I:$I,user_list!$J:$J,'animes por ano'!$M15,user_list!$K:$K,'animes por ano'!X$2)</f>
        <v>7</v>
      </c>
      <c r="Y15" s="81">
        <f>AVERAGEIFS(user_list!$I:$I,user_list!$J:$J,'animes por ano'!$M15,user_list!$K:$K,'animes por ano'!Y$2)</f>
        <v>7.5</v>
      </c>
      <c r="Z15" s="81">
        <f>AVERAGEIFS(user_list!$I:$I,user_list!$J:$J,'animes por ano'!$M15)</f>
        <v>7.75</v>
      </c>
      <c r="AA15" s="81"/>
      <c r="AB15">
        <f>Tabela6[[#This Row],[Coluna1]]</f>
        <v>2012</v>
      </c>
      <c r="AC15" s="38">
        <f>SUMIFS(user_list!$N:$N,user_list!$J:$J,'animes por ano'!$M15,user_list!$K:$K,'animes por ano'!AC$2)/90</f>
        <v>5.2793209876543214E-2</v>
      </c>
      <c r="AD15" s="38">
        <f>SUMIFS(user_list!$N:$N,user_list!$J:$J,'animes por ano'!$M15,user_list!$K:$K,'animes por ano'!AD$2)/60/90</f>
        <v>0</v>
      </c>
      <c r="AE15" s="38">
        <f>SUMIFS(user_list!$N:$N,user_list!$J:$J,'animes por ano'!$M15,user_list!$K:$K,'animes por ano'!AE$2)/60/90</f>
        <v>3.3930041152263369E-4</v>
      </c>
      <c r="AF15" s="38">
        <f>SUMIFS(user_list!$N:$N,user_list!$J:$J,'animes por ano'!$M15,user_list!$K:$K,'animes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72">
        <f>COUNTIFS(user_list!$J:$J,'animes por ano'!$D16,user_list!$K:$K,'animes por ano'!E$2,user_list!$D:$D,"&lt;&gt;MUSIC")</f>
        <v>1</v>
      </c>
      <c r="F16" s="72">
        <f>COUNTIFS(user_list!$J:$J,'animes por ano'!$D16,user_list!$K:$K,'animes por ano'!F$2,user_list!$D:$D,"&lt;&gt;MUSIC")</f>
        <v>4</v>
      </c>
      <c r="G16" s="72">
        <f>COUNTIFS(user_list!$J:$J,'animes por ano'!$D16,user_list!$K:$K,'animes por ano'!G$2,user_list!$D:$D,"&lt;&gt;MUSIC")</f>
        <v>2</v>
      </c>
      <c r="H16" s="72">
        <f>COUNTIFS(user_list!$J:$J,'animes por ano'!$D16,user_list!$K:$K,'animes por ano'!H$2,user_list!$D:$D,"&lt;&gt;MUSIC")</f>
        <v>1</v>
      </c>
      <c r="I16" s="72">
        <f t="shared" si="0"/>
        <v>8</v>
      </c>
      <c r="J16" s="81">
        <f t="shared" si="4"/>
        <v>1.3150684931506849</v>
      </c>
      <c r="M16">
        <f>Tabela3[[#This Row],[Coluna1]]</f>
        <v>2013</v>
      </c>
      <c r="N16" s="72">
        <f>SUMIFS(user_list!$N:$N,user_list!$J:$J,'animes por ano'!$M16,user_list!$K:$K,'animes por ano'!N$2)</f>
        <v>3.9444444444444442</v>
      </c>
      <c r="O16" s="72">
        <f>SUMIFS(user_list!$N:$N,user_list!$J:$J,'animes por ano'!$M16,user_list!$K:$K,'animes por ano'!O$2)</f>
        <v>21.166666666666668</v>
      </c>
      <c r="P16" s="72">
        <f>SUMIFS(user_list!$N:$N,user_list!$J:$J,'animes por ano'!$M16,user_list!$K:$K,'animes por ano'!P$2)</f>
        <v>11.509444444444444</v>
      </c>
      <c r="Q16" s="72">
        <f>SUMIFS(user_list!$N:$N,user_list!$J:$J,'animes por ano'!$M16,user_list!$K:$K,'animes por ano'!Q$2)</f>
        <v>8.7777777777777774E-2</v>
      </c>
      <c r="R16" s="72">
        <f t="shared" si="1"/>
        <v>36.708333333333336</v>
      </c>
      <c r="S16" s="81">
        <f t="shared" si="5"/>
        <v>0.10057077625570778</v>
      </c>
      <c r="U16">
        <f>Tabela6[[#This Row],[Coluna1]]</f>
        <v>2013</v>
      </c>
      <c r="V16" s="81">
        <f>AVERAGEIFS(user_list!$I:$I,user_list!$J:$J,'animes por ano'!$M16,user_list!$K:$K,'animes por ano'!V$2)</f>
        <v>4</v>
      </c>
      <c r="W16" s="81">
        <f>AVERAGEIFS(user_list!$I:$I,user_list!$J:$J,'animes por ano'!$M16,user_list!$K:$K,'animes por ano'!W$2)</f>
        <v>9</v>
      </c>
      <c r="X16" s="81">
        <f>AVERAGEIFS(user_list!$I:$I,user_list!$J:$J,'animes por ano'!$M16,user_list!$K:$K,'animes por ano'!X$2)</f>
        <v>8.5</v>
      </c>
      <c r="Y16" s="81">
        <f>AVERAGEIFS(user_list!$I:$I,user_list!$J:$J,'animes por ano'!$M16,user_list!$K:$K,'animes por ano'!Y$2)</f>
        <v>6</v>
      </c>
      <c r="Z16" s="81">
        <f>AVERAGEIFS(user_list!$I:$I,user_list!$J:$J,'animes por ano'!$M16)</f>
        <v>7.875</v>
      </c>
      <c r="AA16" s="81"/>
      <c r="AB16">
        <f>Tabela6[[#This Row],[Coluna1]]</f>
        <v>2013</v>
      </c>
      <c r="AC16" s="38">
        <f>SUMIFS(user_list!$N:$N,user_list!$J:$J,'animes por ano'!$M16,user_list!$K:$K,'animes por ano'!AC$2)/90</f>
        <v>4.3827160493827157E-2</v>
      </c>
      <c r="AD16" s="38">
        <f>SUMIFS(user_list!$N:$N,user_list!$J:$J,'animes por ano'!$M16,user_list!$K:$K,'animes por ano'!AD$2)/60/90</f>
        <v>3.9197530864197531E-3</v>
      </c>
      <c r="AE16" s="38">
        <f>SUMIFS(user_list!$N:$N,user_list!$J:$J,'animes por ano'!$M16,user_list!$K:$K,'animes por ano'!AE$2)/60/90</f>
        <v>2.1313786008230451E-3</v>
      </c>
      <c r="AF16" s="38">
        <f>SUMIFS(user_list!$N:$N,user_list!$J:$J,'animes por ano'!$M16,user_list!$K:$K,'animes por ano'!AF$2)/60/90</f>
        <v>1.6255144032921812E-5</v>
      </c>
      <c r="AG16" s="38">
        <f t="shared" si="2"/>
        <v>0.10057077625570778</v>
      </c>
    </row>
    <row r="17" spans="4:33" x14ac:dyDescent="0.3">
      <c r="D17">
        <f t="shared" si="3"/>
        <v>2014</v>
      </c>
      <c r="E17" s="72">
        <f>COUNTIFS(user_list!$J:$J,'animes por ano'!$D17,user_list!$K:$K,'animes por ano'!E$2,user_list!$D:$D,"&lt;&gt;MUSIC")</f>
        <v>0</v>
      </c>
      <c r="F17" s="72">
        <f>COUNTIFS(user_list!$J:$J,'animes por ano'!$D17,user_list!$K:$K,'animes por ano'!F$2,user_list!$D:$D,"&lt;&gt;MUSIC")</f>
        <v>0</v>
      </c>
      <c r="G17" s="72">
        <f>COUNTIFS(user_list!$J:$J,'animes por ano'!$D17,user_list!$K:$K,'animes por ano'!G$2,user_list!$D:$D,"&lt;&gt;MUSIC")</f>
        <v>0</v>
      </c>
      <c r="H17" s="72">
        <f>COUNTIFS(user_list!$J:$J,'animes por ano'!$D17,user_list!$K:$K,'animes por ano'!H$2,user_list!$D:$D,"&lt;&gt;MUSIC")</f>
        <v>0</v>
      </c>
      <c r="I17" s="72">
        <f t="shared" si="0"/>
        <v>0</v>
      </c>
      <c r="J17" s="81">
        <f t="shared" si="4"/>
        <v>0</v>
      </c>
      <c r="M17">
        <f>Tabela3[[#This Row],[Coluna1]]</f>
        <v>2014</v>
      </c>
      <c r="N17" s="72">
        <f>SUMIFS(user_list!$N:$N,user_list!$J:$J,'animes por ano'!$M17,user_list!$K:$K,'animes por ano'!N$2)</f>
        <v>0</v>
      </c>
      <c r="O17" s="72">
        <f>SUMIFS(user_list!$N:$N,user_list!$J:$J,'animes por ano'!$M17,user_list!$K:$K,'animes por ano'!O$2)</f>
        <v>0</v>
      </c>
      <c r="P17" s="72">
        <f>SUMIFS(user_list!$N:$N,user_list!$J:$J,'animes por ano'!$M17,user_list!$K:$K,'animes por ano'!P$2)</f>
        <v>0</v>
      </c>
      <c r="Q17" s="72">
        <f>SUMIFS(user_list!$N:$N,user_list!$J:$J,'animes por ano'!$M17,user_list!$K:$K,'animes por ano'!Q$2)</f>
        <v>0</v>
      </c>
      <c r="R17" s="72">
        <f t="shared" si="1"/>
        <v>0</v>
      </c>
      <c r="S17" s="81">
        <f t="shared" si="5"/>
        <v>0</v>
      </c>
      <c r="U17">
        <f>Tabela6[[#This Row],[Coluna1]]</f>
        <v>2014</v>
      </c>
      <c r="V17" s="81" t="e">
        <f>AVERAGEIFS(user_list!$I:$I,user_list!$J:$J,'animes por ano'!$M17,user_list!$K:$K,'animes por ano'!V$2)</f>
        <v>#DIV/0!</v>
      </c>
      <c r="W17" s="81" t="e">
        <f>AVERAGEIFS(user_list!$I:$I,user_list!$J:$J,'animes por ano'!$M17,user_list!$K:$K,'animes por ano'!W$2)</f>
        <v>#DIV/0!</v>
      </c>
      <c r="X17" s="81" t="e">
        <f>AVERAGEIFS(user_list!$I:$I,user_list!$J:$J,'animes por ano'!$M17,user_list!$K:$K,'animes por ano'!X$2)</f>
        <v>#DIV/0!</v>
      </c>
      <c r="Y17" s="81" t="e">
        <f>AVERAGEIFS(user_list!$I:$I,user_list!$J:$J,'animes por ano'!$M17,user_list!$K:$K,'animes por ano'!Y$2)</f>
        <v>#DIV/0!</v>
      </c>
      <c r="Z17" s="81" t="e">
        <f>AVERAGEIFS(user_list!$I:$I,user_list!$J:$J,'animes por ano'!$M17)</f>
        <v>#DIV/0!</v>
      </c>
      <c r="AA17" s="81"/>
      <c r="AB17">
        <f>Tabela6[[#This Row],[Coluna1]]</f>
        <v>2014</v>
      </c>
      <c r="AC17" s="38">
        <f>SUMIFS(user_list!$N:$N,user_list!$J:$J,'animes por ano'!$M17,user_list!$K:$K,'animes por ano'!AC$2)/90</f>
        <v>0</v>
      </c>
      <c r="AD17" s="38">
        <f>SUMIFS(user_list!$N:$N,user_list!$J:$J,'animes por ano'!$M17,user_list!$K:$K,'animes por ano'!AD$2)/60/90</f>
        <v>0</v>
      </c>
      <c r="AE17" s="38">
        <f>SUMIFS(user_list!$N:$N,user_list!$J:$J,'animes por ano'!$M17,user_list!$K:$K,'animes por ano'!AE$2)/60/90</f>
        <v>0</v>
      </c>
      <c r="AF17" s="38">
        <f>SUMIFS(user_list!$N:$N,user_list!$J:$J,'animes por ano'!$M17,user_list!$K:$K,'animes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72">
        <f>COUNTIFS(user_list!$J:$J,'animes por ano'!$D18,user_list!$K:$K,'animes por ano'!E$2,user_list!$D:$D,"&lt;&gt;MUSIC")</f>
        <v>0</v>
      </c>
      <c r="F18" s="72">
        <f>COUNTIFS(user_list!$J:$J,'animes por ano'!$D18,user_list!$K:$K,'animes por ano'!F$2,user_list!$D:$D,"&lt;&gt;MUSIC")</f>
        <v>2</v>
      </c>
      <c r="G18" s="72">
        <f>COUNTIFS(user_list!$J:$J,'animes por ano'!$D18,user_list!$K:$K,'animes por ano'!G$2,user_list!$D:$D,"&lt;&gt;MUSIC")</f>
        <v>0</v>
      </c>
      <c r="H18" s="72">
        <f>COUNTIFS(user_list!$J:$J,'animes por ano'!$D18,user_list!$K:$K,'animes por ano'!H$2,user_list!$D:$D,"&lt;&gt;MUSIC")</f>
        <v>4</v>
      </c>
      <c r="I18" s="72">
        <f t="shared" si="0"/>
        <v>6</v>
      </c>
      <c r="J18" s="81">
        <f t="shared" si="4"/>
        <v>0.98630136986301364</v>
      </c>
      <c r="M18">
        <f>Tabela3[[#This Row],[Coluna1]]</f>
        <v>2015</v>
      </c>
      <c r="N18" s="72">
        <f>SUMIFS(user_list!$N:$N,user_list!$J:$J,'animes por ano'!$M18,user_list!$K:$K,'animes por ano'!N$2)</f>
        <v>0</v>
      </c>
      <c r="O18" s="72">
        <f>SUMIFS(user_list!$N:$N,user_list!$J:$J,'animes por ano'!$M18,user_list!$K:$K,'animes por ano'!O$2)</f>
        <v>9.82</v>
      </c>
      <c r="P18" s="72">
        <f>SUMIFS(user_list!$N:$N,user_list!$J:$J,'animes por ano'!$M18,user_list!$K:$K,'animes por ano'!P$2)</f>
        <v>0</v>
      </c>
      <c r="Q18" s="72">
        <f>SUMIFS(user_list!$N:$N,user_list!$J:$J,'animes por ano'!$M18,user_list!$K:$K,'animes por ano'!Q$2)</f>
        <v>11.253055555555555</v>
      </c>
      <c r="R18" s="72">
        <f t="shared" si="1"/>
        <v>21.073055555555555</v>
      </c>
      <c r="S18" s="81">
        <f t="shared" si="5"/>
        <v>5.7734398782343987E-2</v>
      </c>
      <c r="U18">
        <f>Tabela6[[#This Row],[Coluna1]]</f>
        <v>2015</v>
      </c>
      <c r="V18" s="81" t="e">
        <f>AVERAGEIFS(user_list!$I:$I,user_list!$J:$J,'animes por ano'!$M18,user_list!$K:$K,'animes por ano'!V$2)</f>
        <v>#DIV/0!</v>
      </c>
      <c r="W18" s="81">
        <f>AVERAGEIFS(user_list!$I:$I,user_list!$J:$J,'animes por ano'!$M18,user_list!$K:$K,'animes por ano'!W$2)</f>
        <v>8.5</v>
      </c>
      <c r="X18" s="81" t="e">
        <f>AVERAGEIFS(user_list!$I:$I,user_list!$J:$J,'animes por ano'!$M18,user_list!$K:$K,'animes por ano'!X$2)</f>
        <v>#DIV/0!</v>
      </c>
      <c r="Y18" s="81">
        <f>AVERAGEIFS(user_list!$I:$I,user_list!$J:$J,'animes por ano'!$M18,user_list!$K:$K,'animes por ano'!Y$2)</f>
        <v>7.75</v>
      </c>
      <c r="Z18" s="81">
        <f>AVERAGEIFS(user_list!$I:$I,user_list!$J:$J,'animes por ano'!$M18)</f>
        <v>8</v>
      </c>
      <c r="AA18" s="81"/>
      <c r="AB18">
        <f>Tabela6[[#This Row],[Coluna1]]</f>
        <v>2015</v>
      </c>
      <c r="AC18" s="38">
        <f>SUMIFS(user_list!$N:$N,user_list!$J:$J,'animes por ano'!$M18,user_list!$K:$K,'animes por ano'!AC$2)/90</f>
        <v>0</v>
      </c>
      <c r="AD18" s="38">
        <f>SUMIFS(user_list!$N:$N,user_list!$J:$J,'animes por ano'!$M18,user_list!$K:$K,'animes por ano'!AD$2)/60/90</f>
        <v>1.8185185185185188E-3</v>
      </c>
      <c r="AE18" s="38">
        <f>SUMIFS(user_list!$N:$N,user_list!$J:$J,'animes por ano'!$M18,user_list!$K:$K,'animes por ano'!AE$2)/60/90</f>
        <v>0</v>
      </c>
      <c r="AF18" s="38">
        <f>SUMIFS(user_list!$N:$N,user_list!$J:$J,'animes por ano'!$M18,user_list!$K:$K,'animes por ano'!AF$2)/60/90</f>
        <v>2.0838991769547327E-3</v>
      </c>
      <c r="AG18" s="38">
        <f t="shared" si="2"/>
        <v>5.7734398782343987E-2</v>
      </c>
    </row>
    <row r="19" spans="4:33" x14ac:dyDescent="0.3">
      <c r="D19">
        <f t="shared" si="3"/>
        <v>2016</v>
      </c>
      <c r="E19" s="72">
        <f>COUNTIFS(user_list!$J:$J,'animes por ano'!$D19,user_list!$K:$K,'animes por ano'!E$2,user_list!$D:$D,"&lt;&gt;MUSIC")</f>
        <v>0</v>
      </c>
      <c r="F19" s="72">
        <f>COUNTIFS(user_list!$J:$J,'animes por ano'!$D19,user_list!$K:$K,'animes por ano'!F$2,user_list!$D:$D,"&lt;&gt;MUSIC")</f>
        <v>0</v>
      </c>
      <c r="G19" s="72">
        <f>COUNTIFS(user_list!$J:$J,'animes por ano'!$D19,user_list!$K:$K,'animes por ano'!G$2,user_list!$D:$D,"&lt;&gt;MUSIC")</f>
        <v>3</v>
      </c>
      <c r="H19" s="72">
        <f>COUNTIFS(user_list!$J:$J,'animes por ano'!$D19,user_list!$K:$K,'animes por ano'!H$2,user_list!$D:$D,"&lt;&gt;MUSIC")</f>
        <v>1</v>
      </c>
      <c r="I19" s="72">
        <f t="shared" si="0"/>
        <v>4</v>
      </c>
      <c r="J19" s="81">
        <f t="shared" si="4"/>
        <v>0.65753424657534243</v>
      </c>
      <c r="M19">
        <f>Tabela3[[#This Row],[Coluna1]]</f>
        <v>2016</v>
      </c>
      <c r="N19" s="72">
        <f>SUMIFS(user_list!$N:$N,user_list!$J:$J,'animes por ano'!$M19,user_list!$K:$K,'animes por ano'!N$2)</f>
        <v>0</v>
      </c>
      <c r="O19" s="72">
        <f>SUMIFS(user_list!$N:$N,user_list!$J:$J,'animes por ano'!$M19,user_list!$K:$K,'animes por ano'!O$2)</f>
        <v>0</v>
      </c>
      <c r="P19" s="72">
        <f>SUMIFS(user_list!$N:$N,user_list!$J:$J,'animes por ano'!$M19,user_list!$K:$K,'animes por ano'!P$2)</f>
        <v>7.6325000000000012</v>
      </c>
      <c r="Q19" s="72">
        <f>SUMIFS(user_list!$N:$N,user_list!$J:$J,'animes por ano'!$M19,user_list!$K:$K,'animes por ano'!Q$2)</f>
        <v>0.49611111111111106</v>
      </c>
      <c r="R19" s="72">
        <f t="shared" si="1"/>
        <v>8.1286111111111126</v>
      </c>
      <c r="S19" s="81">
        <f t="shared" si="5"/>
        <v>2.2270167427701677E-2</v>
      </c>
      <c r="U19">
        <f>Tabela6[[#This Row],[Coluna1]]</f>
        <v>2016</v>
      </c>
      <c r="V19" s="81" t="e">
        <f>AVERAGEIFS(user_list!$I:$I,user_list!$J:$J,'animes por ano'!$M19,user_list!$K:$K,'animes por ano'!V$2)</f>
        <v>#DIV/0!</v>
      </c>
      <c r="W19" s="81" t="e">
        <f>AVERAGEIFS(user_list!$I:$I,user_list!$J:$J,'animes por ano'!$M19,user_list!$K:$K,'animes por ano'!W$2)</f>
        <v>#DIV/0!</v>
      </c>
      <c r="X19" s="81">
        <f>AVERAGEIFS(user_list!$I:$I,user_list!$J:$J,'animes por ano'!$M19,user_list!$K:$K,'animes por ano'!X$2)</f>
        <v>8</v>
      </c>
      <c r="Y19" s="81">
        <f>AVERAGEIFS(user_list!$I:$I,user_list!$J:$J,'animes por ano'!$M19,user_list!$K:$K,'animes por ano'!Y$2)</f>
        <v>9</v>
      </c>
      <c r="Z19" s="81">
        <f>AVERAGEIFS(user_list!$I:$I,user_list!$J:$J,'animes por ano'!$M19)</f>
        <v>8.4</v>
      </c>
      <c r="AA19" s="81"/>
      <c r="AB19">
        <f>Tabela6[[#This Row],[Coluna1]]</f>
        <v>2016</v>
      </c>
      <c r="AC19" s="38">
        <f>SUMIFS(user_list!$N:$N,user_list!$J:$J,'animes por ano'!$M19,user_list!$K:$K,'animes por ano'!AC$2)/90</f>
        <v>0</v>
      </c>
      <c r="AD19" s="38">
        <f>SUMIFS(user_list!$N:$N,user_list!$J:$J,'animes por ano'!$M19,user_list!$K:$K,'animes por ano'!AD$2)/60/90</f>
        <v>0</v>
      </c>
      <c r="AE19" s="38">
        <f>SUMIFS(user_list!$N:$N,user_list!$J:$J,'animes por ano'!$M19,user_list!$K:$K,'animes por ano'!AE$2)/60/90</f>
        <v>1.413425925925926E-3</v>
      </c>
      <c r="AF19" s="38">
        <f>SUMIFS(user_list!$N:$N,user_list!$J:$J,'animes por ano'!$M19,user_list!$K:$K,'animes por ano'!AF$2)/60/90</f>
        <v>9.1872427983539075E-5</v>
      </c>
      <c r="AG19" s="38">
        <f t="shared" si="2"/>
        <v>2.2270167427701677E-2</v>
      </c>
    </row>
    <row r="20" spans="4:33" x14ac:dyDescent="0.3">
      <c r="D20">
        <f t="shared" si="3"/>
        <v>2017</v>
      </c>
      <c r="E20" s="72">
        <f>COUNTIFS(user_list!$J:$J,'animes por ano'!$D20,user_list!$K:$K,'animes por ano'!E$2,user_list!$D:$D,"&lt;&gt;MUSIC")</f>
        <v>2</v>
      </c>
      <c r="F20" s="72">
        <f>COUNTIFS(user_list!$J:$J,'animes por ano'!$D20,user_list!$K:$K,'animes por ano'!F$2,user_list!$D:$D,"&lt;&gt;MUSIC")</f>
        <v>1</v>
      </c>
      <c r="G20" s="72">
        <f>COUNTIFS(user_list!$J:$J,'animes por ano'!$D20,user_list!$K:$K,'animes por ano'!G$2,user_list!$D:$D,"&lt;&gt;MUSIC")</f>
        <v>0</v>
      </c>
      <c r="H20" s="72">
        <f>COUNTIFS(user_list!$J:$J,'animes por ano'!$D20,user_list!$K:$K,'animes por ano'!H$2,user_list!$D:$D,"&lt;&gt;MUSIC")</f>
        <v>0</v>
      </c>
      <c r="I20" s="72">
        <f t="shared" si="0"/>
        <v>3</v>
      </c>
      <c r="J20" s="81">
        <f t="shared" si="4"/>
        <v>0.49315068493150682</v>
      </c>
      <c r="M20">
        <f>Tabela3[[#This Row],[Coluna1]]</f>
        <v>2017</v>
      </c>
      <c r="N20" s="72">
        <f>SUMIFS(user_list!$N:$N,user_list!$J:$J,'animes por ano'!$M20,user_list!$K:$K,'animes por ano'!N$2)</f>
        <v>0.8963888888888889</v>
      </c>
      <c r="O20" s="72">
        <f>SUMIFS(user_list!$N:$N,user_list!$J:$J,'animes por ano'!$M20,user_list!$K:$K,'animes por ano'!O$2)</f>
        <v>7.5555555555555556E-2</v>
      </c>
      <c r="P20" s="72">
        <f>SUMIFS(user_list!$N:$N,user_list!$J:$J,'animes por ano'!$M20,user_list!$K:$K,'animes por ano'!P$2)</f>
        <v>0</v>
      </c>
      <c r="Q20" s="72">
        <f>SUMIFS(user_list!$N:$N,user_list!$J:$J,'animes por ano'!$M20,user_list!$K:$K,'animes por ano'!Q$2)</f>
        <v>6.8888888888888888E-2</v>
      </c>
      <c r="R20" s="72">
        <f t="shared" si="1"/>
        <v>1.0408333333333335</v>
      </c>
      <c r="S20" s="81">
        <f t="shared" si="5"/>
        <v>2.8515981735159823E-3</v>
      </c>
      <c r="U20">
        <f>Tabela6[[#This Row],[Coluna1]]</f>
        <v>2017</v>
      </c>
      <c r="V20" s="81">
        <f>AVERAGEIFS(user_list!$I:$I,user_list!$J:$J,'animes por ano'!$M20,user_list!$K:$K,'animes por ano'!V$2)</f>
        <v>6</v>
      </c>
      <c r="W20" s="81">
        <f>AVERAGEIFS(user_list!$I:$I,user_list!$J:$J,'animes por ano'!$M20,user_list!$K:$K,'animes por ano'!W$2)</f>
        <v>4</v>
      </c>
      <c r="X20" s="81" t="e">
        <f>AVERAGEIFS(user_list!$I:$I,user_list!$J:$J,'animes por ano'!$M20,user_list!$K:$K,'animes por ano'!X$2)</f>
        <v>#DIV/0!</v>
      </c>
      <c r="Y20" s="81">
        <f>AVERAGEIFS(user_list!$I:$I,user_list!$J:$J,'animes por ano'!$M20,user_list!$K:$K,'animes por ano'!Y$2)</f>
        <v>8</v>
      </c>
      <c r="Z20" s="81">
        <f>AVERAGEIFS(user_list!$I:$I,user_list!$J:$J,'animes por ano'!$M20)</f>
        <v>6</v>
      </c>
      <c r="AA20" s="81"/>
      <c r="AB20">
        <f>Tabela6[[#This Row],[Coluna1]]</f>
        <v>2017</v>
      </c>
      <c r="AC20" s="38">
        <f>SUMIFS(user_list!$N:$N,user_list!$J:$J,'animes por ano'!$M20,user_list!$K:$K,'animes por ano'!AC$2)/90</f>
        <v>9.9598765432098758E-3</v>
      </c>
      <c r="AD20" s="38">
        <f>SUMIFS(user_list!$N:$N,user_list!$J:$J,'animes por ano'!$M20,user_list!$K:$K,'animes por ano'!AD$2)/60/90</f>
        <v>1.3991769547325103E-5</v>
      </c>
      <c r="AE20" s="38">
        <f>SUMIFS(user_list!$N:$N,user_list!$J:$J,'animes por ano'!$M20,user_list!$K:$K,'animes por ano'!AE$2)/60/90</f>
        <v>0</v>
      </c>
      <c r="AF20" s="38">
        <f>SUMIFS(user_list!$N:$N,user_list!$J:$J,'animes por ano'!$M20,user_list!$K:$K,'animes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72">
        <f>COUNTIFS(user_list!$J:$J,'animes por ano'!$D21,user_list!$K:$K,'animes por ano'!E$2,user_list!$D:$D,"&lt;&gt;MUSIC")</f>
        <v>2</v>
      </c>
      <c r="F21" s="72">
        <f>COUNTIFS(user_list!$J:$J,'animes por ano'!$D21,user_list!$K:$K,'animes por ano'!F$2,user_list!$D:$D,"&lt;&gt;MUSIC")</f>
        <v>1</v>
      </c>
      <c r="G21" s="72">
        <f>COUNTIFS(user_list!$J:$J,'animes por ano'!$D21,user_list!$K:$K,'animes por ano'!G$2,user_list!$D:$D,"&lt;&gt;MUSIC")</f>
        <v>7</v>
      </c>
      <c r="H21" s="72">
        <f>COUNTIFS(user_list!$J:$J,'animes por ano'!$D21,user_list!$K:$K,'animes por ano'!H$2,user_list!$D:$D,"&lt;&gt;MUSIC")</f>
        <v>2</v>
      </c>
      <c r="I21" s="72">
        <f t="shared" si="0"/>
        <v>12</v>
      </c>
      <c r="J21" s="81">
        <f t="shared" si="4"/>
        <v>1.9726027397260273</v>
      </c>
      <c r="M21">
        <f>Tabela3[[#This Row],[Coluna1]]</f>
        <v>2018</v>
      </c>
      <c r="N21" s="72">
        <f>SUMIFS(user_list!$N:$N,user_list!$J:$J,'animes por ano'!$M21,user_list!$K:$K,'animes por ano'!N$2)</f>
        <v>5.7319444444444443</v>
      </c>
      <c r="O21" s="72">
        <f>SUMIFS(user_list!$N:$N,user_list!$J:$J,'animes por ano'!$M21,user_list!$K:$K,'animes por ano'!O$2)</f>
        <v>4.5666666666666664</v>
      </c>
      <c r="P21" s="72">
        <f>SUMIFS(user_list!$N:$N,user_list!$J:$J,'animes por ano'!$M21,user_list!$K:$K,'animes por ano'!P$2)</f>
        <v>11.499444444444444</v>
      </c>
      <c r="Q21" s="72">
        <f>SUMIFS(user_list!$N:$N,user_list!$J:$J,'animes por ano'!$M21,user_list!$K:$K,'animes por ano'!Q$2)</f>
        <v>1.1833333333333336</v>
      </c>
      <c r="R21" s="72">
        <f t="shared" si="1"/>
        <v>22.98138888888889</v>
      </c>
      <c r="S21" s="81">
        <f t="shared" si="5"/>
        <v>6.2962709284627091E-2</v>
      </c>
      <c r="U21">
        <f>Tabela6[[#This Row],[Coluna1]]</f>
        <v>2018</v>
      </c>
      <c r="V21" s="81">
        <f>AVERAGEIFS(user_list!$I:$I,user_list!$J:$J,'animes por ano'!$M21,user_list!$K:$K,'animes por ano'!V$2)</f>
        <v>7</v>
      </c>
      <c r="W21" s="81">
        <f>AVERAGEIFS(user_list!$I:$I,user_list!$J:$J,'animes por ano'!$M21,user_list!$K:$K,'animes por ano'!W$2)</f>
        <v>5</v>
      </c>
      <c r="X21" s="81">
        <f>AVERAGEIFS(user_list!$I:$I,user_list!$J:$J,'animes por ano'!$M21,user_list!$K:$K,'animes por ano'!X$2)</f>
        <v>5</v>
      </c>
      <c r="Y21" s="81">
        <f>AVERAGEIFS(user_list!$I:$I,user_list!$J:$J,'animes por ano'!$M21,user_list!$K:$K,'animes por ano'!Y$2)</f>
        <v>5.5</v>
      </c>
      <c r="Z21" s="81">
        <f>AVERAGEIFS(user_list!$I:$I,user_list!$J:$J,'animes por ano'!$M21)</f>
        <v>5.384615384615385</v>
      </c>
      <c r="AA21" s="81"/>
      <c r="AB21">
        <f>Tabela6[[#This Row],[Coluna1]]</f>
        <v>2018</v>
      </c>
      <c r="AC21" s="38">
        <f>SUMIFS(user_list!$N:$N,user_list!$J:$J,'animes por ano'!$M21,user_list!$K:$K,'animes por ano'!AC$2)/90</f>
        <v>6.3688271604938271E-2</v>
      </c>
      <c r="AD21" s="38">
        <f>SUMIFS(user_list!$N:$N,user_list!$J:$J,'animes por ano'!$M21,user_list!$K:$K,'animes por ano'!AD$2)/60/90</f>
        <v>8.4567901234567895E-4</v>
      </c>
      <c r="AE21" s="38">
        <f>SUMIFS(user_list!$N:$N,user_list!$J:$J,'animes por ano'!$M21,user_list!$K:$K,'animes por ano'!AE$2)/60/90</f>
        <v>2.1295267489711933E-3</v>
      </c>
      <c r="AF21" s="38">
        <f>SUMIFS(user_list!$N:$N,user_list!$J:$J,'animes por ano'!$M21,user_list!$K:$K,'animes por ano'!AF$2)/60/90</f>
        <v>2.1913580246913587E-4</v>
      </c>
      <c r="AG21" s="38">
        <f t="shared" si="2"/>
        <v>6.2962709284627091E-2</v>
      </c>
    </row>
    <row r="22" spans="4:33" x14ac:dyDescent="0.3">
      <c r="D22">
        <f t="shared" si="3"/>
        <v>2019</v>
      </c>
      <c r="E22" s="72">
        <f>COUNTIFS(user_list!$J:$J,'animes por ano'!$D22,user_list!$K:$K,'animes por ano'!E$2,user_list!$D:$D,"&lt;&gt;MUSIC")</f>
        <v>26</v>
      </c>
      <c r="F22" s="72">
        <f>COUNTIFS(user_list!$J:$J,'animes por ano'!$D22,user_list!$K:$K,'animes por ano'!F$2,user_list!$D:$D,"&lt;&gt;MUSIC")</f>
        <v>31</v>
      </c>
      <c r="G22" s="72">
        <f>COUNTIFS(user_list!$J:$J,'animes por ano'!$D22,user_list!$K:$K,'animes por ano'!G$2,user_list!$D:$D,"&lt;&gt;MUSIC")</f>
        <v>26</v>
      </c>
      <c r="H22" s="72">
        <f>COUNTIFS(user_list!$J:$J,'animes por ano'!$D22,user_list!$K:$K,'animes por ano'!H$2,user_list!$D:$D,"&lt;&gt;MUSIC")</f>
        <v>32</v>
      </c>
      <c r="I22" s="72">
        <f t="shared" si="0"/>
        <v>115</v>
      </c>
      <c r="J22" s="81">
        <f t="shared" si="4"/>
        <v>18.904109589041095</v>
      </c>
      <c r="M22">
        <f>Tabela3[[#This Row],[Coluna1]]</f>
        <v>2019</v>
      </c>
      <c r="N22" s="72">
        <f>SUMIFS(user_list!$N:$N,user_list!$J:$J,'animes por ano'!$M22,user_list!$K:$K,'animes por ano'!N$2)</f>
        <v>95.941111111111141</v>
      </c>
      <c r="O22" s="72">
        <f>SUMIFS(user_list!$N:$N,user_list!$J:$J,'animes por ano'!$M22,user_list!$K:$K,'animes por ano'!O$2)</f>
        <v>109.77416666666663</v>
      </c>
      <c r="P22" s="72">
        <f>SUMIFS(user_list!$N:$N,user_list!$J:$J,'animes por ano'!$M22,user_list!$K:$K,'animes por ano'!P$2)</f>
        <v>101.87888888888888</v>
      </c>
      <c r="Q22" s="72">
        <f>SUMIFS(user_list!$N:$N,user_list!$J:$J,'animes por ano'!$M22,user_list!$K:$K,'animes por ano'!Q$2)</f>
        <v>105.7036111111111</v>
      </c>
      <c r="R22" s="72">
        <f t="shared" si="1"/>
        <v>413.29777777777775</v>
      </c>
      <c r="S22" s="81">
        <f t="shared" si="5"/>
        <v>1.1323226788432268</v>
      </c>
      <c r="U22">
        <f>Tabela6[[#This Row],[Coluna1]]</f>
        <v>2019</v>
      </c>
      <c r="V22" s="81">
        <f>AVERAGEIFS(user_list!$I:$I,user_list!$J:$J,'animes por ano'!$M22,user_list!$K:$K,'animes por ano'!V$2)</f>
        <v>6.0714285714285712</v>
      </c>
      <c r="W22" s="81">
        <f>AVERAGEIFS(user_list!$I:$I,user_list!$J:$J,'animes por ano'!$M22,user_list!$K:$K,'animes por ano'!W$2)</f>
        <v>5.875</v>
      </c>
      <c r="X22" s="81">
        <f>AVERAGEIFS(user_list!$I:$I,user_list!$J:$J,'animes por ano'!$M22,user_list!$K:$K,'animes por ano'!X$2)</f>
        <v>6.0714285714285712</v>
      </c>
      <c r="Y22" s="81">
        <f>AVERAGEIFS(user_list!$I:$I,user_list!$J:$J,'animes por ano'!$M22,user_list!$K:$K,'animes por ano'!Y$2)</f>
        <v>5.7878787878787881</v>
      </c>
      <c r="Z22" s="81">
        <f>AVERAGEIFS(user_list!$I:$I,user_list!$J:$J,'animes por ano'!$M22)</f>
        <v>5.9421487603305785</v>
      </c>
      <c r="AA22" s="81"/>
      <c r="AB22">
        <f>Tabela6[[#This Row],[Coluna1]]</f>
        <v>2019</v>
      </c>
      <c r="AC22" s="38">
        <f>SUMIFS(user_list!$N:$N,user_list!$J:$J,'animes por ano'!$M22,user_list!$K:$K,'animes por ano'!AC$2)/90</f>
        <v>1.0660123456790127</v>
      </c>
      <c r="AD22" s="38">
        <f>SUMIFS(user_list!$N:$N,user_list!$J:$J,'animes por ano'!$M22,user_list!$K:$K,'animes por ano'!AD$2)/60/90</f>
        <v>2.0328549382716044E-2</v>
      </c>
      <c r="AE22" s="38">
        <f>SUMIFS(user_list!$N:$N,user_list!$J:$J,'animes por ano'!$M22,user_list!$K:$K,'animes por ano'!AE$2)/60/90</f>
        <v>1.8866460905349793E-2</v>
      </c>
      <c r="AF22" s="38">
        <f>SUMIFS(user_list!$N:$N,user_list!$J:$J,'animes por ano'!$M22,user_list!$K:$K,'animes por ano'!AF$2)/60/90</f>
        <v>1.9574742798353906E-2</v>
      </c>
      <c r="AG22" s="38">
        <f t="shared" si="2"/>
        <v>1.1323226788432268</v>
      </c>
    </row>
    <row r="23" spans="4:33" x14ac:dyDescent="0.3">
      <c r="D23">
        <f t="shared" si="3"/>
        <v>2020</v>
      </c>
      <c r="E23" s="72">
        <f>COUNTIFS(user_list!$J:$J,'animes por ano'!$D23,user_list!$K:$K,'animes por ano'!E$2,user_list!$D:$D,"&lt;&gt;MUSIC")</f>
        <v>36</v>
      </c>
      <c r="F23" s="72">
        <f>COUNTIFS(user_list!$J:$J,'animes por ano'!$D23,user_list!$K:$K,'animes por ano'!F$2,user_list!$D:$D,"&lt;&gt;MUSIC")</f>
        <v>21</v>
      </c>
      <c r="G23" s="72">
        <f>COUNTIFS(user_list!$J:$J,'animes por ano'!$D23,user_list!$K:$K,'animes por ano'!G$2,user_list!$D:$D,"&lt;&gt;MUSIC")</f>
        <v>14</v>
      </c>
      <c r="H23" s="72">
        <f>COUNTIFS(user_list!$J:$J,'animes por ano'!$D23,user_list!$K:$K,'animes por ano'!H$2,user_list!$D:$D,"&lt;&gt;MUSIC")</f>
        <v>28</v>
      </c>
      <c r="I23" s="72">
        <f t="shared" si="0"/>
        <v>99</v>
      </c>
      <c r="J23" s="81">
        <f>I23/365*60</f>
        <v>16.273972602739725</v>
      </c>
      <c r="M23">
        <f>Tabela3[[#This Row],[Coluna1]]</f>
        <v>2020</v>
      </c>
      <c r="N23" s="72">
        <f>SUMIFS(user_list!$N:$N,user_list!$J:$J,'animes por ano'!$M23,user_list!$K:$K,'animes por ano'!N$2)</f>
        <v>123.62944444444445</v>
      </c>
      <c r="O23" s="72">
        <f>SUMIFS(user_list!$N:$N,user_list!$J:$J,'animes por ano'!$M23,user_list!$K:$K,'animes por ano'!O$2)</f>
        <v>68.470277777777781</v>
      </c>
      <c r="P23" s="72">
        <f>SUMIFS(user_list!$N:$N,user_list!$J:$J,'animes por ano'!$M23,user_list!$K:$K,'animes por ano'!P$2)</f>
        <v>48.060277777777785</v>
      </c>
      <c r="Q23" s="72">
        <f>SUMIFS(user_list!$N:$N,user_list!$J:$J,'animes por ano'!$M23,user_list!$K:$K,'animes por ano'!Q$2)</f>
        <v>77.117777777777775</v>
      </c>
      <c r="R23" s="72">
        <f t="shared" si="1"/>
        <v>317.27777777777783</v>
      </c>
      <c r="S23" s="81">
        <f t="shared" si="5"/>
        <v>0.86925418569254198</v>
      </c>
      <c r="U23">
        <f>Tabela6[[#This Row],[Coluna1]]</f>
        <v>2020</v>
      </c>
      <c r="V23" s="81">
        <f>AVERAGEIFS(user_list!$I:$I,user_list!$J:$J,'animes por ano'!$M23,user_list!$K:$K,'animes por ano'!V$2)</f>
        <v>5.75</v>
      </c>
      <c r="W23" s="81">
        <f>AVERAGEIFS(user_list!$I:$I,user_list!$J:$J,'animes por ano'!$M23,user_list!$K:$K,'animes por ano'!W$2)</f>
        <v>6.1363636363636367</v>
      </c>
      <c r="X23" s="81">
        <f>AVERAGEIFS(user_list!$I:$I,user_list!$J:$J,'animes por ano'!$M23,user_list!$K:$K,'animes por ano'!X$2)</f>
        <v>5.875</v>
      </c>
      <c r="Y23" s="81">
        <f>AVERAGEIFS(user_list!$I:$I,user_list!$J:$J,'animes por ano'!$M23,user_list!$K:$K,'animes por ano'!Y$2)</f>
        <v>5.5714285714285712</v>
      </c>
      <c r="Z23" s="81">
        <f>AVERAGEIFS(user_list!$I:$I,user_list!$J:$J,'animes por ano'!$M23)</f>
        <v>5.8039215686274508</v>
      </c>
      <c r="AA23" s="81"/>
      <c r="AB23">
        <f>Tabela6[[#This Row],[Coluna1]]</f>
        <v>2020</v>
      </c>
      <c r="AC23" s="38">
        <f>SUMIFS(user_list!$N:$N,user_list!$J:$J,'animes por ano'!$M23,user_list!$K:$K,'animes por ano'!AC$2)/90</f>
        <v>1.3736604938271606</v>
      </c>
      <c r="AD23" s="38">
        <f>SUMIFS(user_list!$N:$N,user_list!$J:$J,'animes por ano'!$M23,user_list!$K:$K,'animes por ano'!AD$2)/60/90</f>
        <v>1.2679681069958848E-2</v>
      </c>
      <c r="AE23" s="38">
        <f>SUMIFS(user_list!$N:$N,user_list!$J:$J,'animes por ano'!$M23,user_list!$K:$K,'animes por ano'!AE$2)/60/90</f>
        <v>8.9000514403292184E-3</v>
      </c>
      <c r="AF23" s="38">
        <f>SUMIFS(user_list!$N:$N,user_list!$J:$J,'animes por ano'!$M23,user_list!$K:$K,'animes por ano'!AF$2)/60/90</f>
        <v>1.4281069958847734E-2</v>
      </c>
      <c r="AG23" s="38">
        <f t="shared" si="2"/>
        <v>0.86925418569254198</v>
      </c>
    </row>
    <row r="24" spans="4:33" x14ac:dyDescent="0.3">
      <c r="D24">
        <f t="shared" si="3"/>
        <v>2021</v>
      </c>
      <c r="E24" s="72">
        <f>COUNTIFS(user_list!$J:$J,'animes por ano'!$D24,user_list!$K:$K,'animes por ano'!E$2,user_list!$D:$D,"&lt;&gt;MUSIC")</f>
        <v>24</v>
      </c>
      <c r="F24" s="72">
        <f>COUNTIFS(user_list!$J:$J,'animes por ano'!$D24,user_list!$K:$K,'animes por ano'!F$2,user_list!$D:$D,"&lt;&gt;MUSIC")</f>
        <v>31</v>
      </c>
      <c r="G24" s="72">
        <f>COUNTIFS(user_list!$J:$J,'animes por ano'!$D24,user_list!$K:$K,'animes por ano'!G$2,user_list!$D:$D,"&lt;&gt;MUSIC")</f>
        <v>25</v>
      </c>
      <c r="H24" s="72">
        <f>COUNTIFS(user_list!$J:$J,'animes por ano'!$D24,user_list!$K:$K,'animes por ano'!H$2,user_list!$D:$D,"&lt;&gt;MUSIC")</f>
        <v>27</v>
      </c>
      <c r="I24" s="72">
        <f t="shared" si="0"/>
        <v>107</v>
      </c>
      <c r="J24" s="81">
        <f t="shared" si="4"/>
        <v>17.589041095890412</v>
      </c>
      <c r="M24">
        <f>Tabela3[[#This Row],[Coluna1]]</f>
        <v>2021</v>
      </c>
      <c r="N24" s="72">
        <f>SUMIFS(user_list!$N:$N,user_list!$J:$J,'animes por ano'!$M24,user_list!$K:$K,'animes por ano'!N$2)</f>
        <v>89.317777777777792</v>
      </c>
      <c r="O24" s="72">
        <f>SUMIFS(user_list!$N:$N,user_list!$J:$J,'animes por ano'!$M24,user_list!$K:$K,'animes por ano'!O$2)</f>
        <v>112.96444444444445</v>
      </c>
      <c r="P24" s="72">
        <f>SUMIFS(user_list!$N:$N,user_list!$J:$J,'animes por ano'!$M24,user_list!$K:$K,'animes por ano'!P$2)</f>
        <v>95.761944444444453</v>
      </c>
      <c r="Q24" s="72">
        <f>SUMIFS(user_list!$N:$N,user_list!$J:$J,'animes por ano'!$M24,user_list!$K:$K,'animes por ano'!Q$2)</f>
        <v>92.174999999999997</v>
      </c>
      <c r="R24" s="72">
        <f t="shared" si="1"/>
        <v>390.21916666666669</v>
      </c>
      <c r="U24">
        <f>Tabela6[[#This Row],[Coluna1]]</f>
        <v>2021</v>
      </c>
      <c r="V24" s="81">
        <f>AVERAGEIFS(user_list!$I:$I,user_list!$J:$J,'animes por ano'!$M24,user_list!$K:$K,'animes por ano'!V$2)</f>
        <v>5.7941176470588234</v>
      </c>
      <c r="W24" s="81">
        <f>AVERAGEIFS(user_list!$I:$I,user_list!$J:$J,'animes por ano'!$M24,user_list!$K:$K,'animes por ano'!W$2)</f>
        <v>5.7058823529411766</v>
      </c>
      <c r="X24" s="81">
        <f>AVERAGEIFS(user_list!$I:$I,user_list!$J:$J,'animes por ano'!$M24,user_list!$K:$K,'animes por ano'!X$2)</f>
        <v>5.9705882352941178</v>
      </c>
      <c r="Y24" s="81">
        <f>AVERAGEIFS(user_list!$I:$I,user_list!$J:$J,'animes por ano'!$M24,user_list!$K:$K,'animes por ano'!Y$2)</f>
        <v>5.8620689655172411</v>
      </c>
      <c r="Z24" s="81">
        <f>AVERAGEIFS(user_list!$I:$I,user_list!$J:$J,'animes por ano'!$M24)</f>
        <v>5.8320610687022905</v>
      </c>
      <c r="AA24" s="81"/>
      <c r="AB24">
        <f>Tabela6[[#This Row],[Coluna1]]</f>
        <v>2021</v>
      </c>
      <c r="AC24" s="38">
        <f>SUMIFS(user_list!$N:$N,user_list!$J:$J,'animes por ano'!$M24,user_list!$K:$K,'animes por ano'!AC$2)/90</f>
        <v>0.99241975308641994</v>
      </c>
      <c r="AD24" s="38">
        <f>SUMIFS(user_list!$N:$N,user_list!$J:$J,'animes por ano'!$M24,user_list!$K:$K,'animes por ano'!AD$2)/60/90</f>
        <v>2.0919341563786008E-2</v>
      </c>
      <c r="AE24" s="38">
        <f>SUMIFS(user_list!$N:$N,user_list!$J:$J,'animes por ano'!$M24,user_list!$K:$K,'animes por ano'!AE$2)/60/90</f>
        <v>1.7733693415637859E-2</v>
      </c>
      <c r="AF24" s="38">
        <f>SUMIFS(user_list!$N:$N,user_list!$J:$J,'animes por ano'!$M24,user_list!$K:$K,'animes por ano'!AF$2)/60/90</f>
        <v>1.7069444444444443E-2</v>
      </c>
      <c r="AG24" s="38">
        <f t="shared" si="2"/>
        <v>1.0690936073059361</v>
      </c>
    </row>
    <row r="25" spans="4:33" x14ac:dyDescent="0.3">
      <c r="D25">
        <f t="shared" si="3"/>
        <v>2022</v>
      </c>
      <c r="E25" s="72">
        <f>COUNTIFS(user_list!$J:$J,'animes por ano'!$D25,user_list!$K:$K,'animes por ano'!E$2,user_list!$D:$D,"&lt;&gt;MUSIC")</f>
        <v>20</v>
      </c>
      <c r="F25" s="72">
        <f>COUNTIFS(user_list!$J:$J,'animes por ano'!$D25,user_list!$K:$K,'animes por ano'!F$2,user_list!$D:$D,"&lt;&gt;MUSIC")</f>
        <v>5</v>
      </c>
      <c r="G25" s="72">
        <f>COUNTIFS(user_list!$J:$J,'animes por ano'!$D25,user_list!$K:$K,'animes por ano'!G$2,user_list!$D:$D,"&lt;&gt;MUSIC")</f>
        <v>0</v>
      </c>
      <c r="H25" s="72">
        <f>COUNTIFS(user_list!$J:$J,'animes por ano'!$D25,user_list!$K:$K,'animes por ano'!H$2,user_list!$D:$D,"&lt;&gt;MUSIC")</f>
        <v>0</v>
      </c>
      <c r="I25" s="72">
        <f t="shared" si="0"/>
        <v>25</v>
      </c>
      <c r="J25" s="81">
        <f t="shared" si="4"/>
        <v>4.10958904109589</v>
      </c>
      <c r="M25">
        <f>Tabela3[[#This Row],[Coluna1]]</f>
        <v>2022</v>
      </c>
      <c r="N25" s="72">
        <f>SUMIFS(user_list!$N:$N,user_list!$J:$J,'animes por ano'!$M25,user_list!$K:$K,'animes por ano'!N$2)</f>
        <v>99.674166666666665</v>
      </c>
      <c r="O25" s="72">
        <f>SUMIFS(user_list!$N:$N,user_list!$J:$J,'animes por ano'!$M25,user_list!$K:$K,'animes por ano'!O$2)</f>
        <v>22.441111111111113</v>
      </c>
      <c r="P25" s="72">
        <f>SUMIFS(user_list!$N:$N,user_list!$J:$J,'animes por ano'!$M25,user_list!$K:$K,'animes por ano'!P$2)</f>
        <v>0</v>
      </c>
      <c r="Q25" s="72">
        <f>SUMIFS(user_list!$N:$N,user_list!$J:$J,'animes por ano'!$M25,user_list!$K:$K,'animes por ano'!Q$2)</f>
        <v>0</v>
      </c>
      <c r="R25" s="72">
        <f t="shared" si="1"/>
        <v>122.11527777777778</v>
      </c>
      <c r="U25">
        <f>Tabela6[[#This Row],[Coluna1]]</f>
        <v>2022</v>
      </c>
      <c r="V25" s="81">
        <f>AVERAGEIFS(user_list!$I:$I,user_list!$J:$J,'animes por ano'!$M25,user_list!$K:$K,'animes por ano'!V$2)</f>
        <v>5.4</v>
      </c>
      <c r="W25" s="81">
        <f>AVERAGEIFS(user_list!$I:$I,user_list!$J:$J,'animes por ano'!$M25,user_list!$K:$K,'animes por ano'!W$2)</f>
        <v>5.4</v>
      </c>
      <c r="X25" s="81" t="e">
        <f>AVERAGEIFS(user_list!$I:$I,user_list!$J:$J,'animes por ano'!$M25,user_list!$K:$K,'animes por ano'!X$2)</f>
        <v>#DIV/0!</v>
      </c>
      <c r="Y25" s="81" t="e">
        <f>AVERAGEIFS(user_list!$I:$I,user_list!$J:$J,'animes por ano'!$M25,user_list!$K:$K,'animes por ano'!Y$2)</f>
        <v>#DIV/0!</v>
      </c>
      <c r="Z25" s="81">
        <f>AVERAGEIFS(user_list!$I:$I,user_list!$J:$J,'animes por ano'!$M25)</f>
        <v>5.4</v>
      </c>
      <c r="AA25" s="81"/>
      <c r="AB25">
        <f>Tabela6[[#This Row],[Coluna1]]</f>
        <v>2022</v>
      </c>
      <c r="AC25" s="38">
        <f>SUMIFS(user_list!$N:$N,user_list!$J:$J,'animes por ano'!$M25,user_list!$K:$K,'animes por ano'!AC$2)/90</f>
        <v>1.1074907407407406</v>
      </c>
      <c r="AD25" s="38">
        <f>SUMIFS(user_list!$N:$N,user_list!$J:$J,'animes por ano'!$M25,user_list!$K:$K,'animes por ano'!AD$2)/60/90</f>
        <v>4.1557613168724285E-3</v>
      </c>
      <c r="AE25" s="38">
        <f>SUMIFS(user_list!$N:$N,user_list!$J:$J,'animes por ano'!$M25,user_list!$K:$K,'animes por ano'!AE$2)/60/90</f>
        <v>0</v>
      </c>
      <c r="AF25" s="38">
        <f>SUMIFS(user_list!$N:$N,user_list!$J:$J,'animes por ano'!$M25,user_list!$K:$K,'animes por ano'!AF$2)/60/90</f>
        <v>0</v>
      </c>
      <c r="AG25" s="38">
        <f t="shared" si="2"/>
        <v>0.33456240487062405</v>
      </c>
    </row>
    <row r="26" spans="4:33" x14ac:dyDescent="0.3">
      <c r="D26">
        <f t="shared" si="3"/>
        <v>2023</v>
      </c>
      <c r="E26" s="72">
        <f>COUNTIFS(user_list!$J:$J,'animes por ano'!$D26,user_list!$K:$K,'animes por ano'!E$2,user_list!$D:$D,"&lt;&gt;MUSIC")</f>
        <v>0</v>
      </c>
      <c r="F26" s="72">
        <f>COUNTIFS(user_list!$J:$J,'animes por ano'!$D26,user_list!$K:$K,'animes por ano'!F$2,user_list!$D:$D,"&lt;&gt;MUSIC")</f>
        <v>0</v>
      </c>
      <c r="G26" s="72">
        <f>COUNTIFS(user_list!$J:$J,'animes por ano'!$D26,user_list!$K:$K,'animes por ano'!G$2,user_list!$D:$D,"&lt;&gt;MUSIC")</f>
        <v>0</v>
      </c>
      <c r="H26" s="72">
        <f>COUNTIFS(user_list!$J:$J,'animes por ano'!$D26,user_list!$K:$K,'animes por ano'!H$2,user_list!$D:$D,"&lt;&gt;MUSIC")</f>
        <v>0</v>
      </c>
      <c r="I26" s="72">
        <f t="shared" si="0"/>
        <v>0</v>
      </c>
      <c r="J26" s="81">
        <f t="shared" si="4"/>
        <v>0</v>
      </c>
      <c r="M26">
        <f>Tabela3[[#This Row],[Coluna1]]</f>
        <v>2023</v>
      </c>
      <c r="N26" s="72">
        <f>SUMIFS(user_list!$N:$N,user_list!$J:$J,'animes por ano'!$M26,user_list!$K:$K,'animes por ano'!N$2)</f>
        <v>0</v>
      </c>
      <c r="O26" s="72">
        <f>SUMIFS(user_list!$N:$N,user_list!$J:$J,'animes por ano'!$M26,user_list!$K:$K,'animes por ano'!O$2)</f>
        <v>0</v>
      </c>
      <c r="P26" s="72">
        <f>SUMIFS(user_list!$N:$N,user_list!$J:$J,'animes por ano'!$M26,user_list!$K:$K,'animes por ano'!P$2)</f>
        <v>0</v>
      </c>
      <c r="Q26" s="72">
        <f>SUMIFS(user_list!$N:$N,user_list!$J:$J,'animes por ano'!$M26,user_list!$K:$K,'animes por ano'!Q$2)</f>
        <v>0</v>
      </c>
      <c r="R26" s="72">
        <f t="shared" si="1"/>
        <v>0</v>
      </c>
      <c r="U26">
        <f>Tabela6[[#This Row],[Coluna1]]</f>
        <v>2023</v>
      </c>
      <c r="V26" s="81" t="e">
        <f>AVERAGEIFS(user_list!$I:$I,user_list!$J:$J,'animes por ano'!$M26,user_list!$K:$K,'animes por ano'!V$2)</f>
        <v>#DIV/0!</v>
      </c>
      <c r="W26" s="81" t="e">
        <f>AVERAGEIFS(user_list!$I:$I,user_list!$J:$J,'animes por ano'!$M26,user_list!$K:$K,'animes por ano'!W$2)</f>
        <v>#DIV/0!</v>
      </c>
      <c r="X26" s="81" t="e">
        <f>AVERAGEIFS(user_list!$I:$I,user_list!$J:$J,'animes por ano'!$M26,user_list!$K:$K,'animes por ano'!X$2)</f>
        <v>#DIV/0!</v>
      </c>
      <c r="Y26" s="81" t="e">
        <f>AVERAGEIFS(user_list!$I:$I,user_list!$J:$J,'animes por ano'!$M26,user_list!$K:$K,'animes por ano'!Y$2)</f>
        <v>#DIV/0!</v>
      </c>
      <c r="Z26" s="81" t="e">
        <f>AVERAGEIFS(user_list!$I:$I,user_list!$J:$J,'animes por ano'!$M26)</f>
        <v>#DIV/0!</v>
      </c>
      <c r="AA26" s="81"/>
      <c r="AB26">
        <f>Tabela6[[#This Row],[Coluna1]]</f>
        <v>2023</v>
      </c>
      <c r="AC26" s="38">
        <f>SUMIFS(user_list!$N:$N,user_list!$J:$J,'animes por ano'!$M26,user_list!$K:$K,'animes por ano'!AC$2)/90</f>
        <v>0</v>
      </c>
      <c r="AD26" s="38">
        <f>SUMIFS(user_list!$N:$N,user_list!$J:$J,'animes por ano'!$M26,user_list!$K:$K,'animes por ano'!AD$2)/60/90</f>
        <v>0</v>
      </c>
      <c r="AE26" s="38">
        <f>SUMIFS(user_list!$N:$N,user_list!$J:$J,'animes por ano'!$M26,user_list!$K:$K,'animes por ano'!AE$2)/60/90</f>
        <v>0</v>
      </c>
      <c r="AF26" s="38">
        <f>SUMIFS(user_list!$N:$N,user_list!$J:$J,'animes por ano'!$M26,user_list!$K:$K,'animes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72">
        <f>COUNTIFS(user_list!$J:$J,'animes por ano'!$D27,user_list!$K:$K,'animes por ano'!E$2,user_list!$D:$D,"&lt;&gt;MUSIC")</f>
        <v>0</v>
      </c>
      <c r="F27" s="72">
        <f>COUNTIFS(user_list!$J:$J,'animes por ano'!$D27,user_list!$K:$K,'animes por ano'!F$2,user_list!$D:$D,"&lt;&gt;MUSIC")</f>
        <v>0</v>
      </c>
      <c r="G27" s="72">
        <f>COUNTIFS(user_list!$J:$J,'animes por ano'!$D27,user_list!$K:$K,'animes por ano'!G$2,user_list!$D:$D,"&lt;&gt;MUSIC")</f>
        <v>0</v>
      </c>
      <c r="H27" s="72">
        <f>COUNTIFS(user_list!$J:$J,'animes por ano'!$D27,user_list!$K:$K,'animes por ano'!H$2,user_list!$D:$D,"&lt;&gt;MUSIC")</f>
        <v>0</v>
      </c>
      <c r="I27" s="72">
        <f t="shared" si="0"/>
        <v>0</v>
      </c>
      <c r="J27" s="81">
        <f t="shared" si="4"/>
        <v>0</v>
      </c>
      <c r="M27">
        <f>Tabela3[[#This Row],[Coluna1]]</f>
        <v>2024</v>
      </c>
      <c r="N27" s="72">
        <f>SUMIFS(user_list!$N:$N,user_list!$J:$J,'animes por ano'!$M27,user_list!$K:$K,'animes por ano'!N$2)</f>
        <v>0</v>
      </c>
      <c r="O27" s="72">
        <f>SUMIFS(user_list!$N:$N,user_list!$J:$J,'animes por ano'!$M27,user_list!$K:$K,'animes por ano'!O$2)</f>
        <v>0</v>
      </c>
      <c r="P27" s="72">
        <f>SUMIFS(user_list!$N:$N,user_list!$J:$J,'animes por ano'!$M27,user_list!$K:$K,'animes por ano'!P$2)</f>
        <v>0</v>
      </c>
      <c r="Q27" s="72">
        <f>SUMIFS(user_list!$N:$N,user_list!$J:$J,'animes por ano'!$M27,user_list!$K:$K,'animes por ano'!Q$2)</f>
        <v>0</v>
      </c>
      <c r="R27" s="72">
        <f t="shared" si="1"/>
        <v>0</v>
      </c>
      <c r="U27">
        <f>Tabela6[[#This Row],[Coluna1]]</f>
        <v>2024</v>
      </c>
      <c r="V27" s="81" t="e">
        <f>AVERAGEIFS(user_list!$I:$I,user_list!$J:$J,'animes por ano'!$M27,user_list!$K:$K,'animes por ano'!V$2)</f>
        <v>#DIV/0!</v>
      </c>
      <c r="W27" s="81" t="e">
        <f>AVERAGEIFS(user_list!$I:$I,user_list!$J:$J,'animes por ano'!$M27,user_list!$K:$K,'animes por ano'!W$2)</f>
        <v>#DIV/0!</v>
      </c>
      <c r="X27" s="81" t="e">
        <f>AVERAGEIFS(user_list!$I:$I,user_list!$J:$J,'animes por ano'!$M27,user_list!$K:$K,'animes por ano'!X$2)</f>
        <v>#DIV/0!</v>
      </c>
      <c r="Y27" s="81" t="e">
        <f>AVERAGEIFS(user_list!$I:$I,user_list!$J:$J,'animes por ano'!$M27,user_list!$K:$K,'animes por ano'!Y$2)</f>
        <v>#DIV/0!</v>
      </c>
      <c r="Z27" s="81" t="e">
        <f>AVERAGEIFS(user_list!$I:$I,user_list!$J:$J,'animes por ano'!$M27)</f>
        <v>#DIV/0!</v>
      </c>
      <c r="AA27" s="81"/>
      <c r="AB27">
        <f>Tabela6[[#This Row],[Coluna1]]</f>
        <v>2024</v>
      </c>
      <c r="AC27" s="38">
        <f>SUMIFS(user_list!$N:$N,user_list!$J:$J,'animes por ano'!$M27,user_list!$K:$K,'animes por ano'!AC$2)/90</f>
        <v>0</v>
      </c>
      <c r="AD27" s="38">
        <f>SUMIFS(user_list!$N:$N,user_list!$J:$J,'animes por ano'!$M27,user_list!$K:$K,'animes por ano'!AD$2)/60/90</f>
        <v>0</v>
      </c>
      <c r="AE27" s="38">
        <f>SUMIFS(user_list!$N:$N,user_list!$J:$J,'animes por ano'!$M27,user_list!$K:$K,'animes por ano'!AE$2)/60/90</f>
        <v>0</v>
      </c>
      <c r="AF27" s="38">
        <f>SUMIFS(user_list!$N:$N,user_list!$J:$J,'animes por ano'!$M27,user_list!$K:$K,'animes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72">
        <f>COUNTIFS(user_list!$J:$J,'animes por ano'!$D28,user_list!$K:$K,'animes por ano'!E$2,user_list!$D:$D,"&lt;&gt;MUSIC")</f>
        <v>0</v>
      </c>
      <c r="F28" s="72">
        <f>COUNTIFS(user_list!$J:$J,'animes por ano'!$D28,user_list!$K:$K,'animes por ano'!F$2,user_list!$D:$D,"&lt;&gt;MUSIC")</f>
        <v>0</v>
      </c>
      <c r="G28" s="72">
        <f>COUNTIFS(user_list!$J:$J,'animes por ano'!$D28,user_list!$K:$K,'animes por ano'!G$2,user_list!$D:$D,"&lt;&gt;MUSIC")</f>
        <v>0</v>
      </c>
      <c r="H28" s="72">
        <f>COUNTIFS(user_list!$J:$J,'animes por ano'!$D28,user_list!$K:$K,'animes por ano'!H$2,user_list!$D:$D,"&lt;&gt;MUSIC")</f>
        <v>0</v>
      </c>
      <c r="I28" s="72">
        <f t="shared" si="0"/>
        <v>0</v>
      </c>
      <c r="J28" s="81">
        <f t="shared" si="4"/>
        <v>0</v>
      </c>
      <c r="M28">
        <f>Tabela3[[#This Row],[Coluna1]]</f>
        <v>2025</v>
      </c>
      <c r="N28" s="72">
        <f>SUMIFS(user_list!$N:$N,user_list!$J:$J,'animes por ano'!$M28,user_list!$K:$K,'animes por ano'!N$2)</f>
        <v>0</v>
      </c>
      <c r="O28" s="72">
        <f>SUMIFS(user_list!$N:$N,user_list!$J:$J,'animes por ano'!$M28,user_list!$K:$K,'animes por ano'!O$2)</f>
        <v>0</v>
      </c>
      <c r="P28" s="72">
        <f>SUMIFS(user_list!$N:$N,user_list!$J:$J,'animes por ano'!$M28,user_list!$K:$K,'animes por ano'!P$2)</f>
        <v>0</v>
      </c>
      <c r="Q28" s="72">
        <f>SUMIFS(user_list!$N:$N,user_list!$J:$J,'animes por ano'!$M28,user_list!$K:$K,'animes por ano'!Q$2)</f>
        <v>0</v>
      </c>
      <c r="R28" s="72">
        <f t="shared" si="1"/>
        <v>0</v>
      </c>
      <c r="U28">
        <f>Tabela6[[#This Row],[Coluna1]]</f>
        <v>2025</v>
      </c>
      <c r="V28" s="81" t="e">
        <f>AVERAGEIFS(user_list!$I:$I,user_list!$J:$J,'animes por ano'!$M28,user_list!$K:$K,'animes por ano'!V$2)</f>
        <v>#DIV/0!</v>
      </c>
      <c r="W28" s="81" t="e">
        <f>AVERAGEIFS(user_list!$I:$I,user_list!$J:$J,'animes por ano'!$M28,user_list!$K:$K,'animes por ano'!W$2)</f>
        <v>#DIV/0!</v>
      </c>
      <c r="X28" s="81" t="e">
        <f>AVERAGEIFS(user_list!$I:$I,user_list!$J:$J,'animes por ano'!$M28,user_list!$K:$K,'animes por ano'!X$2)</f>
        <v>#DIV/0!</v>
      </c>
      <c r="Y28" s="81" t="e">
        <f>AVERAGEIFS(user_list!$I:$I,user_list!$J:$J,'animes por ano'!$M28,user_list!$K:$K,'animes por ano'!Y$2)</f>
        <v>#DIV/0!</v>
      </c>
      <c r="Z28" s="81" t="e">
        <f>AVERAGEIFS(user_list!$I:$I,user_list!$J:$J,'animes por ano'!$M28)</f>
        <v>#DIV/0!</v>
      </c>
      <c r="AA28" s="81"/>
      <c r="AB28">
        <f>Tabela6[[#This Row],[Coluna1]]</f>
        <v>2025</v>
      </c>
      <c r="AC28" s="38">
        <f>SUMIFS(user_list!$N:$N,user_list!$J:$J,'animes por ano'!$M28,user_list!$K:$K,'animes por ano'!AC$2)/90</f>
        <v>0</v>
      </c>
      <c r="AD28" s="38">
        <f>SUMIFS(user_list!$N:$N,user_list!$J:$J,'animes por ano'!$M28,user_list!$K:$K,'animes por ano'!AD$2)/60/90</f>
        <v>0</v>
      </c>
      <c r="AE28" s="38">
        <f>SUMIFS(user_list!$N:$N,user_list!$J:$J,'animes por ano'!$M28,user_list!$K:$K,'animes por ano'!AE$2)/60/90</f>
        <v>0</v>
      </c>
      <c r="AF28" s="38">
        <f>SUMIFS(user_list!$N:$N,user_list!$J:$J,'animes por ano'!$M28,user_list!$K:$K,'animes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72">
        <f>COUNTIFS(user_list!$J:$J,'animes por ano'!$D29,user_list!$K:$K,'animes por ano'!E$2,user_list!$D:$D,"&lt;&gt;MUSIC")</f>
        <v>0</v>
      </c>
      <c r="F29" s="72">
        <f>COUNTIFS(user_list!$J:$J,'animes por ano'!$D29,user_list!$K:$K,'animes por ano'!F$2,user_list!$D:$D,"&lt;&gt;MUSIC")</f>
        <v>0</v>
      </c>
      <c r="G29" s="72">
        <f>COUNTIFS(user_list!$J:$J,'animes por ano'!$D29,user_list!$K:$K,'animes por ano'!G$2,user_list!$D:$D,"&lt;&gt;MUSIC")</f>
        <v>0</v>
      </c>
      <c r="H29" s="72">
        <f>COUNTIFS(user_list!$J:$J,'animes por ano'!$D29,user_list!$K:$K,'animes por ano'!H$2,user_list!$D:$D,"&lt;&gt;MUSIC")</f>
        <v>0</v>
      </c>
      <c r="I29" s="72">
        <f t="shared" si="0"/>
        <v>0</v>
      </c>
      <c r="J29" s="81">
        <f t="shared" si="4"/>
        <v>0</v>
      </c>
      <c r="M29">
        <f>Tabela3[[#This Row],[Coluna1]]</f>
        <v>2026</v>
      </c>
      <c r="N29" s="72">
        <f>SUMIFS(user_list!$N:$N,user_list!$J:$J,'animes por ano'!$M29,user_list!$K:$K,'animes por ano'!N$2)</f>
        <v>0</v>
      </c>
      <c r="O29" s="72">
        <f>SUMIFS(user_list!$N:$N,user_list!$J:$J,'animes por ano'!$M29,user_list!$K:$K,'animes por ano'!O$2)</f>
        <v>0</v>
      </c>
      <c r="P29" s="72">
        <f>SUMIFS(user_list!$N:$N,user_list!$J:$J,'animes por ano'!$M29,user_list!$K:$K,'animes por ano'!P$2)</f>
        <v>0</v>
      </c>
      <c r="Q29" s="72">
        <f>SUMIFS(user_list!$N:$N,user_list!$J:$J,'animes por ano'!$M29,user_list!$K:$K,'animes por ano'!Q$2)</f>
        <v>0</v>
      </c>
      <c r="R29" s="72">
        <f t="shared" si="1"/>
        <v>0</v>
      </c>
      <c r="U29">
        <f>Tabela6[[#This Row],[Coluna1]]</f>
        <v>2026</v>
      </c>
      <c r="V29" s="81" t="e">
        <f>AVERAGEIFS(user_list!$I:$I,user_list!$J:$J,'animes por ano'!$M29,user_list!$K:$K,'animes por ano'!V$2)</f>
        <v>#DIV/0!</v>
      </c>
      <c r="W29" s="81" t="e">
        <f>AVERAGEIFS(user_list!$I:$I,user_list!$J:$J,'animes por ano'!$M29,user_list!$K:$K,'animes por ano'!W$2)</f>
        <v>#DIV/0!</v>
      </c>
      <c r="X29" s="81" t="e">
        <f>AVERAGEIFS(user_list!$I:$I,user_list!$J:$J,'animes por ano'!$M29,user_list!$K:$K,'animes por ano'!X$2)</f>
        <v>#DIV/0!</v>
      </c>
      <c r="Y29" s="81" t="e">
        <f>AVERAGEIFS(user_list!$I:$I,user_list!$J:$J,'animes por ano'!$M29,user_list!$K:$K,'animes por ano'!Y$2)</f>
        <v>#DIV/0!</v>
      </c>
      <c r="Z29" s="81" t="e">
        <f>AVERAGEIFS(user_list!$I:$I,user_list!$J:$J,'animes por ano'!$M29)</f>
        <v>#DIV/0!</v>
      </c>
      <c r="AA29" s="81"/>
      <c r="AB29">
        <f>Tabela6[[#This Row],[Coluna1]]</f>
        <v>2026</v>
      </c>
      <c r="AC29" s="38">
        <f>SUMIFS(user_list!$N:$N,user_list!$J:$J,'animes por ano'!$M29,user_list!$K:$K,'animes por ano'!AC$2)/90</f>
        <v>0</v>
      </c>
      <c r="AD29" s="38">
        <f>SUMIFS(user_list!$N:$N,user_list!$J:$J,'animes por ano'!$M29,user_list!$K:$K,'animes por ano'!AD$2)/60/90</f>
        <v>0</v>
      </c>
      <c r="AE29" s="38">
        <f>SUMIFS(user_list!$N:$N,user_list!$J:$J,'animes por ano'!$M29,user_list!$K:$K,'animes por ano'!AE$2)/60/90</f>
        <v>0</v>
      </c>
      <c r="AF29" s="38">
        <f>SUMIFS(user_list!$N:$N,user_list!$J:$J,'animes por ano'!$M29,user_list!$K:$K,'animes por ano'!AF$2)/60/90</f>
        <v>0</v>
      </c>
      <c r="AG29" s="38">
        <f t="shared" si="2"/>
        <v>0</v>
      </c>
    </row>
    <row r="30" spans="4:33" x14ac:dyDescent="0.3">
      <c r="J30" s="81">
        <f t="shared" si="4"/>
        <v>0</v>
      </c>
    </row>
    <row r="31" spans="4:33" x14ac:dyDescent="0.3">
      <c r="J31" s="81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1" priority="1" operator="greaterThan">
      <formula>$Z$3</formula>
    </cfRule>
  </conditionalFormatting>
  <dataValidations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zoomScale="90" zoomScaleNormal="90" workbookViewId="0">
      <selection activeCell="E27" sqref="E27"/>
    </sheetView>
  </sheetViews>
  <sheetFormatPr defaultRowHeight="14.4" x14ac:dyDescent="0.3"/>
  <cols>
    <col min="1" max="1" width="16.88671875" style="73" bestFit="1" customWidth="1"/>
    <col min="2" max="2" width="20.6640625" style="73" bestFit="1" customWidth="1"/>
    <col min="3" max="3" width="10.44140625" style="73" bestFit="1" customWidth="1"/>
    <col min="4" max="4" width="13.5546875" style="73" bestFit="1" customWidth="1"/>
    <col min="5" max="5" width="8.88671875" style="73" customWidth="1"/>
    <col min="6" max="6" width="9.5546875" style="73" customWidth="1"/>
    <col min="7" max="7" width="10.88671875" style="73" customWidth="1"/>
    <col min="8" max="8" width="10.109375" style="73" customWidth="1"/>
    <col min="9" max="9" width="13.5546875" style="73" hidden="1" customWidth="1"/>
    <col min="10" max="10" width="13.5546875" style="73" customWidth="1"/>
    <col min="11" max="11" width="26.5546875" style="73" bestFit="1" customWidth="1"/>
    <col min="12" max="12" width="17.44140625" style="61" bestFit="1" customWidth="1"/>
    <col min="13" max="13" width="13.33203125" style="73" customWidth="1"/>
    <col min="14" max="14" width="15.5546875" style="73" bestFit="1" customWidth="1"/>
    <col min="15" max="16" width="15.5546875" style="73" customWidth="1"/>
    <col min="18" max="18" width="22.77734375" style="73" bestFit="1" customWidth="1"/>
    <col min="19" max="19" width="8.21875" style="73" bestFit="1" customWidth="1"/>
  </cols>
  <sheetData>
    <row r="1" spans="1:22" x14ac:dyDescent="0.3">
      <c r="A1" t="s">
        <v>757</v>
      </c>
      <c r="B1" s="120">
        <v>41931</v>
      </c>
      <c r="C1"/>
      <c r="K1"/>
      <c r="R1">
        <v>2</v>
      </c>
    </row>
    <row r="2" spans="1:22" ht="15" customHeight="1" thickBot="1" x14ac:dyDescent="0.35">
      <c r="A2" t="s">
        <v>758</v>
      </c>
      <c r="B2" s="120">
        <v>45414</v>
      </c>
      <c r="I2" t="s">
        <v>4</v>
      </c>
      <c r="J2" t="s">
        <v>759</v>
      </c>
      <c r="K2" t="s">
        <v>760</v>
      </c>
      <c r="L2" s="61" t="s">
        <v>761</v>
      </c>
      <c r="M2" t="s">
        <v>747</v>
      </c>
      <c r="N2" t="s">
        <v>762</v>
      </c>
      <c r="O2" s="81" t="s">
        <v>763</v>
      </c>
      <c r="P2" t="s">
        <v>764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765</v>
      </c>
      <c r="G3" s="20" t="s">
        <v>738</v>
      </c>
      <c r="I3" t="str">
        <f t="array" ref="I3">INDEX(tb_anime_genres[genre],MATCH(0,COUNTIF($I$2:I2,tb_anime_genres[genre]),0))</f>
        <v>Slice of Life</v>
      </c>
      <c r="J3" t="s">
        <v>22</v>
      </c>
      <c r="K3">
        <f>COUNTIFS(tb_anime_genres[genre],J3, tb_anime_genres[my_start_date],
        "&gt;=" &amp; $B$1,tb_anime_genres[my_finish_date],"&lt;="&amp;$B$2)</f>
        <v>66</v>
      </c>
      <c r="L3" s="61">
        <f t="shared" ref="L3:L34" si="0">K3/$C$7</f>
        <v>0.11806797853309481</v>
      </c>
      <c r="M3" s="38">
        <f>IF(K3=0,0,AVERAGEIFS(tb_anime_genres[my_score],tb_anime_genres[genre],J3,
        tb_anime_genres[my_start_date],"&gt;=" &amp; $B$1,tb_anime_genres[my_finish_date],"&lt;="&amp;$B$2))</f>
        <v>5.6363636363636367</v>
      </c>
      <c r="N3" s="72">
        <f>SUMIFS(tb_anime_genres[show duration (hours)],tb_anime_genres[genre],J3, tb_anime_genres[my_start_date],
        "&gt;=" &amp; $B$1,tb_anime_genres[my_finish_date],"&lt;="&amp;$B$2)</f>
        <v>190.98249999999999</v>
      </c>
      <c r="O3" s="38">
        <f t="shared" ref="O3:O34" si="1">IF(K3=0,0,M3*(K3/$C$7)+$C$16*($C$7-K3)/$C$7)</f>
        <v>6.7347125105206453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4" t="s">
        <v>766</v>
      </c>
      <c r="B4" s="5" t="s">
        <v>740</v>
      </c>
      <c r="C4" s="20">
        <f>COUNTIFS(tb_list[series_type],"TV",tb_list[my_start_date],"&gt;="&amp;challenge!B1,tb_list[my_finish_date],"&lt;="&amp;challenge!B2)+COUNTIFS(tb_list[series_type],"TV_SHORT",tb_list[my_start_date],"&gt;="&amp;challenge!B1,tb_list[my_finish_date],"&lt;="&amp;challenge!B2)</f>
        <v>340</v>
      </c>
      <c r="F4" s="27" t="s">
        <v>767</v>
      </c>
      <c r="G4" s="25">
        <f>COUNTIFS(tb_list[my_start_date],"&gt;=" &amp; challenge!$B$1,tb_list[my_finish_date],"&lt;=" &amp; challenge!$B$2,tb_list[year],"&lt;" &amp; challenge!F5)</f>
        <v>0</v>
      </c>
      <c r="J4" t="s">
        <v>26</v>
      </c>
      <c r="K4">
        <f>COUNTIFS(tb_anime_genres[genre],J4, tb_anime_genres[my_start_date],
        "&gt;=" &amp; $B$1,tb_anime_genres[my_finish_date],"&lt;="&amp;$B$2)</f>
        <v>99</v>
      </c>
      <c r="L4" s="61">
        <f t="shared" si="0"/>
        <v>0.17710196779964221</v>
      </c>
      <c r="M4" s="38">
        <f>IF(K4=0,0,AVERAGEIFS(tb_anime_genres[my_score],tb_anime_genres[genre],J4,
        tb_anime_genres[my_start_date],"&gt;=" &amp; $B$1,tb_anime_genres[my_finish_date],"&lt;="&amp;$B$2))</f>
        <v>5.7878787878787881</v>
      </c>
      <c r="N4" s="72">
        <f>SUMIFS(tb_anime_genres[show duration (hours)],tb_anime_genres[genre],J4, tb_anime_genres[my_start_date],
        "&gt;=" &amp; $B$1,tb_anime_genres[my_finish_date],"&lt;="&amp;$B$2)</f>
        <v>1115.2883333333332</v>
      </c>
      <c r="O4" s="38">
        <f t="shared" si="1"/>
        <v>6.6880258319705881</v>
      </c>
    </row>
    <row r="5" spans="1:22" x14ac:dyDescent="0.3">
      <c r="A5" s="115"/>
      <c r="B5" t="s">
        <v>768</v>
      </c>
      <c r="C5" s="22">
        <f>COUNTIFS(tb_list[series_type],"MOVIE",tb_list[my_start_date],"&gt;="&amp;challenge!B1,tb_list[my_finish_date],"&lt;="&amp;challenge!B2)</f>
        <v>53</v>
      </c>
      <c r="F5" s="27">
        <v>1980</v>
      </c>
      <c r="G5" s="25">
        <f>COUNTIFS(tb_list[my_start_date],"&gt;=" &amp; challenge!$B$1,tb_list[my_finish_date],"&lt;=" &amp; challenge!$B$2,tb_list[year],"&lt;" &amp; challenge!F6,tb_list[year],"&gt;="&amp;F5)</f>
        <v>6</v>
      </c>
      <c r="I5" t="str">
        <f t="array" ref="I5">INDEX(tb_anime_genres[genre],MATCH(0,COUNTIF($I$2:I4,tb_anime_genres[genre]),0))</f>
        <v>Adventure</v>
      </c>
      <c r="J5" t="s">
        <v>27</v>
      </c>
      <c r="K5">
        <f>COUNTIFS(tb_anime_genres[genre],J5, tb_anime_genres[my_start_date],
        "&gt;=" &amp; $B$1,tb_anime_genres[my_finish_date],"&lt;="&amp;$B$2)</f>
        <v>169</v>
      </c>
      <c r="L5" s="61">
        <f t="shared" si="0"/>
        <v>0.30232558139534882</v>
      </c>
      <c r="M5" s="38">
        <f>IF(K5=0,0,AVERAGEIFS(tb_anime_genres[my_score],tb_anime_genres[genre],J5,
        tb_anime_genres[my_start_date],"&gt;=" &amp; $B$1,tb_anime_genres[my_finish_date],"&lt;="&amp;$B$2))</f>
        <v>5.6508875739644973</v>
      </c>
      <c r="N5" s="72">
        <f>SUMIFS(tb_anime_genres[show duration (hours)],tb_anime_genres[genre],J5, tb_anime_genres[my_start_date],
        "&gt;=" &amp; $B$1,tb_anime_genres[my_finish_date],"&lt;="&amp;$B$2)</f>
        <v>1314.4544444444443</v>
      </c>
      <c r="O5" s="38">
        <f t="shared" si="1"/>
        <v>6.5096309855639261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5"/>
      <c r="B6" t="s">
        <v>769</v>
      </c>
      <c r="C6" s="22">
        <f>COUNTIFS(tb_list[series_type],"OVA",tb_list[my_start_date],"&gt;="&amp;challenge!B1,tb_list[my_finish_date],"&lt;="&amp;challenge!B2)+COUNTIFS(tb_list[series_type],"ONA",tb_list[my_start_date],"&gt;="&amp;challenge!B1,tb_list[my_finish_date],"&lt;="&amp;challenge!B2)+COUNTIFS(tb_list[series_type],"MUSIC",tb_list[my_start_date],"&gt;="&amp;challenge!B1,tb_list[my_finish_date],"&lt;="&amp;challenge!B2)+COUNTIFS(tb_list[series_type],"SPECIAL",tb_list[my_start_date],"&gt;="&amp;challenge!B1,tb_list[my_finish_date],"&lt;="&amp;challenge!B2)</f>
        <v>166</v>
      </c>
      <c r="F6" s="27">
        <v>1990</v>
      </c>
      <c r="G6" s="25">
        <f>COUNTIFS(tb_list[my_start_date],"&gt;=" &amp; challenge!$B$1,tb_list[my_finish_date],"&lt;=" &amp; challenge!$B$2,tb_list[year],"&lt;" &amp; challenge!F7,tb_list[year],"&gt;="&amp;F6)</f>
        <v>6</v>
      </c>
      <c r="J6" t="s">
        <v>28</v>
      </c>
      <c r="K6">
        <f>COUNTIFS(tb_anime_genres[genre],J6, tb_anime_genres[my_start_date],
        "&gt;=" &amp; $B$1,tb_anime_genres[my_finish_date],"&lt;="&amp;$B$2)</f>
        <v>53</v>
      </c>
      <c r="L6" s="61">
        <f t="shared" si="0"/>
        <v>9.4812164579606437E-2</v>
      </c>
      <c r="M6" s="38">
        <f>IF(K6=0,0,AVERAGEIFS(tb_anime_genres[my_score],tb_anime_genres[genre],J6,
        tb_anime_genres[my_start_date],"&gt;=" &amp; $B$1,tb_anime_genres[my_finish_date],"&lt;="&amp;$B$2))</f>
        <v>6.1698113207547172</v>
      </c>
      <c r="N6" s="72">
        <f>SUMIFS(tb_anime_genres[show duration (hours)],tb_anime_genres[genre],J6, tb_anime_genres[my_start_date],
        "&gt;=" &amp; $B$1,tb_anime_genres[my_finish_date],"&lt;="&amp;$B$2)</f>
        <v>299.77750000000003</v>
      </c>
      <c r="O6" s="38">
        <f t="shared" si="1"/>
        <v>6.8142523865451068</v>
      </c>
    </row>
    <row r="7" spans="1:22" ht="15" customHeight="1" thickBot="1" x14ac:dyDescent="0.35">
      <c r="A7" s="116"/>
      <c r="B7" s="6" t="s">
        <v>750</v>
      </c>
      <c r="C7" s="24">
        <f>SUM(C4:C6)</f>
        <v>559</v>
      </c>
      <c r="F7" s="27">
        <v>2000</v>
      </c>
      <c r="G7" s="25">
        <f>COUNTIFS(tb_list[my_start_date],"&gt;=" &amp; challenge!$B$1,tb_list[my_finish_date],"&lt;=" &amp; challenge!$B$2,tb_list[year],"&lt;" &amp; challenge!F8,tb_list[year],"&gt;="&amp;F7)</f>
        <v>127</v>
      </c>
      <c r="I7" t="str">
        <f t="array" ref="I7">INDEX(tb_anime_genres[genre],MATCH(0,COUNTIF($I$2:I6,tb_anime_genres[genre]),0))</f>
        <v>Fantasy</v>
      </c>
      <c r="J7" t="s">
        <v>29</v>
      </c>
      <c r="K7">
        <f>COUNTIFS(tb_anime_genres[genre],J7, tb_anime_genres[my_start_date],
        "&gt;=" &amp; $B$1,tb_anime_genres[my_finish_date],"&lt;="&amp;$B$2)</f>
        <v>95</v>
      </c>
      <c r="L7" s="61">
        <f t="shared" si="0"/>
        <v>0.16994633273703041</v>
      </c>
      <c r="M7" s="38">
        <f>IF(K7=0,0,AVERAGEIFS(tb_anime_genres[my_score],tb_anime_genres[genre],J7,
        tb_anime_genres[my_start_date],"&gt;=" &amp; $B$1,tb_anime_genres[my_finish_date],"&lt;="&amp;$B$2))</f>
        <v>5.5894736842105264</v>
      </c>
      <c r="N7" s="72">
        <f>SUMIFS(tb_anime_genres[show duration (hours)],tb_anime_genres[genre],J7, tb_anime_genres[my_start_date],
        "&gt;=" &amp; $B$1,tb_anime_genres[my_finish_date],"&lt;="&amp;$B$2)</f>
        <v>432.83388888888896</v>
      </c>
      <c r="O7" s="38">
        <f t="shared" si="1"/>
        <v>6.6621349778066552</v>
      </c>
      <c r="P7" t="e">
        <f t="array" ref="P7">tb_challenge[[#This Row],[weighted mean2]]*LOOKUP(2,1/((#REF!&gt;=#REF!)*(#REF!&lt;=#REF!)),#REF!)+VLOOKUP(tb_challenge[[#This Row],[Coluna1]],#REF!,5,FALSE)*(1-LOOKUP(2,1/((#REF!&gt;=#REF!)*(#REF!&lt;=#REF!)),#REF!))</f>
        <v>#REF!</v>
      </c>
    </row>
    <row r="8" spans="1:22" ht="15" customHeight="1" thickBot="1" x14ac:dyDescent="0.35">
      <c r="F8" s="27">
        <v>2010</v>
      </c>
      <c r="G8" s="25">
        <f>COUNTIFS(tb_list[my_start_date],"&gt;=" &amp; challenge!$B$1,tb_list[my_finish_date],"&lt;=" &amp; challenge!$B$2,tb_list[year],"&lt;" &amp; challenge!F9,tb_list[year],"&gt;="&amp;F8)</f>
        <v>160</v>
      </c>
      <c r="J8" t="s">
        <v>30</v>
      </c>
      <c r="K8">
        <f>COUNTIFS(tb_anime_genres[genre],J8, tb_anime_genres[my_start_date],
        "&gt;=" &amp; $B$1,tb_anime_genres[my_finish_date],"&lt;="&amp;$B$2)</f>
        <v>7</v>
      </c>
      <c r="L8" s="61">
        <f t="shared" si="0"/>
        <v>1.2522361359570662E-2</v>
      </c>
      <c r="M8" s="38">
        <f>IF(K8=0,0,AVERAGEIFS(tb_anime_genres[my_score],tb_anime_genres[genre],J8,
        tb_anime_genres[my_start_date],"&gt;=" &amp; $B$1,tb_anime_genres[my_finish_date],"&lt;="&amp;$B$2))</f>
        <v>4.5714285714285712</v>
      </c>
      <c r="N8" s="72">
        <f>SUMIFS(tb_anime_genres[show duration (hours)],tb_anime_genres[genre],J8, tb_anime_genres[my_start_date],
        "&gt;=" &amp; $B$1,tb_anime_genres[my_finish_date],"&lt;="&amp;$B$2)</f>
        <v>26.24805555555556</v>
      </c>
      <c r="O8" s="38">
        <f t="shared" si="1"/>
        <v>6.8528224116026317</v>
      </c>
    </row>
    <row r="9" spans="1:22" ht="15" customHeight="1" thickBot="1" x14ac:dyDescent="0.35">
      <c r="A9" s="114" t="s">
        <v>770</v>
      </c>
      <c r="B9" s="5" t="s">
        <v>740</v>
      </c>
      <c r="C9" s="83">
        <f>(SUMIFS(tb_list[show duration (hours)],tb_list[series_type],"TV",tb_list[my_start_date],"&gt;="&amp;challenge!B1,tb_list[my_finish_date],"&lt;="&amp;challenge!B2)+SUMIFS(tb_list[show duration (hours)],tb_list[series_type],"TV_SHORT",tb_list[my_start_date],"&gt;="&amp;challenge!B1,tb_list[my_finish_date],"&lt;="&amp;challenge!B2))</f>
        <v>2624.4186111111089</v>
      </c>
      <c r="D9" s="20" t="s">
        <v>771</v>
      </c>
      <c r="F9" s="28">
        <v>2020</v>
      </c>
      <c r="G9" s="26">
        <f>COUNTIFS(user_list!G:G,"&gt;=" &amp; challenge!$B$1,user_list!H:H,"&lt;=" &amp; challenge!$B$2,user_list!J:J,"&gt;="&amp;F9)</f>
        <v>258</v>
      </c>
      <c r="J9" t="s">
        <v>36</v>
      </c>
      <c r="K9">
        <f>COUNTIFS(tb_anime_genres[genre],J9, tb_anime_genres[my_start_date],
        "&gt;=" &amp; $B$1,tb_anime_genres[my_finish_date],"&lt;="&amp;$B$2)</f>
        <v>195</v>
      </c>
      <c r="L9" s="61">
        <f t="shared" si="0"/>
        <v>0.34883720930232559</v>
      </c>
      <c r="M9" s="38">
        <f>IF(K9=0,0,AVERAGEIFS(tb_anime_genres[my_score],tb_anime_genres[genre],J9,
        tb_anime_genres[my_start_date],"&gt;=" &amp; $B$1,tb_anime_genres[my_finish_date],"&lt;="&amp;$B$2))</f>
        <v>6</v>
      </c>
      <c r="N9" s="72">
        <f>SUMIFS(tb_anime_genres[show duration (hours)],tb_anime_genres[genre],J9, tb_anime_genres[my_start_date],
        "&gt;=" &amp; $B$1,tb_anime_genres[my_finish_date],"&lt;="&amp;$B$2)</f>
        <v>1131.2794444444442</v>
      </c>
      <c r="O9" s="38">
        <f t="shared" si="1"/>
        <v>6.5741648292216208</v>
      </c>
    </row>
    <row r="10" spans="1:22" x14ac:dyDescent="0.3">
      <c r="A10" s="115"/>
      <c r="B10" t="s">
        <v>768</v>
      </c>
      <c r="C10" s="81">
        <f>SUMIFS(tb_list[show duration (hours)],tb_list[series_type],"MOVIE",tb_list[my_start_date],"&gt;="&amp;challenge!B1,tb_list[my_finish_date],"&lt;="&amp;challenge!B2)</f>
        <v>66.882500000000007</v>
      </c>
      <c r="D10" s="22" t="s">
        <v>771</v>
      </c>
      <c r="J10" t="s">
        <v>39</v>
      </c>
      <c r="K10">
        <f>COUNTIFS(tb_anime_genres[genre],J10, tb_anime_genres[my_start_date],
        "&gt;=" &amp; $B$1,tb_anime_genres[my_finish_date],"&lt;="&amp;$B$2)</f>
        <v>156</v>
      </c>
      <c r="L10" s="61">
        <f t="shared" si="0"/>
        <v>0.27906976744186046</v>
      </c>
      <c r="M10" s="38">
        <f>IF(K10=0,0,AVERAGEIFS(tb_anime_genres[my_score],tb_anime_genres[genre],J10,
        tb_anime_genres[my_start_date],"&gt;=" &amp; $B$1,tb_anime_genres[my_finish_date],"&lt;="&amp;$B$2))</f>
        <v>6.134615384615385</v>
      </c>
      <c r="N10" s="72">
        <f>SUMIFS(tb_anime_genres[show duration (hours)],tb_anime_genres[genre],J10, tb_anime_genres[my_start_date],
        "&gt;=" &amp; $B$1,tb_anime_genres[my_finish_date],"&lt;="&amp;$B$2)</f>
        <v>1465.8455555555558</v>
      </c>
      <c r="O10" s="38">
        <f t="shared" si="1"/>
        <v>6.6732495735740773</v>
      </c>
    </row>
    <row r="11" spans="1:22" ht="15" customHeight="1" thickBot="1" x14ac:dyDescent="0.35">
      <c r="A11" s="115"/>
      <c r="B11" t="s">
        <v>772</v>
      </c>
      <c r="C11" s="81">
        <f>(SUMIFS(tb_list[show duration (hours)],tb_list[series_type],"OVA",tb_list[my_start_date],"&gt;="&amp;challenge!B1,tb_list[my_finish_date],"&lt;="&amp;challenge!B2)+SUMIFS(tb_list[show duration (hours)],tb_list[series_type],"ONA",tb_list[my_start_date],"&gt;="&amp;challenge!B1,tb_list[my_finish_date],"&lt;="&amp;challenge!B2))</f>
        <v>113.23583333333335</v>
      </c>
      <c r="D11" s="22" t="s">
        <v>771</v>
      </c>
      <c r="J11" t="s">
        <v>40</v>
      </c>
      <c r="K11">
        <f>COUNTIFS(tb_anime_genres[genre],J11, tb_anime_genres[my_start_date],
        "&gt;=" &amp; $B$1,tb_anime_genres[my_finish_date],"&lt;="&amp;$B$2)</f>
        <v>124</v>
      </c>
      <c r="L11" s="61">
        <f t="shared" si="0"/>
        <v>0.22182468694096602</v>
      </c>
      <c r="M11" s="38">
        <f>IF(K11=0,0,AVERAGEIFS(tb_anime_genres[my_score],tb_anime_genres[genre],J11,
        tb_anime_genres[my_start_date],"&gt;=" &amp; $B$1,tb_anime_genres[my_finish_date],"&lt;="&amp;$B$2))</f>
        <v>6.193548387096774</v>
      </c>
      <c r="N11" s="72">
        <f>SUMIFS(tb_anime_genres[show duration (hours)],tb_anime_genres[genre],J11, tb_anime_genres[my_start_date],
        "&gt;=" &amp; $B$1,tb_anime_genres[my_finish_date],"&lt;="&amp;$B$2)</f>
        <v>666.62472222222232</v>
      </c>
      <c r="O11" s="38">
        <f t="shared" si="1"/>
        <v>6.7290923288135964</v>
      </c>
      <c r="R11">
        <f>COUNTIF(tb_list[Coluna2],MATCH(challenge!#REF!,tb_anime_genres[series_animedb_id],0))</f>
        <v>0</v>
      </c>
      <c r="T11" t="e">
        <f>MATCH(challenge!#REF!,tb_anime_genres[series_animedb_id],0)</f>
        <v>#REF!</v>
      </c>
      <c r="U11" t="e">
        <f t="array" aca="1" ref="U11" ca="1">OFFSET(tb_anime_genres[[#Headers],[id]],MATCH(challenge!$I$6,tb_anime_genres[series_animedb_id],0),0)</f>
        <v>#N/A</v>
      </c>
      <c r="V11" t="e">
        <f t="array" ref="V11">MATCH(challenge!$I$6,tb_anime_genres[series_animedb_id],0)</f>
        <v>#N/A</v>
      </c>
    </row>
    <row r="12" spans="1:22" x14ac:dyDescent="0.3">
      <c r="A12" s="115"/>
      <c r="B12" t="s">
        <v>750</v>
      </c>
      <c r="C12" s="81">
        <f>SUM(C9:C11)</f>
        <v>2804.5369444444423</v>
      </c>
      <c r="D12" s="22" t="s">
        <v>771</v>
      </c>
      <c r="F12" s="19" t="s">
        <v>737</v>
      </c>
      <c r="G12" s="20" t="s">
        <v>738</v>
      </c>
      <c r="J12" t="s">
        <v>41</v>
      </c>
      <c r="K12">
        <f>COUNTIFS(tb_anime_genres[genre],J12, tb_anime_genres[my_start_date],
        "&gt;=" &amp; $B$1,tb_anime_genres[my_finish_date],"&lt;="&amp;$B$2)</f>
        <v>41</v>
      </c>
      <c r="L12" s="61">
        <f t="shared" si="0"/>
        <v>7.3345259391771014E-2</v>
      </c>
      <c r="M12" s="38">
        <f>IF(K12=0,0,AVERAGEIFS(tb_anime_genres[my_score],tb_anime_genres[genre],J12,
        tb_anime_genres[my_start_date],"&gt;=" &amp; $B$1,tb_anime_genres[my_finish_date],"&lt;="&amp;$B$2))</f>
        <v>5.5121951219512191</v>
      </c>
      <c r="N12" s="72">
        <f>SUMIFS(tb_anime_genres[show duration (hours)],tb_anime_genres[genre],J12, tb_anime_genres[my_start_date],
        "&gt;=" &amp; $B$1,tb_anime_genres[my_finish_date],"&lt;="&amp;$B$2)</f>
        <v>238.09638888888884</v>
      </c>
      <c r="O12" s="38">
        <f t="shared" si="1"/>
        <v>6.7813025431946317</v>
      </c>
      <c r="T12" t="e">
        <f t="array" ref="T12">MATCH(challenge!I3,tb_anime_genres[series_animedb_id],0)</f>
        <v>#N/A</v>
      </c>
      <c r="U12" t="e">
        <f t="array" aca="1" ref="U12" ca="1">OFFSET(tb_anime_genres[[#Headers],[id]],MATCH(challenge!$I$6,tb_anime_genres[series_animedb_id],0),0)</f>
        <v>#N/A</v>
      </c>
      <c r="V12" t="e">
        <f t="array" ref="V12">MATCH(challenge!$I$6,tb_anime_genres[series_animedb_id],0)</f>
        <v>#N/A</v>
      </c>
    </row>
    <row r="13" spans="1:22" ht="15" customHeight="1" thickBot="1" x14ac:dyDescent="0.35">
      <c r="A13" s="116"/>
      <c r="B13" s="6" t="s">
        <v>773</v>
      </c>
      <c r="C13" s="109">
        <f ca="1">IF(TODAY()&gt;B2,C12/(B2-B1+1),C12/(TODAY()-B1+19))</f>
        <v>0.89601819311324038</v>
      </c>
      <c r="D13" s="24" t="s">
        <v>786</v>
      </c>
      <c r="F13" s="21">
        <v>0</v>
      </c>
      <c r="G13" s="22">
        <f>SUMPRODUCT((tb_list[my_score]=F13)*(tb_list[my_start_date]&gt;=$B$1)*(tb_list[my_finish_date]&lt;=$B$2)*(IF($C$1="NOT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</v>
      </c>
      <c r="J13" t="s">
        <v>42</v>
      </c>
      <c r="K13">
        <f>COUNTIFS(tb_anime_genres[genre],J13, tb_anime_genres[my_start_date],
        "&gt;=" &amp; $B$1,tb_anime_genres[my_finish_date],"&lt;="&amp;$B$2)</f>
        <v>79</v>
      </c>
      <c r="L13" s="61">
        <f t="shared" si="0"/>
        <v>0.14132379248658319</v>
      </c>
      <c r="M13" s="38">
        <f>IF(K13=0,0,AVERAGEIFS(tb_anime_genres[my_score],tb_anime_genres[genre],J13,
        tb_anime_genres[my_start_date],"&gt;=" &amp; $B$1,tb_anime_genres[my_finish_date],"&lt;="&amp;$B$2))</f>
        <v>6.5696202531645573</v>
      </c>
      <c r="N13" s="72">
        <f>SUMIFS(tb_anime_genres[show duration (hours)],tb_anime_genres[genre],J13, tb_anime_genres[my_start_date],
        "&gt;=" &amp; $B$1,tb_anime_genres[my_finish_date],"&lt;="&amp;$B$2)</f>
        <v>1086.4491666666665</v>
      </c>
      <c r="O13" s="38">
        <f t="shared" si="1"/>
        <v>6.8376413285927837</v>
      </c>
      <c r="T13" t="e">
        <f t="array" ref="T13">MATCH(challenge!I4,tb_anime_genres[series_animedb_id],0)</f>
        <v>#N/A</v>
      </c>
      <c r="U13" t="e">
        <f t="array" aca="1" ref="U13" ca="1">OFFSET(tb_anime_genres[[#Headers],[id]],MATCH(challenge!$I$6,tb_anime_genres[series_animedb_id],0),0)</f>
        <v>#N/A</v>
      </c>
      <c r="V13" t="e">
        <f t="array" ref="V13">MATCH(challenge!$I$6,tb_anime_genres[series_animedb_id],0)</f>
        <v>#N/A</v>
      </c>
    </row>
    <row r="14" spans="1:22" ht="15" customHeight="1" thickBot="1" x14ac:dyDescent="0.35">
      <c r="F14" s="21">
        <v>1</v>
      </c>
      <c r="G14" s="22">
        <f t="array" ref="G14">SUMPRODUCT((tb_list[my_score]=F14)*(tb_list[my_start_date]&gt;=$B$1)*(tb_list[my_finish_date]&lt;=$B$2)*(IF($C$1="NOT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0</v>
      </c>
      <c r="I14" t="str">
        <f t="array" ref="I14">INDEX(tb_anime_genres[genre],MATCH(0,COUNTIF($I$2:I13,tb_anime_genres[genre]),0))</f>
        <v>Mystery</v>
      </c>
      <c r="J14" t="s">
        <v>43</v>
      </c>
      <c r="K14">
        <f>COUNTIFS(tb_anime_genres[genre],J14, tb_anime_genres[my_start_date],
        "&gt;=" &amp; $B$1,tb_anime_genres[my_finish_date],"&lt;="&amp;$B$2)</f>
        <v>10</v>
      </c>
      <c r="L14" s="61">
        <f t="shared" si="0"/>
        <v>1.7889087656529516E-2</v>
      </c>
      <c r="M14" s="38">
        <f>IF(K14=0,0,AVERAGEIFS(tb_anime_genres[my_score],tb_anime_genres[genre],J14,
        tb_anime_genres[my_start_date],"&gt;=" &amp; $B$1,tb_anime_genres[my_finish_date],"&lt;="&amp;$B$2))</f>
        <v>5.9</v>
      </c>
      <c r="N14" s="72">
        <f>SUMIFS(tb_anime_genres[show duration (hours)],tb_anime_genres[genre],J14, tb_anime_genres[my_start_date],
        "&gt;=" &amp; $B$1,tb_anime_genres[my_finish_date],"&lt;="&amp;$B$2)</f>
        <v>50.366666666666667</v>
      </c>
      <c r="O14" s="38">
        <f t="shared" si="1"/>
        <v>6.864190462780142</v>
      </c>
      <c r="P14" t="e">
        <f t="array" ref="P14">tb_challenge[[#This Row],[weighted mean2]]*LOOKUP(2,1/((#REF!&gt;=#REF!)*(#REF!&lt;=#REF!)),#REF!)+VLOOKUP(tb_challenge[[#This Row],[Coluna1]],#REF!,5,FALSE)*(1-LOOKUP(2,1/((#REF!&gt;=#REF!)*(#REF!&lt;=#REF!)),#REF!))</f>
        <v>#REF!</v>
      </c>
      <c r="T14" t="e">
        <f t="array" ref="T14">MATCH(challenge!I5,tb_anime_genres[series_animedb_id],0)</f>
        <v>#N/A</v>
      </c>
      <c r="U14" t="e">
        <f ca="1">OFFSET(tb_anime_genres[[#Headers],[id]],MATCH(challenge!$I$6,tb_anime_genres[series_animedb_id],0),0)</f>
        <v>#N/A</v>
      </c>
      <c r="V14" t="e">
        <f t="array" ref="V14">MATCH(challenge!$I$6,tb_anime_genres[series_animedb_id],0)</f>
        <v>#N/A</v>
      </c>
    </row>
    <row r="15" spans="1:22" ht="15" customHeight="1" thickBot="1" x14ac:dyDescent="0.35">
      <c r="A15" s="114" t="s">
        <v>737</v>
      </c>
      <c r="B15" s="5" t="s">
        <v>774</v>
      </c>
      <c r="C15" s="83">
        <f>AVERAGEIFS(tb_list[my_score],tb_list[my_start_date],"&gt;="&amp;challenge!B1,tb_list[my_finish_date],"&lt;="&amp;challenge!B2)</f>
        <v>5.8855098389982112</v>
      </c>
      <c r="D15" s="20"/>
      <c r="F15" s="21">
        <v>2</v>
      </c>
      <c r="G15" s="22">
        <f>SUMPRODUCT((tb_list[my_score]=F15)*(tb_list[my_start_date]&gt;=$B$1)*(tb_list[my_finish_date]&lt;=$B$2)*(IF($C$1="NOT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</v>
      </c>
      <c r="I15" t="str">
        <f t="array" ref="I15">INDEX(tb_anime_genres[genre],MATCH(0,COUNTIF($I$2:I14,tb_anime_genres[genre]),0))</f>
        <v>Sci-Fi</v>
      </c>
      <c r="J15" t="s">
        <v>48</v>
      </c>
      <c r="K15">
        <f>COUNTIFS(tb_anime_genres[genre],J15, tb_anime_genres[my_start_date],
        "&gt;=" &amp; $B$1,tb_anime_genres[my_finish_date],"&lt;="&amp;$B$2)</f>
        <v>90</v>
      </c>
      <c r="L15" s="61">
        <f t="shared" si="0"/>
        <v>0.16100178890876565</v>
      </c>
      <c r="M15" s="38">
        <f>IF(K15=0,0,AVERAGEIFS(tb_anime_genres[my_score],tb_anime_genres[genre],J15,
        tb_anime_genres[my_start_date],"&gt;=" &amp; $B$1,tb_anime_genres[my_finish_date],"&lt;="&amp;$B$2))</f>
        <v>6.1888888888888891</v>
      </c>
      <c r="N15" s="72">
        <f>SUMIFS(tb_anime_genres[show duration (hours)],tb_anime_genres[genre],J15, tb_anime_genres[my_start_date],
        "&gt;=" &amp; $B$1,tb_anime_genres[my_finish_date],"&lt;="&amp;$B$2)</f>
        <v>390.10166666666663</v>
      </c>
      <c r="O15" s="38">
        <f t="shared" si="1"/>
        <v>6.7702007482054958</v>
      </c>
      <c r="P15" t="e">
        <f t="array" ref="P15">tb_challenge[[#This Row],[weighted mean2]]*LOOKUP(2,1/((#REF!&gt;=#REF!)*(#REF!&lt;=#REF!)),#REF!)+VLOOKUP(tb_challenge[[#This Row],[Coluna1]],#REF!,5,FALSE)*(1-LOOKUP(2,1/((#REF!&gt;=#REF!)*(#REF!&lt;=#REF!)),#REF!))</f>
        <v>#REF!</v>
      </c>
      <c r="R15" t="e">
        <f t="array" ref="R15:R911">INDEX(tb_list[my_start_date],(MATCH(((tb_anime_genres[series_animedb_id]=#REF!)*1*tb_anime_genres[id]),tb_list[Coluna2],0)))</f>
        <v>#REF!</v>
      </c>
      <c r="S15" t="e">
        <f t="array" ref="S15:S911">COUNTIF(INDEX(tb_list[my_start_date],(MATCH(((tb_anime_genres[series_animedb_id]=#REF!)*1*tb_anime_genres[id]),tb_list[Coluna2],0))),"&gt;="&amp;B1)</f>
        <v>#REF!</v>
      </c>
      <c r="T15">
        <f t="array" ref="T15">COUNTIFS(user_list!G:G,"&gt;="&amp;challenge!B1,user_list!H:H,"&lt;="&amp;challenge!B2,user_list!A:A,INDEX(tb_anime_genres[id],MATCH(challenge!#REF!,tb_anime_genres[series_animedb_id],0)))</f>
        <v>0</v>
      </c>
      <c r="U15" t="e">
        <f t="array" aca="1" ref="U15" ca="1">OFFSET(tb_anime_genres[[#Headers],[id]],MATCH(challenge!I10,tb_anime_genres[series_animedb_id],0),0)</f>
        <v>#N/A</v>
      </c>
      <c r="V15" t="e">
        <f t="array" ref="V15">MATCH(challenge!$I$6,tb_anime_genres[series_animedb_id],0)</f>
        <v>#N/A</v>
      </c>
    </row>
    <row r="16" spans="1:22" ht="15" customHeight="1" thickBot="1" x14ac:dyDescent="0.35">
      <c r="A16" s="115"/>
      <c r="B16" t="s">
        <v>775</v>
      </c>
      <c r="C16" s="81">
        <f>AVERAGEIFS(tb_list[mean_score],tb_list[my_start_date],"&gt;="&amp;challenge!B1,tb_list[my_finish_date],"&lt;="&amp;challenge!B2)</f>
        <v>6.8817531305903454</v>
      </c>
      <c r="D16" s="22"/>
      <c r="F16" s="21">
        <v>3</v>
      </c>
      <c r="G16" s="22">
        <f t="array" ref="G16">SUMPRODUCT((tb_list[my_score]=F16)*(tb_list[my_start_date]&gt;=$B$1)*(tb_list[my_finish_date]&lt;=$B$2)*(IF($C$1="NOT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31</v>
      </c>
      <c r="J16" t="s">
        <v>49</v>
      </c>
      <c r="K16">
        <f>COUNTIFS(tb_anime_genres[genre],J16, tb_anime_genres[my_start_date],
        "&gt;=" &amp; $B$1,tb_anime_genres[my_finish_date],"&lt;="&amp;$B$2)</f>
        <v>20</v>
      </c>
      <c r="L16" s="61">
        <f t="shared" si="0"/>
        <v>3.5778175313059032E-2</v>
      </c>
      <c r="M16" s="38">
        <f>IF(K16=0,0,AVERAGEIFS(tb_anime_genres[my_score],tb_anime_genres[genre],J16,
        tb_anime_genres[my_start_date],"&gt;=" &amp; $B$1,tb_anime_genres[my_finish_date],"&lt;="&amp;$B$2))</f>
        <v>6.3</v>
      </c>
      <c r="N16" s="72">
        <f>SUMIFS(tb_anime_genres[show duration (hours)],tb_anime_genres[genre],J16, tb_anime_genres[my_start_date],
        "&gt;=" &amp; $B$1,tb_anime_genres[my_finish_date],"&lt;="&amp;$B$2)</f>
        <v>98.128333333333316</v>
      </c>
      <c r="O16" s="38">
        <f t="shared" si="1"/>
        <v>6.8609390650951632</v>
      </c>
      <c r="R16" t="e">
        <v>#REF!</v>
      </c>
      <c r="S16" t="e">
        <v>#REF!</v>
      </c>
    </row>
    <row r="17" spans="1:32" ht="15" customHeight="1" thickBot="1" x14ac:dyDescent="0.35">
      <c r="A17" s="116"/>
      <c r="B17" s="6" t="s">
        <v>776</v>
      </c>
      <c r="C17" s="92">
        <f>C15-C16</f>
        <v>-0.99624329159213421</v>
      </c>
      <c r="D17" s="29" t="str">
        <f>VLOOKUP(C17,B20:D24,3,TRUE)</f>
        <v>Weeb</v>
      </c>
      <c r="F17" s="21">
        <v>4</v>
      </c>
      <c r="G17" s="22">
        <f t="array" ref="G17">SUMPRODUCT((tb_list[my_score]=F17)*(tb_list[my_start_date]&gt;=$B$1)*(tb_list[my_finish_date]&lt;=$B$2)*(IF($C$1="NOT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59</v>
      </c>
      <c r="J17" t="s">
        <v>50</v>
      </c>
      <c r="K17">
        <f>COUNTIFS(tb_anime_genres[genre],J17, tb_anime_genres[my_start_date],
        "&gt;=" &amp; $B$1,tb_anime_genres[my_finish_date],"&lt;="&amp;$B$2)</f>
        <v>9</v>
      </c>
      <c r="L17" s="61">
        <f t="shared" si="0"/>
        <v>1.6100178890876567E-2</v>
      </c>
      <c r="M17" s="38">
        <f>IF(K17=0,0,AVERAGEIFS(tb_anime_genres[my_score],tb_anime_genres[genre],J17,
        tb_anime_genres[my_start_date],"&gt;=" &amp; $B$1,tb_anime_genres[my_finish_date],"&lt;="&amp;$B$2))</f>
        <v>6.2222222222222223</v>
      </c>
      <c r="N17" s="72">
        <f>SUMIFS(tb_anime_genres[show duration (hours)],tb_anime_genres[genre],J17, tb_anime_genres[my_start_date],
        "&gt;=" &amp; $B$1,tb_anime_genres[my_finish_date],"&lt;="&amp;$B$2)</f>
        <v>45.141111111111115</v>
      </c>
      <c r="O17" s="38">
        <f t="shared" si="1"/>
        <v>6.8711345649815563</v>
      </c>
      <c r="R17" t="e">
        <v>#REF!</v>
      </c>
      <c r="S17" t="e">
        <v>#REF!</v>
      </c>
      <c r="T17" t="e">
        <f t="array" ref="T17:T913">tb_anime_genres[series_animedb_id] =#REF!</f>
        <v>#REF!</v>
      </c>
      <c r="U17" t="e">
        <f t="array" ref="U17:U913">(tb_anime_genres[series_animedb_id] =#REF!)*1*tb_anime_genres[id]</f>
        <v>#REF!</v>
      </c>
      <c r="V17" t="e">
        <f t="array" ref="V17">MATCH(1,(tb_anime_genres[series_animedb_id]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SUMPRODUCT((tb_list[my_score]=F18)*(tb_list[my_start_date]&gt;=$B$1)*(tb_list[my_finish_date]&lt;=$B$2)*(IF($C$1="NOT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126</v>
      </c>
      <c r="J18" t="s">
        <v>53</v>
      </c>
      <c r="K18">
        <f>COUNTIFS(tb_anime_genres[genre],J18, tb_anime_genres[my_start_date],
        "&gt;=" &amp; $B$1,tb_anime_genres[my_finish_date],"&lt;="&amp;$B$2)</f>
        <v>9</v>
      </c>
      <c r="L18" s="61">
        <f t="shared" si="0"/>
        <v>1.6100178890876567E-2</v>
      </c>
      <c r="M18" s="38">
        <f>IF(K18=0,0,AVERAGEIFS(tb_anime_genres[my_score],tb_anime_genres[genre],J18,
        tb_anime_genres[my_start_date],"&gt;=" &amp; $B$1,tb_anime_genres[my_finish_date],"&lt;="&amp;$B$2))</f>
        <v>5.1111111111111107</v>
      </c>
      <c r="N18" s="72">
        <f>SUMIFS(tb_anime_genres[show duration (hours)],tb_anime_genres[genre],J18, tb_anime_genres[my_start_date],
        "&gt;=" &amp; $B$1,tb_anime_genres[my_finish_date],"&lt;="&amp;$B$2)</f>
        <v>31.055555555555561</v>
      </c>
      <c r="O18" s="38">
        <f t="shared" si="1"/>
        <v>6.8532454773250269</v>
      </c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53</v>
      </c>
      <c r="AD18">
        <f>(ROWS($G$13:$G$22)-(MATCH(TRUE,INDEX($G$13:$G$22&lt;&gt;0,),0))+1)</f>
        <v>10</v>
      </c>
    </row>
    <row r="19" spans="1:32" ht="15" customHeight="1" thickBot="1" x14ac:dyDescent="0.35">
      <c r="B19" s="117" t="s">
        <v>777</v>
      </c>
      <c r="C19" s="118"/>
      <c r="D19" s="71" t="s">
        <v>778</v>
      </c>
      <c r="F19" s="21">
        <v>6</v>
      </c>
      <c r="G19" s="22">
        <f t="array" ref="G19">SUMPRODUCT((tb_list[my_score]=F19)*(tb_list[my_start_date]&gt;=$B$1)*(tb_list[my_finish_date]&lt;=$B$2)*(IF($C$1="NOT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142</v>
      </c>
      <c r="J19" t="s">
        <v>54</v>
      </c>
      <c r="K19">
        <f>COUNTIFS(tb_anime_genres[genre],J19, tb_anime_genres[my_start_date],
        "&gt;=" &amp; $B$1,tb_anime_genres[my_finish_date],"&lt;="&amp;$B$2)</f>
        <v>65</v>
      </c>
      <c r="L19" s="61">
        <f t="shared" si="0"/>
        <v>0.11627906976744186</v>
      </c>
      <c r="M19" s="38">
        <f>IF(K19=0,0,AVERAGEIFS(tb_anime_genres[my_score],tb_anime_genres[genre],J19,
        tb_anime_genres[my_start_date],"&gt;=" &amp; $B$1,tb_anime_genres[my_finish_date],"&lt;="&amp;$B$2))</f>
        <v>6</v>
      </c>
      <c r="N19" s="72">
        <f>SUMIFS(tb_anime_genres[show duration (hours)],tb_anime_genres[genre],J19, tb_anime_genres[my_start_date],
        "&gt;=" &amp; $B$1,tb_anime_genres[my_finish_date],"&lt;="&amp;$B$2)</f>
        <v>114.60277777777782</v>
      </c>
      <c r="O19" s="38">
        <f t="shared" si="1"/>
        <v>6.7792236968007709</v>
      </c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779</v>
      </c>
      <c r="F20" s="21">
        <v>7</v>
      </c>
      <c r="G20" s="22">
        <f t="array" ref="G20">SUMPRODUCT((tb_list[my_score]=F20)*(tb_list[my_start_date]&gt;=$B$1)*(tb_list[my_finish_date]&lt;=$B$2)*(IF($C$1="NOT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119</v>
      </c>
      <c r="J20" t="s">
        <v>57</v>
      </c>
      <c r="K20">
        <f>COUNTIFS(tb_anime_genres[genre],J20, tb_anime_genres[my_start_date],
        "&gt;=" &amp; $B$1,tb_anime_genres[my_finish_date],"&lt;="&amp;$B$2)</f>
        <v>92</v>
      </c>
      <c r="L20" s="61">
        <f t="shared" si="0"/>
        <v>0.16457960644007155</v>
      </c>
      <c r="M20" s="38">
        <f>IF(K20=0,0,AVERAGEIFS(tb_anime_genres[my_score],tb_anime_genres[genre],J20,
        tb_anime_genres[my_start_date],"&gt;=" &amp; $B$1,tb_anime_genres[my_finish_date],"&lt;="&amp;$B$2))</f>
        <v>5.9673913043478262</v>
      </c>
      <c r="N20" s="72">
        <f>SUMIFS(tb_anime_genres[show duration (hours)],tb_anime_genres[genre],J20, tb_anime_genres[my_start_date],
        "&gt;=" &amp; $B$1,tb_anime_genres[my_finish_date],"&lt;="&amp;$B$2)</f>
        <v>417.01249999999987</v>
      </c>
      <c r="O20" s="38">
        <f t="shared" si="1"/>
        <v>6.7312678210835264</v>
      </c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780</v>
      </c>
      <c r="F21" s="21">
        <v>8</v>
      </c>
      <c r="G21" s="22">
        <f t="array" ref="G21">SUMPRODUCT((tb_list[my_score]=F21)*(tb_list[my_start_date]&gt;=$B$1)*(tb_list[my_finish_date]&lt;=$B$2)*(IF($C$1="NOT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53</v>
      </c>
      <c r="J21" t="s">
        <v>58</v>
      </c>
      <c r="K21">
        <f>COUNTIFS(tb_anime_genres[genre],J21, tb_anime_genres[my_start_date],
        "&gt;=" &amp; $B$1,tb_anime_genres[my_finish_date],"&lt;="&amp;$B$2)</f>
        <v>21</v>
      </c>
      <c r="L21" s="61">
        <f t="shared" si="0"/>
        <v>3.7567084078711989E-2</v>
      </c>
      <c r="M21" s="38">
        <f>IF(K21=0,0,AVERAGEIFS(tb_anime_genres[my_score],tb_anime_genres[genre],J21,
        tb_anime_genres[my_start_date],"&gt;=" &amp; $B$1,tb_anime_genres[my_finish_date],"&lt;="&amp;$B$2))</f>
        <v>5.0952380952380949</v>
      </c>
      <c r="N21" s="72">
        <f>SUMIFS(tb_anime_genres[show duration (hours)],tb_anime_genres[genre],J21, tb_anime_genres[my_start_date],
        "&gt;=" &amp; $B$1,tb_anime_genres[my_finish_date],"&lt;="&amp;$B$2)</f>
        <v>156.10527777777773</v>
      </c>
      <c r="O21" s="38">
        <f t="shared" si="1"/>
        <v>6.8146389700493843</v>
      </c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781</v>
      </c>
      <c r="F22" s="21">
        <v>9</v>
      </c>
      <c r="G22" s="22">
        <f t="array" ref="G22">SUMPRODUCT((tb_list[my_score]=F22)*(tb_list[my_start_date]&gt;=$B$1)*(tb_list[my_finish_date]&lt;=$B$2)*(IF($C$1="NOT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18</v>
      </c>
      <c r="I22" t="str">
        <f t="array" ref="I22">INDEX(tb_anime_genres[genre],MATCH(0,COUNTIF($I$2:I21,tb_anime_genres[genre]),0))</f>
        <v>Video Game</v>
      </c>
      <c r="J22" t="s">
        <v>61</v>
      </c>
      <c r="K22">
        <f>COUNTIFS(tb_anime_genres[genre],J22, tb_anime_genres[my_start_date],
        "&gt;=" &amp; $B$1,tb_anime_genres[my_finish_date],"&lt;="&amp;$B$2)</f>
        <v>27</v>
      </c>
      <c r="L22" s="61">
        <f t="shared" si="0"/>
        <v>4.8300536672629693E-2</v>
      </c>
      <c r="M22" s="38">
        <f>IF(K22=0,0,AVERAGEIFS(tb_anime_genres[my_score],tb_anime_genres[genre],J22,
        tb_anime_genres[my_start_date],"&gt;=" &amp; $B$1,tb_anime_genres[my_finish_date],"&lt;="&amp;$B$2))</f>
        <v>5.1481481481481479</v>
      </c>
      <c r="N22" s="72">
        <f>SUMIFS(tb_anime_genres[show duration (hours)],tb_anime_genres[genre],J22, tb_anime_genres[my_start_date],
        "&gt;=" &amp; $B$1,tb_anime_genres[my_finish_date],"&lt;="&amp;$B$2)</f>
        <v>122.40500000000003</v>
      </c>
      <c r="O22" s="38">
        <f t="shared" si="1"/>
        <v>6.7980190795600421</v>
      </c>
      <c r="P22" t="e">
        <f t="array" ref="P22">tb_challenge[[#This Row],[weighted mean2]]*LOOKUP(2,1/((#REF!&gt;=#REF!)*(#REF!&lt;=#REF!)),#REF!)+VLOOKUP(tb_challenge[[#This Row],[Coluna1]],#REF!,5,FALSE)*(1-LOOKUP(2,1/((#REF!&gt;=#REF!)*(#REF!&lt;=#REF!)),#REF!))</f>
        <v>#REF!</v>
      </c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782</v>
      </c>
      <c r="F23" s="21">
        <v>10</v>
      </c>
      <c r="G23" s="22">
        <f t="array" ref="G23">SUMPRODUCT((tb_list[my_score]=F23)*(tb_list[my_start_date]&gt;=$B$1)*(tb_list[my_finish_date]&lt;=$B$2)*(IF($C$1="NOT MUSIC",tb_list[series_type]&lt;&gt;"MUSIC",IF($C$1="TV",((tb_list[series_type]="TV")+(tb_list[series_type]="TV_SHORT")),IF($C$1="MOVIE",tb_list[series_type]="MOVIE",IF($C$1="ONA",tb_list[series_type]="ONA",IF($C$1="OVA",tb_list[series_type]="OVA",IF($C$1="SPECIAL",tb_list[series_type]="SPECIAL",IF($C$1="MUSIC",tb_list[series_type]="MUSIC",tb_list[series_type]&lt;&gt;"qw")))))))))</f>
        <v>5</v>
      </c>
      <c r="J23" t="s">
        <v>63</v>
      </c>
      <c r="K23">
        <f>COUNTIFS(tb_anime_genres[genre],J23, tb_anime_genres[my_start_date],
        "&gt;=" &amp; $B$1,tb_anime_genres[my_finish_date],"&lt;="&amp;$B$2)</f>
        <v>22</v>
      </c>
      <c r="L23" s="61">
        <f t="shared" si="0"/>
        <v>3.9355992844364938E-2</v>
      </c>
      <c r="M23" s="38">
        <f>IF(K23=0,0,AVERAGEIFS(tb_anime_genres[my_score],tb_anime_genres[genre],J23,
        tb_anime_genres[my_start_date],"&gt;=" &amp; $B$1,tb_anime_genres[my_finish_date],"&lt;="&amp;$B$2))</f>
        <v>6.5454545454545459</v>
      </c>
      <c r="N23" s="72">
        <f>SUMIFS(tb_anime_genres[show duration (hours)],tb_anime_genres[genre],J23, tb_anime_genres[my_start_date],
        "&gt;=" &amp; $B$1,tb_anime_genres[my_finish_date],"&lt;="&amp;$B$2)</f>
        <v>87.476666666666674</v>
      </c>
      <c r="O23" s="38">
        <f t="shared" si="1"/>
        <v>6.8685177658801706</v>
      </c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783</v>
      </c>
      <c r="G24">
        <f>SUM(G13:G23)</f>
        <v>559</v>
      </c>
      <c r="J24" t="s">
        <v>64</v>
      </c>
      <c r="K24">
        <f>COUNTIFS(tb_anime_genres[genre],J24, tb_anime_genres[my_start_date],
        "&gt;=" &amp; $B$1,tb_anime_genres[my_finish_date],"&lt;="&amp;$B$2)</f>
        <v>5</v>
      </c>
      <c r="L24" s="61">
        <f t="shared" si="0"/>
        <v>8.9445438282647581E-3</v>
      </c>
      <c r="M24" s="38">
        <f>IF(K24=0,0,AVERAGEIFS(tb_anime_genres[my_score],tb_anime_genres[genre],J24,
        tb_anime_genres[my_start_date],"&gt;=" &amp; $B$1,tb_anime_genres[my_finish_date],"&lt;="&amp;$B$2))</f>
        <v>6.6</v>
      </c>
      <c r="N24" s="72">
        <f>SUMIFS(tb_anime_genres[show duration (hours)],tb_anime_genres[genre],J24, tb_anime_genres[my_start_date],
        "&gt;=" &amp; $B$1,tb_anime_genres[my_finish_date],"&lt;="&amp;$B$2)</f>
        <v>25.18888888888889</v>
      </c>
      <c r="O24" s="38">
        <f t="shared" si="1"/>
        <v>6.8792329773650289</v>
      </c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IF(AA24&lt;&gt;"",INDEX(user_list!C:C,AA24),"")</f>
        <v/>
      </c>
      <c r="AA24" t="str">
        <f>IF(H7=1,_xlfn.AGGREGATE(15,3,((user_list!I:I=MATCH(TRUE,INDEX($G$13:$G$22&lt;&gt;0,),0))*(user_list!G:G&gt;=$B$1)*(user_list!H:H&lt;=$B$2))/((user_list!I:I=MATCH(TRUE,INDEX($G$13:$G$22&lt;&gt;0,),0))*(user_list!G:G&gt;=$B$1)*(user_list!H:H&lt;=$B$2))*ROW(user_list!G:G),ROWS(H$4:$H7)),"")</f>
        <v/>
      </c>
      <c r="AD24" t="str">
        <f>IFERROR(INDEX(user_list!C:C,AF24),"")</f>
        <v>Shingeki no Kyojin</v>
      </c>
      <c r="AF24">
        <f>IFERROR(_xlfn.AGGREGATE(15,3,((user_list!I:I=(ROWS($G$13:$G$22)-(MATCH(TRUE,INDEX($G$13:$G$22&lt;&gt;0,),0))+1))*(user_list!G:G&gt;=$B$1)*(user_list!H:H&lt;=$B$2))/((user_list!I:I=(ROWS($G$13:$G$22)-(MATCH(TRUE,INDEX($G$13:$G$22&lt;&gt;0,),0))+1))*(user_list!G:G&gt;=$B$1)*(user_list!H:H&lt;=$B$2))*ROW(user_list!G:G),ROWS(H$16:$H19)),"")</f>
        <v>463</v>
      </c>
    </row>
    <row r="25" spans="1:32" x14ac:dyDescent="0.3">
      <c r="I25" t="str">
        <f t="array" ref="I25">INDEX(tb_anime_genres[genre],MATCH(0,COUNTIF($I$2:I24,tb_anime_genres[genre]),0))</f>
        <v>Comedy</v>
      </c>
      <c r="J25" t="s">
        <v>67</v>
      </c>
      <c r="K25">
        <f>COUNTIFS(tb_anime_genres[genre],J25, tb_anime_genres[my_start_date],
        "&gt;=" &amp; $B$1,tb_anime_genres[my_finish_date],"&lt;="&amp;$B$2)</f>
        <v>14</v>
      </c>
      <c r="L25" s="61">
        <f t="shared" si="0"/>
        <v>2.5044722719141325E-2</v>
      </c>
      <c r="M25" s="38">
        <f>IF(K25=0,0,AVERAGEIFS(tb_anime_genres[my_score],tb_anime_genres[genre],J25,
        tb_anime_genres[my_start_date],"&gt;=" &amp; $B$1,tb_anime_genres[my_finish_date],"&lt;="&amp;$B$2))</f>
        <v>6.5</v>
      </c>
      <c r="N25" s="72">
        <f>SUMIFS(tb_anime_genres[show duration (hours)],tb_anime_genres[genre],J25, tb_anime_genres[my_start_date],
        "&gt;=" &amp; $B$1,tb_anime_genres[my_finish_date],"&lt;="&amp;$B$2)</f>
        <v>52.065555555555555</v>
      </c>
      <c r="O25" s="38">
        <f t="shared" si="1"/>
        <v>6.8721922292875464</v>
      </c>
      <c r="P25" t="e">
        <f t="array" ref="P25">tb_challenge[[#This Row],[weighted mean2]]*LOOKUP(2,1/((#REF!&gt;=#REF!)*(#REF!&lt;=#REF!)),#REF!)+VLOOKUP(tb_challenge[[#This Row],[Coluna1]],#REF!,5,FALSE)*(1-LOOKUP(2,1/((#REF!&gt;=#REF!)*(#REF!&lt;=#REF!)),#REF!))</f>
        <v>#REF!</v>
      </c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IF(AA25&lt;&gt;"",INDEX(user_list!C:C,AA25),"")</f>
        <v/>
      </c>
      <c r="AA25" t="str">
        <f>IF(H8=1,_xlfn.AGGREGATE(15,3,((user_list!I:I=MATCH(TRUE,INDEX($G$13:$G$22&lt;&gt;0,),0))*(user_list!G:G&gt;=$B$1)*(user_list!H:H&lt;=$B$2))/((user_list!I:I=MATCH(TRUE,INDEX($G$13:$G$22&lt;&gt;0,),0))*(user_list!G:G&gt;=$B$1)*(user_list!H:H&lt;=$B$2))*ROW(user_list!G:G),ROWS(H$4:$H8)),"")</f>
        <v/>
      </c>
      <c r="AD25" t="str">
        <f>IFERROR(INDEX(user_list!C:C,AF25),"")</f>
        <v>Yahari Ore no Seishun Love Comedy wa Machigatteiru.</v>
      </c>
      <c r="AF25">
        <f>IFERROR(_xlfn.AGGREGATE(15,3,((user_list!I:I=(ROWS($G$13:$G$22)-(MATCH(TRUE,INDEX($G$13:$G$22&lt;&gt;0,),0))+1))*(user_list!G:G&gt;=$B$1)*(user_list!H:H&lt;=$B$2))/((user_list!I:I=(ROWS($G$13:$G$22)-(MATCH(TRUE,INDEX($G$13:$G$22&lt;&gt;0,),0))+1))*(user_list!G:G&gt;=$B$1)*(user_list!H:H&lt;=$B$2))*ROW(user_list!G:G),ROWS(H$16:$H20)),"")</f>
        <v>540</v>
      </c>
    </row>
    <row r="26" spans="1:32" x14ac:dyDescent="0.3">
      <c r="J26" t="s">
        <v>68</v>
      </c>
      <c r="K26">
        <f>COUNTIFS(tb_anime_genres[genre],J26, tb_anime_genres[my_start_date],
        "&gt;=" &amp; $B$1,tb_anime_genres[my_finish_date],"&lt;="&amp;$B$2)</f>
        <v>11</v>
      </c>
      <c r="L26" s="61">
        <f t="shared" si="0"/>
        <v>1.9677996422182469E-2</v>
      </c>
      <c r="M26" s="38">
        <f>IF(K26=0,0,AVERAGEIFS(tb_anime_genres[my_score],tb_anime_genres[genre],J26,
        tb_anime_genres[my_start_date],"&gt;=" &amp; $B$1,tb_anime_genres[my_finish_date],"&lt;="&amp;$B$2))</f>
        <v>6.5454545454545459</v>
      </c>
      <c r="N26" s="72">
        <f>SUMIFS(tb_anime_genres[show duration (hours)],tb_anime_genres[genre],J26, tb_anime_genres[my_start_date],
        "&gt;=" &amp; $B$1,tb_anime_genres[my_finish_date],"&lt;="&amp;$B$2)</f>
        <v>60.513333333333335</v>
      </c>
      <c r="O26" s="38">
        <f t="shared" si="1"/>
        <v>6.875135448235258</v>
      </c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IF(AA26&lt;&gt;"",INDEX(user_list!C:C,AA26),"")</f>
        <v/>
      </c>
    </row>
    <row r="27" spans="1:32" x14ac:dyDescent="0.3">
      <c r="A27" s="41"/>
      <c r="B27" s="41"/>
      <c r="J27" t="s">
        <v>69</v>
      </c>
      <c r="K27">
        <f>COUNTIFS(tb_anime_genres[genre],J27, tb_anime_genres[my_start_date],
        "&gt;=" &amp; $B$1,tb_anime_genres[my_finish_date],"&lt;="&amp;$B$2)</f>
        <v>1</v>
      </c>
      <c r="L27" s="61">
        <f t="shared" si="0"/>
        <v>1.7889087656529517E-3</v>
      </c>
      <c r="M27" s="38">
        <f>IF(K27=0,0,AVERAGEIFS(tb_anime_genres[my_score],tb_anime_genres[genre],J27,
        tb_anime_genres[my_start_date],"&gt;=" &amp; $B$1,tb_anime_genres[my_finish_date],"&lt;="&amp;$B$2))</f>
        <v>6</v>
      </c>
      <c r="N27" s="72">
        <f>SUMIFS(tb_anime_genres[show duration (hours)],tb_anime_genres[genre],J27, tb_anime_genres[my_start_date],
        "&gt;=" &amp; $B$1,tb_anime_genres[my_finish_date],"&lt;="&amp;$B$2)</f>
        <v>0.8666666666666667</v>
      </c>
      <c r="O27" s="38">
        <f t="shared" si="1"/>
        <v>6.880175754685891</v>
      </c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 t="s">
        <v>71</v>
      </c>
      <c r="K28">
        <f>COUNTIFS(tb_anime_genres[genre],J28, tb_anime_genres[my_start_date],
        "&gt;=" &amp; $B$1,tb_anime_genres[my_finish_date],"&lt;="&amp;$B$2)</f>
        <v>22</v>
      </c>
      <c r="L28" s="61">
        <f t="shared" si="0"/>
        <v>3.9355992844364938E-2</v>
      </c>
      <c r="M28" s="38">
        <f>IF(K28=0,0,AVERAGEIFS(tb_anime_genres[my_score],tb_anime_genres[genre],J28,
        tb_anime_genres[my_start_date],"&gt;=" &amp; $B$1,tb_anime_genres[my_finish_date],"&lt;="&amp;$B$2))</f>
        <v>7.4090909090909092</v>
      </c>
      <c r="N28" s="72">
        <f>SUMIFS(tb_anime_genres[show duration (hours)],tb_anime_genres[genre],J28, tb_anime_genres[my_start_date],
        "&gt;=" &amp; $B$1,tb_anime_genres[my_finish_date],"&lt;="&amp;$B$2)</f>
        <v>105.25722222222223</v>
      </c>
      <c r="O28" s="38">
        <f t="shared" si="1"/>
        <v>6.902507032427577</v>
      </c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 t="s">
        <v>72</v>
      </c>
      <c r="K29">
        <f>COUNTIFS(tb_anime_genres[genre],J29, tb_anime_genres[my_start_date],
        "&gt;=" &amp; $B$1,tb_anime_genres[my_finish_date],"&lt;="&amp;$B$2)</f>
        <v>42</v>
      </c>
      <c r="L29" s="61">
        <f t="shared" si="0"/>
        <v>7.5134168157423978E-2</v>
      </c>
      <c r="M29" s="38">
        <f>IF(K29=0,0,AVERAGEIFS(tb_anime_genres[my_score],tb_anime_genres[genre],J29,
        tb_anime_genres[my_start_date],"&gt;=" &amp; $B$1,tb_anime_genres[my_finish_date],"&lt;="&amp;$B$2))</f>
        <v>5.2380952380952381</v>
      </c>
      <c r="N29" s="72">
        <f>SUMIFS(tb_anime_genres[show duration (hours)],tb_anime_genres[genre],J29, tb_anime_genres[my_start_date],
        "&gt;=" &amp; $B$1,tb_anime_genres[my_finish_date],"&lt;="&amp;$B$2)</f>
        <v>137.04555555555555</v>
      </c>
      <c r="O29" s="38">
        <f t="shared" si="1"/>
        <v>6.7582582621023413</v>
      </c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 t="s">
        <v>73</v>
      </c>
      <c r="K30">
        <f>COUNTIFS(tb_anime_genres[genre],J30, tb_anime_genres[my_start_date],
        "&gt;=" &amp; $B$1,tb_anime_genres[my_finish_date],"&lt;="&amp;$B$2)</f>
        <v>9</v>
      </c>
      <c r="L30" s="61">
        <f t="shared" si="0"/>
        <v>1.6100178890876567E-2</v>
      </c>
      <c r="M30" s="38">
        <f>IF(K30=0,0,AVERAGEIFS(tb_anime_genres[my_score],tb_anime_genres[genre],J30,
        tb_anime_genres[my_start_date],"&gt;=" &amp; $B$1,tb_anime_genres[my_finish_date],"&lt;="&amp;$B$2))</f>
        <v>7.666666666666667</v>
      </c>
      <c r="N30" s="72">
        <f>SUMIFS(tb_anime_genres[show duration (hours)],tb_anime_genres[genre],J30, tb_anime_genres[my_start_date],
        "&gt;=" &amp; $B$1,tb_anime_genres[my_finish_date],"&lt;="&amp;$B$2)</f>
        <v>29.719722222222224</v>
      </c>
      <c r="O30" s="38">
        <f t="shared" si="1"/>
        <v>6.8943903789350447</v>
      </c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INDEX(tb_anime_genres[genre],MATCH(0,COUNTIF($I$2:I30,tb_anime_genres[genre]),0))</f>
        <v>Action</v>
      </c>
      <c r="J31" t="s">
        <v>76</v>
      </c>
      <c r="K31">
        <f>COUNTIFS(tb_anime_genres[genre],J31, tb_anime_genres[my_start_date],
        "&gt;=" &amp; $B$1,tb_anime_genres[my_finish_date],"&lt;="&amp;$B$2)</f>
        <v>6</v>
      </c>
      <c r="L31" s="61">
        <f t="shared" si="0"/>
        <v>1.0733452593917709E-2</v>
      </c>
      <c r="M31" s="38">
        <f>IF(K31=0,0,AVERAGEIFS(tb_anime_genres[my_score],tb_anime_genres[genre],J31,
        tb_anime_genres[my_start_date],"&gt;=" &amp; $B$1,tb_anime_genres[my_finish_date],"&lt;="&amp;$B$2))</f>
        <v>6.333333333333333</v>
      </c>
      <c r="N31" s="72">
        <f>SUMIFS(tb_anime_genres[show duration (hours)],tb_anime_genres[genre],J31, tb_anime_genres[my_start_date],
        "&gt;=" &amp; $B$1,tb_anime_genres[my_finish_date],"&lt;="&amp;$B$2)</f>
        <v>16.724444444444444</v>
      </c>
      <c r="O31" s="38">
        <f t="shared" si="1"/>
        <v>6.8758666926949212</v>
      </c>
      <c r="P31" t="e">
        <f t="array" ref="P31">tb_challenge[[#This Row],[weighted mean2]]*LOOKUP(2,1/((#REF!&gt;=#REF!)*(#REF!&lt;=#REF!)),#REF!)+VLOOKUP(tb_challenge[[#This Row],[Coluna1]],#REF!,5,FALSE)*(1-LOOKUP(2,1/((#REF!&gt;=#REF!)*(#REF!&lt;=#REF!)),#REF!))</f>
        <v>#REF!</v>
      </c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 t="s">
        <v>79</v>
      </c>
      <c r="K32">
        <f>COUNTIFS(tb_anime_genres[genre],J32, tb_anime_genres[my_start_date],
        "&gt;=" &amp; $B$1,tb_anime_genres[my_finish_date],"&lt;="&amp;$B$2)</f>
        <v>9</v>
      </c>
      <c r="L32" s="61">
        <f t="shared" si="0"/>
        <v>1.6100178890876567E-2</v>
      </c>
      <c r="M32" s="38">
        <f>IF(K32=0,0,AVERAGEIFS(tb_anime_genres[my_score],tb_anime_genres[genre],J32,
        tb_anime_genres[my_start_date],"&gt;=" &amp; $B$1,tb_anime_genres[my_finish_date],"&lt;="&amp;$B$2))</f>
        <v>6.1111111111111107</v>
      </c>
      <c r="N32" s="72">
        <f>SUMIFS(tb_anime_genres[show duration (hours)],tb_anime_genres[genre],J32, tb_anime_genres[my_start_date],
        "&gt;=" &amp; $B$1,tb_anime_genres[my_finish_date],"&lt;="&amp;$B$2)</f>
        <v>41.426111111111105</v>
      </c>
      <c r="O32" s="38">
        <f t="shared" si="1"/>
        <v>6.8693456562159039</v>
      </c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INDEX(tb_anime_genres[genre],MATCH(0,COUNTIF($I$2:I32,tb_anime_genres[genre]),0))</f>
        <v>Drama</v>
      </c>
      <c r="J33" t="s">
        <v>80</v>
      </c>
      <c r="K33">
        <f>COUNTIFS(tb_anime_genres[genre],J33, tb_anime_genres[my_start_date],
        "&gt;=" &amp; $B$1,tb_anime_genres[my_finish_date],"&lt;="&amp;$B$2)</f>
        <v>19</v>
      </c>
      <c r="L33" s="61">
        <f t="shared" si="0"/>
        <v>3.3989266547406083E-2</v>
      </c>
      <c r="M33" s="38">
        <f>IF(K33=0,0,AVERAGEIFS(tb_anime_genres[my_score],tb_anime_genres[genre],J33,
        tb_anime_genres[my_start_date],"&gt;=" &amp; $B$1,tb_anime_genres[my_finish_date],"&lt;="&amp;$B$2))</f>
        <v>6.3684210526315788</v>
      </c>
      <c r="N33" s="72">
        <f>SUMIFS(tb_anime_genres[show duration (hours)],tb_anime_genres[genre],J33, tb_anime_genres[my_start_date],
        "&gt;=" &amp; $B$1,tb_anime_genres[my_finish_date],"&lt;="&amp;$B$2)</f>
        <v>62.481388888888887</v>
      </c>
      <c r="O33" s="38">
        <f t="shared" si="1"/>
        <v>6.8643053497652717</v>
      </c>
      <c r="P33" t="e">
        <f t="array" ref="P33">tb_challenge[[#This Row],[weighted mean2]]*LOOKUP(2,1/((#REF!&gt;=#REF!)*(#REF!&lt;=#REF!)),#REF!)+VLOOKUP(tb_challenge[[#This Row],[Coluna1]],#REF!,5,FALSE)*(1-LOOKUP(2,1/((#REF!&gt;=#REF!)*(#REF!&lt;=#REF!)),#REF!))</f>
        <v>#REF!</v>
      </c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 t="s">
        <v>82</v>
      </c>
      <c r="K34">
        <f>COUNTIFS(tb_anime_genres[genre],J34, tb_anime_genres[my_start_date],
        "&gt;=" &amp; $B$1,tb_anime_genres[my_finish_date],"&lt;="&amp;$B$2)</f>
        <v>43</v>
      </c>
      <c r="L34" s="61">
        <f t="shared" si="0"/>
        <v>7.6923076923076927E-2</v>
      </c>
      <c r="M34" s="38">
        <f>IF(K34=0,0,AVERAGEIFS(tb_anime_genres[my_score],tb_anime_genres[genre],J34,
        tb_anime_genres[my_start_date],"&gt;=" &amp; $B$1,tb_anime_genres[my_finish_date],"&lt;="&amp;$B$2))</f>
        <v>6.0697674418604652</v>
      </c>
      <c r="N34" s="72">
        <f>SUMIFS(tb_anime_genres[show duration (hours)],tb_anime_genres[genre],J34, tb_anime_genres[my_start_date],
        "&gt;=" &amp; $B$1,tb_anime_genres[my_finish_date],"&lt;="&amp;$B$2)</f>
        <v>165.08583333333331</v>
      </c>
      <c r="O34" s="38">
        <f t="shared" si="1"/>
        <v>6.8192926929957398</v>
      </c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INDEX(tb_anime_genres[genre],MATCH(0,COUNTIF($I$2:I34,tb_anime_genres[genre]),0))</f>
        <v>Isekai</v>
      </c>
      <c r="J35" t="s">
        <v>87</v>
      </c>
      <c r="K35">
        <f>COUNTIFS(tb_anime_genres[genre],J35, tb_anime_genres[my_start_date],
        "&gt;=" &amp; $B$1,tb_anime_genres[my_finish_date],"&lt;="&amp;$B$2)</f>
        <v>10</v>
      </c>
      <c r="L35" s="61">
        <f t="shared" ref="L35:L66" si="2">K35/$C$7</f>
        <v>1.7889087656529516E-2</v>
      </c>
      <c r="M35" s="38">
        <f>IF(K35=0,0,AVERAGEIFS(tb_anime_genres[my_score],tb_anime_genres[genre],J35,
        tb_anime_genres[my_start_date],"&gt;=" &amp; $B$1,tb_anime_genres[my_finish_date],"&lt;="&amp;$B$2))</f>
        <v>6.3</v>
      </c>
      <c r="N35" s="72">
        <f>SUMIFS(tb_anime_genres[show duration (hours)],tb_anime_genres[genre],J35, tb_anime_genres[my_start_date],
        "&gt;=" &amp; $B$1,tb_anime_genres[my_finish_date],"&lt;="&amp;$B$2)</f>
        <v>17.451111111111114</v>
      </c>
      <c r="O35" s="38">
        <f t="shared" ref="O35:O66" si="3">IF(K35=0,0,M35*(K35/$C$7)+$C$16*($C$7-K35)/$C$7)</f>
        <v>6.8713460978427543</v>
      </c>
      <c r="P35" t="e">
        <f t="array" ref="P35">tb_challenge[[#This Row],[weighted mean2]]*LOOKUP(2,1/((#REF!&gt;=#REF!)*(#REF!&lt;=#REF!)),#REF!)+VLOOKUP(tb_challenge[[#This Row],[Coluna1]],#REF!,5,FALSE)*(1-LOOKUP(2,1/((#REF!&gt;=#REF!)*(#REF!&lt;=#REF!)),#REF!))</f>
        <v>#REF!</v>
      </c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INDEX(tb_anime_genres[genre],MATCH(0,COUNTIF($I$2:I35,tb_anime_genres[genre]),0))</f>
        <v>Shounen</v>
      </c>
      <c r="J36" t="s">
        <v>89</v>
      </c>
      <c r="K36">
        <f>COUNTIFS(tb_anime_genres[genre],J36, tb_anime_genres[my_start_date],
        "&gt;=" &amp; $B$1,tb_anime_genres[my_finish_date],"&lt;="&amp;$B$2)</f>
        <v>25</v>
      </c>
      <c r="L36" s="61">
        <f t="shared" si="2"/>
        <v>4.4722719141323794E-2</v>
      </c>
      <c r="M36" s="38">
        <f>IF(K36=0,0,AVERAGEIFS(tb_anime_genres[my_score],tb_anime_genres[genre],J36,
        tb_anime_genres[my_start_date],"&gt;=" &amp; $B$1,tb_anime_genres[my_finish_date],"&lt;="&amp;$B$2))</f>
        <v>5.52</v>
      </c>
      <c r="N36" s="72">
        <f>SUMIFS(tb_anime_genres[show duration (hours)],tb_anime_genres[genre],J36, tb_anime_genres[my_start_date],
        "&gt;=" &amp; $B$1,tb_anime_genres[my_finish_date],"&lt;="&amp;$B$2)</f>
        <v>96.558888888888902</v>
      </c>
      <c r="O36" s="38">
        <f t="shared" si="3"/>
        <v>6.8208518277911345</v>
      </c>
      <c r="P36" t="e">
        <f t="array" ref="P36">tb_challenge[[#This Row],[weighted mean2]]*LOOKUP(2,1/((#REF!&gt;=#REF!)*(#REF!&lt;=#REF!)),#REF!)+VLOOKUP(tb_challenge[[#This Row],[Coluna1]],#REF!,5,FALSE)*(1-LOOKUP(2,1/((#REF!&gt;=#REF!)*(#REF!&lt;=#REF!)),#REF!))</f>
        <v>#REF!</v>
      </c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INDEX(tb_anime_genres[genre],MATCH(0,COUNTIF($I$2:I36,tb_anime_genres[genre]),0))</f>
        <v>Survival</v>
      </c>
      <c r="J37" t="s">
        <v>91</v>
      </c>
      <c r="K37">
        <f>COUNTIFS(tb_anime_genres[genre],J37, tb_anime_genres[my_start_date],
        "&gt;=" &amp; $B$1,tb_anime_genres[my_finish_date],"&lt;="&amp;$B$2)</f>
        <v>34</v>
      </c>
      <c r="L37" s="61">
        <f t="shared" si="2"/>
        <v>6.0822898032200361E-2</v>
      </c>
      <c r="M37" s="38">
        <f>IF(K37=0,0,AVERAGEIFS(tb_anime_genres[my_score],tb_anime_genres[genre],J37,
        tb_anime_genres[my_start_date],"&gt;=" &amp; $B$1,tb_anime_genres[my_finish_date],"&lt;="&amp;$B$2))</f>
        <v>6.7352941176470589</v>
      </c>
      <c r="N37" s="72">
        <f>SUMIFS(tb_anime_genres[show duration (hours)],tb_anime_genres[genre],J37, tb_anime_genres[my_start_date],
        "&gt;=" &amp; $B$1,tb_anime_genres[my_finish_date],"&lt;="&amp;$B$2)</f>
        <v>139.76055555555558</v>
      </c>
      <c r="O37" s="38">
        <f t="shared" si="3"/>
        <v>6.8728450689801992</v>
      </c>
      <c r="P37" t="e">
        <f t="array" ref="P37">tb_challenge[[#This Row],[weighted mean2]]*LOOKUP(2,1/((#REF!&gt;=#REF!)*(#REF!&lt;=#REF!)),#REF!)+VLOOKUP(tb_challenge[[#This Row],[Coluna1]],#REF!,5,FALSE)*(1-LOOKUP(2,1/((#REF!&gt;=#REF!)*(#REF!&lt;=#REF!)),#REF!))</f>
        <v>#REF!</v>
      </c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 t="s">
        <v>93</v>
      </c>
      <c r="K38">
        <f>COUNTIFS(tb_anime_genres[genre],J38, tb_anime_genres[my_start_date],
        "&gt;=" &amp; $B$1,tb_anime_genres[my_finish_date],"&lt;="&amp;$B$2)</f>
        <v>18</v>
      </c>
      <c r="L38" s="61">
        <f t="shared" si="2"/>
        <v>3.2200357781753133E-2</v>
      </c>
      <c r="M38" s="38">
        <f>IF(K38=0,0,AVERAGEIFS(tb_anime_genres[my_score],tb_anime_genres[genre],J38,
        tb_anime_genres[my_start_date],"&gt;=" &amp; $B$1,tb_anime_genres[my_finish_date],"&lt;="&amp;$B$2))</f>
        <v>5.2777777777777777</v>
      </c>
      <c r="N38" s="72">
        <f>SUMIFS(tb_anime_genres[show duration (hours)],tb_anime_genres[genre],J38, tb_anime_genres[my_start_date],
        "&gt;=" &amp; $B$1,tb_anime_genres[my_finish_date],"&lt;="&amp;$B$2)</f>
        <v>70.326388888888886</v>
      </c>
      <c r="O38" s="38">
        <f t="shared" si="3"/>
        <v>6.8301045503566673</v>
      </c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INDEX(tb_anime_genres[genre],MATCH(0,COUNTIF($I$2:I38,tb_anime_genres[genre]),0))</f>
        <v>School</v>
      </c>
      <c r="J39" t="s">
        <v>97</v>
      </c>
      <c r="K39">
        <f>COUNTIFS(tb_anime_genres[genre],J39, tb_anime_genres[my_start_date],
        "&gt;=" &amp; $B$1,tb_anime_genres[my_finish_date],"&lt;="&amp;$B$2)</f>
        <v>20</v>
      </c>
      <c r="L39" s="61">
        <f t="shared" si="2"/>
        <v>3.5778175313059032E-2</v>
      </c>
      <c r="M39" s="38">
        <f>IF(K39=0,0,AVERAGEIFS(tb_anime_genres[my_score],tb_anime_genres[genre],J39,
        tb_anime_genres[my_start_date],"&gt;=" &amp; $B$1,tb_anime_genres[my_finish_date],"&lt;="&amp;$B$2))</f>
        <v>6.1</v>
      </c>
      <c r="N39" s="72">
        <f>SUMIFS(tb_anime_genres[show duration (hours)],tb_anime_genres[genre],J39, tb_anime_genres[my_start_date],
        "&gt;=" &amp; $B$1,tb_anime_genres[my_finish_date],"&lt;="&amp;$B$2)</f>
        <v>110.17666666666669</v>
      </c>
      <c r="O39" s="38">
        <f t="shared" si="3"/>
        <v>6.8537834300325517</v>
      </c>
      <c r="P39" t="e">
        <f t="array" ref="P39">tb_challenge[[#This Row],[weighted mean2]]*LOOKUP(2,1/((#REF!&gt;=#REF!)*(#REF!&lt;=#REF!)),#REF!)+VLOOKUP(tb_challenge[[#This Row],[Coluna1]],#REF!,5,FALSE)*(1-LOOKUP(2,1/((#REF!&gt;=#REF!)*(#REF!&lt;=#REF!)),#REF!))</f>
        <v>#REF!</v>
      </c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 t="s">
        <v>98</v>
      </c>
      <c r="K40">
        <f>COUNTIFS(tb_anime_genres[genre],J40, tb_anime_genres[my_start_date],
        "&gt;=" &amp; $B$1,tb_anime_genres[my_finish_date],"&lt;="&amp;$B$2)</f>
        <v>5</v>
      </c>
      <c r="L40" s="61">
        <f t="shared" si="2"/>
        <v>8.9445438282647581E-3</v>
      </c>
      <c r="M40" s="38">
        <f>IF(K40=0,0,AVERAGEIFS(tb_anime_genres[my_score],tb_anime_genres[genre],J40,
        tb_anime_genres[my_start_date],"&gt;=" &amp; $B$1,tb_anime_genres[my_finish_date],"&lt;="&amp;$B$2))</f>
        <v>6</v>
      </c>
      <c r="N40" s="72">
        <f>SUMIFS(tb_anime_genres[show duration (hours)],tb_anime_genres[genre],J40, tb_anime_genres[my_start_date],
        "&gt;=" &amp; $B$1,tb_anime_genres[my_finish_date],"&lt;="&amp;$B$2)</f>
        <v>18.348333333333333</v>
      </c>
      <c r="O40" s="38">
        <f t="shared" si="3"/>
        <v>6.8738662510680699</v>
      </c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INDEX(tb_anime_genres[genre],MATCH(0,COUNTIF($I$2:I40,tb_anime_genres[genre]),0))</f>
        <v>Sports</v>
      </c>
      <c r="J41" t="s">
        <v>103</v>
      </c>
      <c r="K41">
        <f>COUNTIFS(tb_anime_genres[genre],J41, tb_anime_genres[my_start_date],
        "&gt;=" &amp; $B$1,tb_anime_genres[my_finish_date],"&lt;="&amp;$B$2)</f>
        <v>24</v>
      </c>
      <c r="L41" s="61">
        <f t="shared" si="2"/>
        <v>4.2933810375670838E-2</v>
      </c>
      <c r="M41" s="38">
        <f>IF(K41=0,0,AVERAGEIFS(tb_anime_genres[my_score],tb_anime_genres[genre],J41,
        tb_anime_genres[my_start_date],"&gt;=" &amp; $B$1,tb_anime_genres[my_finish_date],"&lt;="&amp;$B$2))</f>
        <v>5.333333333333333</v>
      </c>
      <c r="N41" s="72">
        <f>SUMIFS(tb_anime_genres[show duration (hours)],tb_anime_genres[genre],J41, tb_anime_genres[my_start_date],
        "&gt;=" &amp; $B$1,tb_anime_genres[my_finish_date],"&lt;="&amp;$B$2)</f>
        <v>138.27055555555555</v>
      </c>
      <c r="O41" s="38">
        <f t="shared" si="3"/>
        <v>6.8152735686329784</v>
      </c>
      <c r="P41" t="e">
        <f t="array" ref="P41">tb_challenge[[#This Row],[weighted mean2]]*LOOKUP(2,1/((#REF!&gt;=#REF!)*(#REF!&lt;=#REF!)),#REF!)+VLOOKUP(tb_challenge[[#This Row],[Coluna1]],#REF!,5,FALSE)*(1-LOOKUP(2,1/((#REF!&gt;=#REF!)*(#REF!&lt;=#REF!)),#REF!))</f>
        <v>#REF!</v>
      </c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 t="s">
        <v>104</v>
      </c>
      <c r="K42">
        <f>COUNTIFS(tb_anime_genres[genre],J42, tb_anime_genres[my_start_date],
        "&gt;=" &amp; $B$1,tb_anime_genres[my_finish_date],"&lt;="&amp;$B$2)</f>
        <v>21</v>
      </c>
      <c r="L42" s="61">
        <f t="shared" si="2"/>
        <v>3.7567084078711989E-2</v>
      </c>
      <c r="M42" s="38">
        <f>IF(K42=0,0,AVERAGEIFS(tb_anime_genres[my_score],tb_anime_genres[genre],J42,
        tb_anime_genres[my_start_date],"&gt;=" &amp; $B$1,tb_anime_genres[my_finish_date],"&lt;="&amp;$B$2))</f>
        <v>5.7619047619047619</v>
      </c>
      <c r="N42" s="72">
        <f>SUMIFS(tb_anime_genres[show duration (hours)],tb_anime_genres[genre],J42, tb_anime_genres[my_start_date],
        "&gt;=" &amp; $B$1,tb_anime_genres[my_finish_date],"&lt;="&amp;$B$2)</f>
        <v>130.10611111111112</v>
      </c>
      <c r="O42" s="38">
        <f t="shared" si="3"/>
        <v>6.8396836927685261</v>
      </c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 t="s">
        <v>116</v>
      </c>
      <c r="K43">
        <f>COUNTIFS(tb_anime_genres[genre],J43, tb_anime_genres[my_start_date],
        "&gt;=" &amp; $B$1,tb_anime_genres[my_finish_date],"&lt;="&amp;$B$2)</f>
        <v>9</v>
      </c>
      <c r="L43" s="61">
        <f t="shared" si="2"/>
        <v>1.6100178890876567E-2</v>
      </c>
      <c r="M43" s="38">
        <f>IF(K43=0,0,AVERAGEIFS(tb_anime_genres[my_score],tb_anime_genres[genre],J43,
        tb_anime_genres[my_start_date],"&gt;=" &amp; $B$1,tb_anime_genres[my_finish_date],"&lt;="&amp;$B$2))</f>
        <v>7</v>
      </c>
      <c r="N43" s="72">
        <f>SUMIFS(tb_anime_genres[show duration (hours)],tb_anime_genres[genre],J43, tb_anime_genres[my_start_date],
        "&gt;=" &amp; $B$1,tb_anime_genres[my_finish_date],"&lt;="&amp;$B$2)</f>
        <v>44.460555555555558</v>
      </c>
      <c r="O43" s="38">
        <f t="shared" si="3"/>
        <v>6.8836569263411276</v>
      </c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INDEX(tb_anime_genres[genre],MATCH(0,COUNTIF($I$2:I43,tb_anime_genres[genre]),0))</f>
        <v>Team Sports</v>
      </c>
      <c r="J44" t="s">
        <v>118</v>
      </c>
      <c r="K44">
        <f>COUNTIFS(tb_anime_genres[genre],J44, tb_anime_genres[my_start_date],
        "&gt;=" &amp; $B$1,tb_anime_genres[my_finish_date],"&lt;="&amp;$B$2)</f>
        <v>13</v>
      </c>
      <c r="L44" s="61">
        <f t="shared" si="2"/>
        <v>2.3255813953488372E-2</v>
      </c>
      <c r="M44" s="38">
        <f>IF(K44=0,0,AVERAGEIFS(tb_anime_genres[my_score],tb_anime_genres[genre],J44,
        tb_anime_genres[my_start_date],"&gt;=" &amp; $B$1,tb_anime_genres[my_finish_date],"&lt;="&amp;$B$2))</f>
        <v>4.6923076923076925</v>
      </c>
      <c r="N44" s="72">
        <f>SUMIFS(tb_anime_genres[show duration (hours)],tb_anime_genres[genre],J44, tb_anime_genres[my_start_date],
        "&gt;=" &amp; $B$1,tb_anime_genres[my_finish_date],"&lt;="&amp;$B$2)</f>
        <v>70.574444444444453</v>
      </c>
      <c r="O44" s="38">
        <f t="shared" si="3"/>
        <v>6.8308357948163296</v>
      </c>
      <c r="P44" t="e">
        <f t="array" ref="P44">tb_challenge[[#This Row],[weighted mean2]]*LOOKUP(2,1/((#REF!&gt;=#REF!)*(#REF!&lt;=#REF!)),#REF!)+VLOOKUP(tb_challenge[[#This Row],[Coluna1]],#REF!,5,FALSE)*(1-LOOKUP(2,1/((#REF!&gt;=#REF!)*(#REF!&lt;=#REF!)),#REF!))</f>
        <v>#REF!</v>
      </c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INDEX(tb_anime_genres[genre],MATCH(0,COUNTIF($I$2:I44,tb_anime_genres[genre]),0))</f>
        <v>Idols (Female)</v>
      </c>
      <c r="J45" t="s">
        <v>119</v>
      </c>
      <c r="K45">
        <f>COUNTIFS(tb_anime_genres[genre],J45, tb_anime_genres[my_start_date],
        "&gt;=" &amp; $B$1,tb_anime_genres[my_finish_date],"&lt;="&amp;$B$2)</f>
        <v>73</v>
      </c>
      <c r="L45" s="61">
        <f t="shared" si="2"/>
        <v>0.13059033989266547</v>
      </c>
      <c r="M45" s="38">
        <f>IF(K45=0,0,AVERAGEIFS(tb_anime_genres[my_score],tb_anime_genres[genre],J45,
        tb_anime_genres[my_start_date],"&gt;=" &amp; $B$1,tb_anime_genres[my_finish_date],"&lt;="&amp;$B$2))</f>
        <v>6.0273972602739727</v>
      </c>
      <c r="N45" s="72">
        <f>SUMIFS(tb_anime_genres[show duration (hours)],tb_anime_genres[genre],J45, tb_anime_genres[my_start_date],
        "&gt;=" &amp; $B$1,tb_anime_genres[my_finish_date],"&lt;="&amp;$B$2)</f>
        <v>377.66583333333341</v>
      </c>
      <c r="O45" s="38">
        <f t="shared" si="3"/>
        <v>6.7701825070964361</v>
      </c>
      <c r="P45" t="e">
        <f t="array" ref="P45">tb_challenge[[#This Row],[weighted mean2]]*LOOKUP(2,1/((#REF!&gt;=#REF!)*(#REF!&lt;=#REF!)),#REF!)+VLOOKUP(tb_challenge[[#This Row],[Coluna1]],#REF!,5,FALSE)*(1-LOOKUP(2,1/((#REF!&gt;=#REF!)*(#REF!&lt;=#REF!)),#REF!))</f>
        <v>#REF!</v>
      </c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INDEX(tb_anime_genres[genre],MATCH(0,COUNTIF($I$2:I45,tb_anime_genres[genre]),0))</f>
        <v>Music</v>
      </c>
      <c r="J46" t="s">
        <v>122</v>
      </c>
      <c r="K46">
        <f>COUNTIFS(tb_anime_genres[genre],J46, tb_anime_genres[my_start_date],
        "&gt;=" &amp; $B$1,tb_anime_genres[my_finish_date],"&lt;="&amp;$B$2)</f>
        <v>13</v>
      </c>
      <c r="L46" s="61">
        <f t="shared" si="2"/>
        <v>2.3255813953488372E-2</v>
      </c>
      <c r="M46" s="38">
        <f>IF(K46=0,0,AVERAGEIFS(tb_anime_genres[my_score],tb_anime_genres[genre],J46,
        tb_anime_genres[my_start_date],"&gt;=" &amp; $B$1,tb_anime_genres[my_finish_date],"&lt;="&amp;$B$2))</f>
        <v>6.615384615384615</v>
      </c>
      <c r="N46" s="72">
        <f>SUMIFS(tb_anime_genres[show duration (hours)],tb_anime_genres[genre],J46, tb_anime_genres[my_start_date],
        "&gt;=" &amp; $B$1,tb_anime_genres[my_finish_date],"&lt;="&amp;$B$2)</f>
        <v>55.49388888888889</v>
      </c>
      <c r="O46" s="38">
        <f t="shared" si="3"/>
        <v>6.875558513957654</v>
      </c>
      <c r="P46" t="e">
        <f t="array" ref="P46">tb_challenge[[#This Row],[weighted mean2]]*LOOKUP(2,1/((#REF!&gt;=#REF!)*(#REF!&lt;=#REF!)),#REF!)+VLOOKUP(tb_challenge[[#This Row],[Coluna1]],#REF!,5,FALSE)*(1-LOOKUP(2,1/((#REF!&gt;=#REF!)*(#REF!&lt;=#REF!)),#REF!))</f>
        <v>#REF!</v>
      </c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 t="s">
        <v>129</v>
      </c>
      <c r="K47">
        <f>COUNTIFS(tb_anime_genres[genre],J47, tb_anime_genres[my_start_date],
        "&gt;=" &amp; $B$1,tb_anime_genres[my_finish_date],"&lt;="&amp;$B$2)</f>
        <v>15</v>
      </c>
      <c r="L47" s="61">
        <f t="shared" si="2"/>
        <v>2.6833631484794274E-2</v>
      </c>
      <c r="M47" s="38">
        <f>IF(K47=0,0,AVERAGEIFS(tb_anime_genres[my_score],tb_anime_genres[genre],J47,
        tb_anime_genres[my_start_date],"&gt;=" &amp; $B$1,tb_anime_genres[my_finish_date],"&lt;="&amp;$B$2))</f>
        <v>6.6</v>
      </c>
      <c r="N47" s="72">
        <f>SUMIFS(tb_anime_genres[show duration (hours)],tb_anime_genres[genre],J47, tb_anime_genres[my_start_date],
        "&gt;=" &amp; $B$1,tb_anime_genres[my_finish_date],"&lt;="&amp;$B$2)</f>
        <v>60.694999999999993</v>
      </c>
      <c r="O47" s="38">
        <f t="shared" si="3"/>
        <v>6.8741926709143968</v>
      </c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 t="s">
        <v>131</v>
      </c>
      <c r="K48">
        <f>COUNTIFS(tb_anime_genres[genre],J48, tb_anime_genres[my_start_date],
        "&gt;=" &amp; $B$1,tb_anime_genres[my_finish_date],"&lt;="&amp;$B$2)</f>
        <v>7</v>
      </c>
      <c r="L48" s="61">
        <f t="shared" si="2"/>
        <v>1.2522361359570662E-2</v>
      </c>
      <c r="M48" s="38">
        <f>IF(K48=0,0,AVERAGEIFS(tb_anime_genres[my_score],tb_anime_genres[genre],J48,
        tb_anime_genres[my_start_date],"&gt;=" &amp; $B$1,tb_anime_genres[my_finish_date],"&lt;="&amp;$B$2))</f>
        <v>6.1428571428571432</v>
      </c>
      <c r="N48" s="72">
        <f>SUMIFS(tb_anime_genres[show duration (hours)],tb_anime_genres[genre],J48, tb_anime_genres[my_start_date],
        "&gt;=" &amp; $B$1,tb_anime_genres[my_finish_date],"&lt;="&amp;$B$2)</f>
        <v>43.091388888888886</v>
      </c>
      <c r="O48" s="38">
        <f t="shared" si="3"/>
        <v>6.8725004080248135</v>
      </c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 t="s">
        <v>134</v>
      </c>
      <c r="K49">
        <f>COUNTIFS(tb_anime_genres[genre],J49, tb_anime_genres[my_start_date],
        "&gt;=" &amp; $B$1,tb_anime_genres[my_finish_date],"&lt;="&amp;$B$2)</f>
        <v>32</v>
      </c>
      <c r="L49" s="61">
        <f t="shared" si="2"/>
        <v>5.7245080500894455E-2</v>
      </c>
      <c r="M49" s="38">
        <f>IF(K49=0,0,AVERAGEIFS(tb_anime_genres[my_score],tb_anime_genres[genre],J49,
        tb_anime_genres[my_start_date],"&gt;=" &amp; $B$1,tb_anime_genres[my_finish_date],"&lt;="&amp;$B$2))</f>
        <v>5.875</v>
      </c>
      <c r="N49" s="72">
        <f>SUMIFS(tb_anime_genres[show duration (hours)],tb_anime_genres[genre],J49, tb_anime_genres[my_start_date],
        "&gt;=" &amp; $B$1,tb_anime_genres[my_finish_date],"&lt;="&amp;$B$2)</f>
        <v>126.05833333333334</v>
      </c>
      <c r="O49" s="38">
        <f t="shared" si="3"/>
        <v>6.824121466585173</v>
      </c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INDEX(tb_anime_genres[genre],MATCH(0,COUNTIF($I$2:I49,tb_anime_genres[genre]),0))</f>
        <v>Romance</v>
      </c>
      <c r="J50" t="s">
        <v>140</v>
      </c>
      <c r="K50">
        <f>COUNTIFS(tb_anime_genres[genre],J50, tb_anime_genres[my_start_date],
        "&gt;=" &amp; $B$1,tb_anime_genres[my_finish_date],"&lt;="&amp;$B$2)</f>
        <v>1</v>
      </c>
      <c r="L50" s="61">
        <f t="shared" si="2"/>
        <v>1.7889087656529517E-3</v>
      </c>
      <c r="M50" s="38">
        <f>IF(K50=0,0,AVERAGEIFS(tb_anime_genres[my_score],tb_anime_genres[genre],J50,
        tb_anime_genres[my_start_date],"&gt;=" &amp; $B$1,tb_anime_genres[my_finish_date],"&lt;="&amp;$B$2))</f>
        <v>7</v>
      </c>
      <c r="N50" s="72">
        <f>SUMIFS(tb_anime_genres[show duration (hours)],tb_anime_genres[genre],J50, tb_anime_genres[my_start_date],
        "&gt;=" &amp; $B$1,tb_anime_genres[my_finish_date],"&lt;="&amp;$B$2)</f>
        <v>4.7666666666666666</v>
      </c>
      <c r="O50" s="38">
        <f t="shared" si="3"/>
        <v>6.8819646634515435</v>
      </c>
      <c r="P50" t="e">
        <f t="array" ref="P50">tb_challenge[[#This Row],[weighted mean2]]*LOOKUP(2,1/((#REF!&gt;=#REF!)*(#REF!&lt;=#REF!)),#REF!)+VLOOKUP(tb_challenge[[#This Row],[Coluna1]],#REF!,5,FALSE)*(1-LOOKUP(2,1/((#REF!&gt;=#REF!)*(#REF!&lt;=#REF!)),#REF!))</f>
        <v>#REF!</v>
      </c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INDEX(tb_anime_genres[genre],MATCH(0,COUNTIF($I$2:I50,tb_anime_genres[genre]),0))</f>
        <v>Shoujo</v>
      </c>
      <c r="J51" t="s">
        <v>141</v>
      </c>
      <c r="K51">
        <f>COUNTIFS(tb_anime_genres[genre],J51, tb_anime_genres[my_start_date],
        "&gt;=" &amp; $B$1,tb_anime_genres[my_finish_date],"&lt;="&amp;$B$2)</f>
        <v>6</v>
      </c>
      <c r="L51" s="61">
        <f t="shared" si="2"/>
        <v>1.0733452593917709E-2</v>
      </c>
      <c r="M51" s="38">
        <f>IF(K51=0,0,AVERAGEIFS(tb_anime_genres[my_score],tb_anime_genres[genre],J51,
        tb_anime_genres[my_start_date],"&gt;=" &amp; $B$1,tb_anime_genres[my_finish_date],"&lt;="&amp;$B$2))</f>
        <v>6.166666666666667</v>
      </c>
      <c r="N51" s="72">
        <f>SUMIFS(tb_anime_genres[show duration (hours)],tb_anime_genres[genre],J51, tb_anime_genres[my_start_date],
        "&gt;=" &amp; $B$1,tb_anime_genres[my_finish_date],"&lt;="&amp;$B$2)</f>
        <v>16.392222222222223</v>
      </c>
      <c r="O51" s="38">
        <f t="shared" si="3"/>
        <v>6.8740777839292688</v>
      </c>
      <c r="P51" t="e">
        <f t="array" ref="P51">tb_challenge[[#This Row],[weighted mean2]]*LOOKUP(2,1/((#REF!&gt;=#REF!)*(#REF!&lt;=#REF!)),#REF!)+VLOOKUP(tb_challenge[[#This Row],[Coluna1]],#REF!,5,FALSE)*(1-LOOKUP(2,1/((#REF!&gt;=#REF!)*(#REF!&lt;=#REF!)),#REF!))</f>
        <v>#REF!</v>
      </c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INDEX(tb_anime_genres[genre],MATCH(0,COUNTIF($I$2:I51,tb_anime_genres[genre]),0))</f>
        <v>Harem</v>
      </c>
      <c r="J52" t="s">
        <v>146</v>
      </c>
      <c r="K52">
        <f>COUNTIFS(tb_anime_genres[genre],J52, tb_anime_genres[my_start_date],
        "&gt;=" &amp; $B$1,tb_anime_genres[my_finish_date],"&lt;="&amp;$B$2)</f>
        <v>29</v>
      </c>
      <c r="L52" s="61">
        <f t="shared" si="2"/>
        <v>5.1878354203935599E-2</v>
      </c>
      <c r="M52" s="38">
        <f>IF(K52=0,0,AVERAGEIFS(tb_anime_genres[my_score],tb_anime_genres[genre],J52,
        tb_anime_genres[my_start_date],"&gt;=" &amp; $B$1,tb_anime_genres[my_finish_date],"&lt;="&amp;$B$2))</f>
        <v>6.8275862068965516</v>
      </c>
      <c r="N52" s="72">
        <f>SUMIFS(tb_anime_genres[show duration (hours)],tb_anime_genres[genre],J52, tb_anime_genres[my_start_date],
        "&gt;=" &amp; $B$1,tb_anime_genres[my_finish_date],"&lt;="&amp;$B$2)</f>
        <v>342.70249999999999</v>
      </c>
      <c r="O52" s="38">
        <f t="shared" si="3"/>
        <v>6.8789430397368214</v>
      </c>
      <c r="P52" t="e">
        <f t="array" ref="P52">tb_challenge[[#This Row],[weighted mean2]]*LOOKUP(2,1/((#REF!&gt;=#REF!)*(#REF!&lt;=#REF!)),#REF!)+VLOOKUP(tb_challenge[[#This Row],[Coluna1]],#REF!,5,FALSE)*(1-LOOKUP(2,1/((#REF!&gt;=#REF!)*(#REF!&lt;=#REF!)),#REF!))</f>
        <v>#REF!</v>
      </c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 t="s">
        <v>148</v>
      </c>
      <c r="K53">
        <f>COUNTIFS(tb_anime_genres[genre],J53, tb_anime_genres[my_start_date],
        "&gt;=" &amp; $B$1,tb_anime_genres[my_finish_date],"&lt;="&amp;$B$2)</f>
        <v>4</v>
      </c>
      <c r="L53" s="61">
        <f t="shared" si="2"/>
        <v>7.1556350626118068E-3</v>
      </c>
      <c r="M53" s="38">
        <f>IF(K53=0,0,AVERAGEIFS(tb_anime_genres[my_score],tb_anime_genres[genre],J53,
        tb_anime_genres[my_start_date],"&gt;=" &amp; $B$1,tb_anime_genres[my_finish_date],"&lt;="&amp;$B$2))</f>
        <v>6.25</v>
      </c>
      <c r="N53" s="72">
        <f>SUMIFS(tb_anime_genres[show duration (hours)],tb_anime_genres[genre],J53, tb_anime_genres[my_start_date],
        "&gt;=" &amp; $B$1,tb_anime_genres[my_finish_date],"&lt;="&amp;$B$2)</f>
        <v>29.733333333333331</v>
      </c>
      <c r="O53" s="38">
        <f t="shared" si="3"/>
        <v>6.8772325357381785</v>
      </c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INDEX(tb_anime_genres[genre],MATCH(0,COUNTIF($I$2:I53,tb_anime_genres[genre]),0))</f>
        <v>Psychological</v>
      </c>
      <c r="J54" t="s">
        <v>161</v>
      </c>
      <c r="K54">
        <f>COUNTIFS(tb_anime_genres[genre],J54, tb_anime_genres[my_start_date],
        "&gt;=" &amp; $B$1,tb_anime_genres[my_finish_date],"&lt;="&amp;$B$2)</f>
        <v>8</v>
      </c>
      <c r="L54" s="61">
        <f t="shared" si="2"/>
        <v>1.4311270125223614E-2</v>
      </c>
      <c r="M54" s="38">
        <f>IF(K54=0,0,AVERAGEIFS(tb_anime_genres[my_score],tb_anime_genres[genre],J54,
        tb_anime_genres[my_start_date],"&gt;=" &amp; $B$1,tb_anime_genres[my_finish_date],"&lt;="&amp;$B$2))</f>
        <v>6</v>
      </c>
      <c r="N54" s="72">
        <f>SUMIFS(tb_anime_genres[show duration (hours)],tb_anime_genres[genre],J54, tb_anime_genres[my_start_date],
        "&gt;=" &amp; $B$1,tb_anime_genres[my_finish_date],"&lt;="&amp;$B$2)</f>
        <v>215.85916666666668</v>
      </c>
      <c r="O54" s="38">
        <f t="shared" si="3"/>
        <v>6.869134123354705</v>
      </c>
      <c r="P54" t="e">
        <f t="array" ref="P54">tb_challenge[[#This Row],[weighted mean2]]*LOOKUP(2,1/((#REF!&gt;=#REF!)*(#REF!&lt;=#REF!)),#REF!)+VLOOKUP(tb_challenge[[#This Row],[Coluna1]],#REF!,5,FALSE)*(1-LOOKUP(2,1/((#REF!&gt;=#REF!)*(#REF!&lt;=#REF!)),#REF!))</f>
        <v>#REF!</v>
      </c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INDEX(tb_anime_genres[genre],MATCH(0,COUNTIF($I$2:I54,tb_anime_genres[genre]),0))</f>
        <v>Time Travel</v>
      </c>
      <c r="J55" t="s">
        <v>175</v>
      </c>
      <c r="K55">
        <f>COUNTIFS(tb_anime_genres[genre],J55, tb_anime_genres[my_start_date],
        "&gt;=" &amp; $B$1,tb_anime_genres[my_finish_date],"&lt;="&amp;$B$2)</f>
        <v>11</v>
      </c>
      <c r="L55" s="61">
        <f t="shared" si="2"/>
        <v>1.9677996422182469E-2</v>
      </c>
      <c r="M55" s="38">
        <f>IF(K55=0,0,AVERAGEIFS(tb_anime_genres[my_score],tb_anime_genres[genre],J55,
        tb_anime_genres[my_start_date],"&gt;=" &amp; $B$1,tb_anime_genres[my_finish_date],"&lt;="&amp;$B$2))</f>
        <v>5.6363636363636367</v>
      </c>
      <c r="N55" s="72">
        <f>SUMIFS(tb_anime_genres[show duration (hours)],tb_anime_genres[genre],J55, tb_anime_genres[my_start_date],
        "&gt;=" &amp; $B$1,tb_anime_genres[my_finish_date],"&lt;="&amp;$B$2)</f>
        <v>46.203055555555551</v>
      </c>
      <c r="O55" s="38">
        <f t="shared" si="3"/>
        <v>6.8572463605787286</v>
      </c>
      <c r="P55" t="e">
        <f t="array" ref="P55">tb_challenge[[#This Row],[weighted mean2]]*LOOKUP(2,1/((#REF!&gt;=#REF!)*(#REF!&lt;=#REF!)),#REF!)+VLOOKUP(tb_challenge[[#This Row],[Coluna1]],#REF!,5,FALSE)*(1-LOOKUP(2,1/((#REF!&gt;=#REF!)*(#REF!&lt;=#REF!)),#REF!))</f>
        <v>#REF!</v>
      </c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INDEX(tb_anime_genres[genre],MATCH(0,COUNTIF($I$2:I55,tb_anime_genres[genre]),0))</f>
        <v>Detective</v>
      </c>
      <c r="J56" t="s">
        <v>189</v>
      </c>
      <c r="K56">
        <f>COUNTIFS(tb_anime_genres[genre],J56, tb_anime_genres[my_start_date],
        "&gt;=" &amp; $B$1,tb_anime_genres[my_finish_date],"&lt;="&amp;$B$2)</f>
        <v>4</v>
      </c>
      <c r="L56" s="61">
        <f t="shared" si="2"/>
        <v>7.1556350626118068E-3</v>
      </c>
      <c r="M56" s="38">
        <f>IF(K56=0,0,AVERAGEIFS(tb_anime_genres[my_score],tb_anime_genres[genre],J56,
        tb_anime_genres[my_start_date],"&gt;=" &amp; $B$1,tb_anime_genres[my_finish_date],"&lt;="&amp;$B$2))</f>
        <v>5</v>
      </c>
      <c r="N56" s="72">
        <f>SUMIFS(tb_anime_genres[show duration (hours)],tb_anime_genres[genre],J56, tb_anime_genres[my_start_date],
        "&gt;=" &amp; $B$1,tb_anime_genres[my_finish_date],"&lt;="&amp;$B$2)</f>
        <v>61.699444444444453</v>
      </c>
      <c r="O56" s="38">
        <f t="shared" si="3"/>
        <v>6.8682879919099138</v>
      </c>
      <c r="P56" t="e">
        <f t="array" ref="P56">tb_challenge[[#This Row],[weighted mean2]]*LOOKUP(2,1/((#REF!&gt;=#REF!)*(#REF!&lt;=#REF!)),#REF!)+VLOOKUP(tb_challenge[[#This Row],[Coluna1]],#REF!,5,FALSE)*(1-LOOKUP(2,1/((#REF!&gt;=#REF!)*(#REF!&lt;=#REF!)),#REF!))</f>
        <v>#REF!</v>
      </c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INDEX(tb_anime_genres[genre],MATCH(0,COUNTIF($I$2:I56,tb_anime_genres[genre]),0))</f>
        <v>Gore</v>
      </c>
      <c r="J57" t="s">
        <v>191</v>
      </c>
      <c r="K57">
        <f>COUNTIFS(tb_anime_genres[genre],J57, tb_anime_genres[my_start_date],
        "&gt;=" &amp; $B$1,tb_anime_genres[my_finish_date],"&lt;="&amp;$B$2)</f>
        <v>2</v>
      </c>
      <c r="L57" s="61">
        <f t="shared" si="2"/>
        <v>3.5778175313059034E-3</v>
      </c>
      <c r="M57" s="38">
        <f>IF(K57=0,0,AVERAGEIFS(tb_anime_genres[my_score],tb_anime_genres[genre],J57,
        tb_anime_genres[my_start_date],"&gt;=" &amp; $B$1,tb_anime_genres[my_finish_date],"&lt;="&amp;$B$2))</f>
        <v>5</v>
      </c>
      <c r="N57" s="72">
        <f>SUMIFS(tb_anime_genres[show duration (hours)],tb_anime_genres[genre],J57, tb_anime_genres[my_start_date],
        "&gt;=" &amp; $B$1,tb_anime_genres[my_finish_date],"&lt;="&amp;$B$2)</f>
        <v>9.5</v>
      </c>
      <c r="O57" s="38">
        <f t="shared" si="3"/>
        <v>6.8750205612501301</v>
      </c>
      <c r="P57" t="e">
        <f t="array" ref="P57">tb_challenge[[#This Row],[weighted mean2]]*LOOKUP(2,1/((#REF!&gt;=#REF!)*(#REF!&lt;=#REF!)),#REF!)+VLOOKUP(tb_challenge[[#This Row],[Coluna1]],#REF!,5,FALSE)*(1-LOOKUP(2,1/((#REF!&gt;=#REF!)*(#REF!&lt;=#REF!)),#REF!))</f>
        <v>#REF!</v>
      </c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 t="s">
        <v>196</v>
      </c>
      <c r="K58">
        <f>COUNTIFS(tb_anime_genres[genre],J58, tb_anime_genres[my_start_date],
        "&gt;=" &amp; $B$1,tb_anime_genres[my_finish_date],"&lt;="&amp;$B$2)</f>
        <v>7</v>
      </c>
      <c r="L58" s="61">
        <f t="shared" si="2"/>
        <v>1.2522361359570662E-2</v>
      </c>
      <c r="M58" s="38">
        <f>IF(K58=0,0,AVERAGEIFS(tb_anime_genres[my_score],tb_anime_genres[genre],J58,
        tb_anime_genres[my_start_date],"&gt;=" &amp; $B$1,tb_anime_genres[my_finish_date],"&lt;="&amp;$B$2))</f>
        <v>6.5714285714285712</v>
      </c>
      <c r="N58" s="72">
        <f>SUMIFS(tb_anime_genres[show duration (hours)],tb_anime_genres[genre],J58, tb_anime_genres[my_start_date],
        "&gt;=" &amp; $B$1,tb_anime_genres[my_finish_date],"&lt;="&amp;$B$2)</f>
        <v>45.456944444444453</v>
      </c>
      <c r="O58" s="38">
        <f t="shared" si="3"/>
        <v>6.8778671343217725</v>
      </c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INDEX(tb_anime_genres[genre],MATCH(0,COUNTIF($I$2:I58,tb_anime_genres[genre]),0))</f>
        <v>Hentai</v>
      </c>
      <c r="J59" t="s">
        <v>206</v>
      </c>
      <c r="K59">
        <f>COUNTIFS(tb_anime_genres[genre],J59, tb_anime_genres[my_start_date],
        "&gt;=" &amp; $B$1,tb_anime_genres[my_finish_date],"&lt;="&amp;$B$2)</f>
        <v>10</v>
      </c>
      <c r="L59" s="61">
        <f t="shared" si="2"/>
        <v>1.7889087656529516E-2</v>
      </c>
      <c r="M59" s="38">
        <f>IF(K59=0,0,AVERAGEIFS(tb_anime_genres[my_score],tb_anime_genres[genre],J59,
        tb_anime_genres[my_start_date],"&gt;=" &amp; $B$1,tb_anime_genres[my_finish_date],"&lt;="&amp;$B$2))</f>
        <v>7.6</v>
      </c>
      <c r="N59" s="72">
        <f>SUMIFS(tb_anime_genres[show duration (hours)],tb_anime_genres[genre],J59, tb_anime_genres[my_start_date],
        "&gt;=" &amp; $B$1,tb_anime_genres[my_finish_date],"&lt;="&amp;$B$2)</f>
        <v>42.248888888888892</v>
      </c>
      <c r="O59" s="38">
        <f t="shared" si="3"/>
        <v>6.8946019117962418</v>
      </c>
      <c r="P59" t="e">
        <f t="array" ref="P59">tb_challenge[[#This Row],[weighted mean2]]*LOOKUP(2,1/((#REF!&gt;=#REF!)*(#REF!&lt;=#REF!)),#REF!)+VLOOKUP(tb_challenge[[#This Row],[Coluna1]],#REF!,5,FALSE)*(1-LOOKUP(2,1/((#REF!&gt;=#REF!)*(#REF!&lt;=#REF!)),#REF!))</f>
        <v>#REF!</v>
      </c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INDEX(tb_anime_genres[genre],MATCH(0,COUNTIF($I$2:I59,tb_anime_genres[genre]),0))</f>
        <v>Award Winning</v>
      </c>
      <c r="J60" t="s">
        <v>208</v>
      </c>
      <c r="K60">
        <f>COUNTIFS(tb_anime_genres[genre],J60, tb_anime_genres[my_start_date],
        "&gt;=" &amp; $B$1,tb_anime_genres[my_finish_date],"&lt;="&amp;$B$2)</f>
        <v>7</v>
      </c>
      <c r="L60" s="61">
        <f t="shared" si="2"/>
        <v>1.2522361359570662E-2</v>
      </c>
      <c r="M60" s="38">
        <f>IF(K60=0,0,AVERAGEIFS(tb_anime_genres[my_score],tb_anime_genres[genre],J60,
        tb_anime_genres[my_start_date],"&gt;=" &amp; $B$1,tb_anime_genres[my_finish_date],"&lt;="&amp;$B$2))</f>
        <v>6.2857142857142856</v>
      </c>
      <c r="N60" s="72">
        <f>SUMIFS(tb_anime_genres[show duration (hours)],tb_anime_genres[genre],J60, tb_anime_genres[my_start_date],
        "&gt;=" &amp; $B$1,tb_anime_genres[my_finish_date],"&lt;="&amp;$B$2)</f>
        <v>35.878888888888888</v>
      </c>
      <c r="O60" s="38">
        <f t="shared" si="3"/>
        <v>6.8742893167904668</v>
      </c>
      <c r="P60" t="e">
        <f t="array" ref="P60">tb_challenge[[#This Row],[weighted mean2]]*LOOKUP(2,1/((#REF!&gt;=#REF!)*(#REF!&lt;=#REF!)),#REF!)+VLOOKUP(tb_challenge[[#This Row],[Coluna1]],#REF!,5,FALSE)*(1-LOOKUP(2,1/((#REF!&gt;=#REF!)*(#REF!&lt;=#REF!)),#REF!))</f>
        <v>#REF!</v>
      </c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INDEX(tb_anime_genres[genre],MATCH(0,COUNTIF($I$2:I60,tb_anime_genres[genre]),0))</f>
        <v>Ecchi</v>
      </c>
      <c r="J61" t="s">
        <v>210</v>
      </c>
      <c r="K61">
        <f>COUNTIFS(tb_anime_genres[genre],J61, tb_anime_genres[my_start_date],
        "&gt;=" &amp; $B$1,tb_anime_genres[my_finish_date],"&lt;="&amp;$B$2)</f>
        <v>6</v>
      </c>
      <c r="L61" s="61">
        <f t="shared" si="2"/>
        <v>1.0733452593917709E-2</v>
      </c>
      <c r="M61" s="38">
        <f>IF(K61=0,0,AVERAGEIFS(tb_anime_genres[my_score],tb_anime_genres[genre],J61,
        tb_anime_genres[my_start_date],"&gt;=" &amp; $B$1,tb_anime_genres[my_finish_date],"&lt;="&amp;$B$2))</f>
        <v>6.5</v>
      </c>
      <c r="N61" s="72">
        <f>SUMIFS(tb_anime_genres[show duration (hours)],tb_anime_genres[genre],J61, tb_anime_genres[my_start_date],
        "&gt;=" &amp; $B$1,tb_anime_genres[my_finish_date],"&lt;="&amp;$B$2)</f>
        <v>14.680833333333332</v>
      </c>
      <c r="O61" s="38">
        <f t="shared" si="3"/>
        <v>6.8776556014605745</v>
      </c>
      <c r="P61" t="e">
        <f t="array" ref="P61">tb_challenge[[#This Row],[weighted mean2]]*LOOKUP(2,1/((#REF!&gt;=#REF!)*(#REF!&lt;=#REF!)),#REF!)+VLOOKUP(tb_challenge[[#This Row],[Coluna1]],#REF!,5,FALSE)*(1-LOOKUP(2,1/((#REF!&gt;=#REF!)*(#REF!&lt;=#REF!)),#REF!))</f>
        <v>#REF!</v>
      </c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INDEX(tb_anime_genres[genre],MATCH(0,COUNTIF($I$2:I61,tb_anime_genres[genre]),0))</f>
        <v>Parody</v>
      </c>
      <c r="J62" t="s">
        <v>212</v>
      </c>
      <c r="K62">
        <f>COUNTIFS(tb_anime_genres[genre],J62, tb_anime_genres[my_start_date],
        "&gt;=" &amp; $B$1,tb_anime_genres[my_finish_date],"&lt;="&amp;$B$2)</f>
        <v>10</v>
      </c>
      <c r="L62" s="61">
        <f t="shared" si="2"/>
        <v>1.7889087656529516E-2</v>
      </c>
      <c r="M62" s="38">
        <f>IF(K62=0,0,AVERAGEIFS(tb_anime_genres[my_score],tb_anime_genres[genre],J62,
        tb_anime_genres[my_start_date],"&gt;=" &amp; $B$1,tb_anime_genres[my_finish_date],"&lt;="&amp;$B$2))</f>
        <v>5.0999999999999996</v>
      </c>
      <c r="N62" s="72">
        <f>SUMIFS(tb_anime_genres[show duration (hours)],tb_anime_genres[genre],J62, tb_anime_genres[my_start_date],
        "&gt;=" &amp; $B$1,tb_anime_genres[my_finish_date],"&lt;="&amp;$B$2)</f>
        <v>17.29111111111111</v>
      </c>
      <c r="O62" s="38">
        <f t="shared" si="3"/>
        <v>6.8498791926549183</v>
      </c>
      <c r="P62" t="e">
        <f t="array" ref="P62">tb_challenge[[#This Row],[weighted mean2]]*LOOKUP(2,1/((#REF!&gt;=#REF!)*(#REF!&lt;=#REF!)),#REF!)+VLOOKUP(tb_challenge[[#This Row],[Coluna1]],#REF!,5,FALSE)*(1-LOOKUP(2,1/((#REF!&gt;=#REF!)*(#REF!&lt;=#REF!)),#REF!))</f>
        <v>#REF!</v>
      </c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INDEX(tb_anime_genres[genre],MATCH(0,COUNTIF($I$2:I62,tb_anime_genres[genre]),0))</f>
        <v>Girls Love</v>
      </c>
      <c r="J63" t="s">
        <v>214</v>
      </c>
      <c r="K63">
        <f>COUNTIFS(tb_anime_genres[genre],J63, tb_anime_genres[my_start_date],
        "&gt;=" &amp; $B$1,tb_anime_genres[my_finish_date],"&lt;="&amp;$B$2)</f>
        <v>15</v>
      </c>
      <c r="L63" s="61">
        <f t="shared" si="2"/>
        <v>2.6833631484794274E-2</v>
      </c>
      <c r="M63" s="38">
        <f>IF(K63=0,0,AVERAGEIFS(tb_anime_genres[my_score],tb_anime_genres[genre],J63,
        tb_anime_genres[my_start_date],"&gt;=" &amp; $B$1,tb_anime_genres[my_finish_date],"&lt;="&amp;$B$2))</f>
        <v>5.9333333333333336</v>
      </c>
      <c r="N63" s="72">
        <f>SUMIFS(tb_anime_genres[show duration (hours)],tb_anime_genres[genre],J63, tb_anime_genres[my_start_date],
        "&gt;=" &amp; $B$1,tb_anime_genres[my_finish_date],"&lt;="&amp;$B$2)</f>
        <v>519.41527777777765</v>
      </c>
      <c r="O63" s="38">
        <f t="shared" si="3"/>
        <v>6.8563035832578665</v>
      </c>
      <c r="P63" t="e">
        <f t="array" ref="P63">tb_challenge[[#This Row],[weighted mean2]]*LOOKUP(2,1/((#REF!&gt;=#REF!)*(#REF!&lt;=#REF!)),#REF!)+VLOOKUP(tb_challenge[[#This Row],[Coluna1]],#REF!,5,FALSE)*(1-LOOKUP(2,1/((#REF!&gt;=#REF!)*(#REF!&lt;=#REF!)),#REF!))</f>
        <v>#REF!</v>
      </c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INDEX(tb_anime_genres[genre],MATCH(0,COUNTIF($I$2:I63,tb_anime_genres[genre]),0))</f>
        <v>Anthropomorphic</v>
      </c>
      <c r="J64" t="s">
        <v>217</v>
      </c>
      <c r="K64">
        <f>COUNTIFS(tb_anime_genres[genre],J64, tb_anime_genres[my_start_date],
        "&gt;=" &amp; $B$1,tb_anime_genres[my_finish_date],"&lt;="&amp;$B$2)</f>
        <v>15</v>
      </c>
      <c r="L64" s="61">
        <f t="shared" si="2"/>
        <v>2.6833631484794274E-2</v>
      </c>
      <c r="M64" s="38">
        <f>IF(K64=0,0,AVERAGEIFS(tb_anime_genres[my_score],tb_anime_genres[genre],J64,
        tb_anime_genres[my_start_date],"&gt;=" &amp; $B$1,tb_anime_genres[my_finish_date],"&lt;="&amp;$B$2))</f>
        <v>6.0666666666666664</v>
      </c>
      <c r="N64" s="72">
        <f>SUMIFS(tb_anime_genres[show duration (hours)],tb_anime_genres[genre],J64, tb_anime_genres[my_start_date],
        "&gt;=" &amp; $B$1,tb_anime_genres[my_finish_date],"&lt;="&amp;$B$2)</f>
        <v>63.771666666666661</v>
      </c>
      <c r="O64" s="38">
        <f t="shared" si="3"/>
        <v>6.8598814007891731</v>
      </c>
      <c r="P64" t="e">
        <f t="array" ref="P64">tb_challenge[[#This Row],[weighted mean2]]*LOOKUP(2,1/((#REF!&gt;=#REF!)*(#REF!&lt;=#REF!)),#REF!)+VLOOKUP(tb_challenge[[#This Row],[Coluna1]],#REF!,5,FALSE)*(1-LOOKUP(2,1/((#REF!&gt;=#REF!)*(#REF!&lt;=#REF!)),#REF!))</f>
        <v>#REF!</v>
      </c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INDEX(tb_anime_genres[genre],MATCH(0,COUNTIF($I$2:I64,tb_anime_genres[genre]),0))</f>
        <v>Workplace</v>
      </c>
      <c r="J65" t="s">
        <v>221</v>
      </c>
      <c r="K65">
        <f>COUNTIFS(tb_anime_genres[genre],J65, tb_anime_genres[my_start_date],
        "&gt;=" &amp; $B$1,tb_anime_genres[my_finish_date],"&lt;="&amp;$B$2)</f>
        <v>5</v>
      </c>
      <c r="L65" s="61">
        <f t="shared" si="2"/>
        <v>8.9445438282647581E-3</v>
      </c>
      <c r="M65" s="38">
        <f>IF(K65=0,0,AVERAGEIFS(tb_anime_genres[my_score],tb_anime_genres[genre],J65,
        tb_anime_genres[my_start_date],"&gt;=" &amp; $B$1,tb_anime_genres[my_finish_date],"&lt;="&amp;$B$2))</f>
        <v>7</v>
      </c>
      <c r="N65" s="72">
        <f>SUMIFS(tb_anime_genres[show duration (hours)],tb_anime_genres[genre],J65, tb_anime_genres[my_start_date],
        "&gt;=" &amp; $B$1,tb_anime_genres[my_finish_date],"&lt;="&amp;$B$2)</f>
        <v>17.413055555555552</v>
      </c>
      <c r="O65" s="38">
        <f t="shared" si="3"/>
        <v>6.8828107948963346</v>
      </c>
      <c r="P65" t="e">
        <f t="array" ref="P65">tb_challenge[[#This Row],[weighted mean2]]*LOOKUP(2,1/((#REF!&gt;=#REF!)*(#REF!&lt;=#REF!)),#REF!)+VLOOKUP(tb_challenge[[#This Row],[Coluna1]],#REF!,5,FALSE)*(1-LOOKUP(2,1/((#REF!&gt;=#REF!)*(#REF!&lt;=#REF!)),#REF!))</f>
        <v>#REF!</v>
      </c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INDEX(tb_anime_genres[genre],MATCH(0,COUNTIF($I$2:I65,tb_anime_genres[genre]),0))</f>
        <v>Seinen</v>
      </c>
      <c r="J66" t="s">
        <v>223</v>
      </c>
      <c r="K66">
        <f>COUNTIFS(tb_anime_genres[genre],J66, tb_anime_genres[my_start_date],
        "&gt;=" &amp; $B$1,tb_anime_genres[my_finish_date],"&lt;="&amp;$B$2)</f>
        <v>4</v>
      </c>
      <c r="L66" s="61">
        <f t="shared" si="2"/>
        <v>7.1556350626118068E-3</v>
      </c>
      <c r="M66" s="38">
        <f>IF(K66=0,0,AVERAGEIFS(tb_anime_genres[my_score],tb_anime_genres[genre],J66,
        tb_anime_genres[my_start_date],"&gt;=" &amp; $B$1,tb_anime_genres[my_finish_date],"&lt;="&amp;$B$2))</f>
        <v>6.75</v>
      </c>
      <c r="N66" s="72">
        <f>SUMIFS(tb_anime_genres[show duration (hours)],tb_anime_genres[genre],J66, tb_anime_genres[my_start_date],
        "&gt;=" &amp; $B$1,tb_anime_genres[my_finish_date],"&lt;="&amp;$B$2)</f>
        <v>14.97777777777778</v>
      </c>
      <c r="O66" s="38">
        <f t="shared" si="3"/>
        <v>6.8808103532694851</v>
      </c>
      <c r="P66" t="e">
        <f t="array" ref="P66">tb_challenge[[#This Row],[weighted mean2]]*LOOKUP(2,1/((#REF!&gt;=#REF!)*(#REF!&lt;=#REF!)),#REF!)+VLOOKUP(tb_challenge[[#This Row],[Coluna1]],#REF!,5,FALSE)*(1-LOOKUP(2,1/((#REF!&gt;=#REF!)*(#REF!&lt;=#REF!)),#REF!))</f>
        <v>#REF!</v>
      </c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INDEX(tb_anime_genres[genre],MATCH(0,COUNTIF($I$2:I66,tb_anime_genres[genre]),0))</f>
        <v>Avant Garde</v>
      </c>
      <c r="J67" t="s">
        <v>233</v>
      </c>
      <c r="K67">
        <f>COUNTIFS(tb_anime_genres[genre],J67, tb_anime_genres[my_start_date],
        "&gt;=" &amp; $B$1,tb_anime_genres[my_finish_date],"&lt;="&amp;$B$2)</f>
        <v>2</v>
      </c>
      <c r="L67" s="61">
        <f t="shared" ref="L67:L78" si="4">K67/$C$7</f>
        <v>3.5778175313059034E-3</v>
      </c>
      <c r="M67" s="38">
        <f>IF(K67=0,0,AVERAGEIFS(tb_anime_genres[my_score],tb_anime_genres[genre],J67,
        tb_anime_genres[my_start_date],"&gt;=" &amp; $B$1,tb_anime_genres[my_finish_date],"&lt;="&amp;$B$2))</f>
        <v>4.5</v>
      </c>
      <c r="N67" s="72">
        <f>SUMIFS(tb_anime_genres[show duration (hours)],tb_anime_genres[genre],J67, tb_anime_genres[my_start_date],
        "&gt;=" &amp; $B$1,tb_anime_genres[my_finish_date],"&lt;="&amp;$B$2)</f>
        <v>9.5333333333333332</v>
      </c>
      <c r="O67" s="38">
        <f t="shared" ref="O67:O78" si="5">IF(K67=0,0,M67*(K67/$C$7)+$C$16*($C$7-K67)/$C$7)</f>
        <v>6.8732316524844776</v>
      </c>
      <c r="P67" t="e">
        <f t="array" ref="P67">tb_challenge[[#This Row],[weighted mean2]]*LOOKUP(2,1/((#REF!&gt;=#REF!)*(#REF!&lt;=#REF!)),#REF!)+VLOOKUP(tb_challenge[[#This Row],[Coluna1]],#REF!,5,FALSE)*(1-LOOKUP(2,1/((#REF!&gt;=#REF!)*(#REF!&lt;=#REF!)),#REF!))</f>
        <v>#REF!</v>
      </c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 t="s">
        <v>248</v>
      </c>
      <c r="K68">
        <f>COUNTIFS(tb_anime_genres[genre],J68, tb_anime_genres[my_start_date],
        "&gt;=" &amp; $B$1,tb_anime_genres[my_finish_date],"&lt;="&amp;$B$2)</f>
        <v>12</v>
      </c>
      <c r="L68" s="61">
        <f t="shared" si="4"/>
        <v>2.1466905187835419E-2</v>
      </c>
      <c r="M68" s="38">
        <f>IF(K68=0,0,AVERAGEIFS(tb_anime_genres[my_score],tb_anime_genres[genre],J68,
        tb_anime_genres[my_start_date],"&gt;=" &amp; $B$1,tb_anime_genres[my_finish_date],"&lt;="&amp;$B$2))</f>
        <v>7.416666666666667</v>
      </c>
      <c r="N68" s="72">
        <f>SUMIFS(tb_anime_genres[show duration (hours)],tb_anime_genres[genre],J68, tb_anime_genres[my_start_date],
        "&gt;=" &amp; $B$1,tb_anime_genres[my_finish_date],"&lt;="&amp;$B$2)</f>
        <v>37.773611111111109</v>
      </c>
      <c r="O68" s="38">
        <f t="shared" si="5"/>
        <v>6.8932360687529854</v>
      </c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INDEX(tb_anime_genres[genre],MATCH(0,COUNTIF($I$2:I68,tb_anime_genres[genre]),0))</f>
        <v>CGDCT</v>
      </c>
      <c r="J69" t="s">
        <v>261</v>
      </c>
      <c r="K69">
        <f>COUNTIFS(tb_anime_genres[genre],J69, tb_anime_genres[my_start_date],
        "&gt;=" &amp; $B$1,tb_anime_genres[my_finish_date],"&lt;="&amp;$B$2)</f>
        <v>5</v>
      </c>
      <c r="L69" s="61">
        <f t="shared" si="4"/>
        <v>8.9445438282647581E-3</v>
      </c>
      <c r="M69" s="38">
        <f>IF(K69=0,0,AVERAGEIFS(tb_anime_genres[my_score],tb_anime_genres[genre],J69,
        tb_anime_genres[my_start_date],"&gt;=" &amp; $B$1,tb_anime_genres[my_finish_date],"&lt;="&amp;$B$2))</f>
        <v>5.2</v>
      </c>
      <c r="N69" s="72">
        <f>SUMIFS(tb_anime_genres[show duration (hours)],tb_anime_genres[genre],J69, tb_anime_genres[my_start_date],
        "&gt;=" &amp; $B$1,tb_anime_genres[my_finish_date],"&lt;="&amp;$B$2)</f>
        <v>30.276111111111106</v>
      </c>
      <c r="O69" s="38">
        <f t="shared" si="5"/>
        <v>6.8667106160054585</v>
      </c>
      <c r="P69" t="e">
        <f t="array" ref="P69">tb_challenge[[#This Row],[weighted mean2]]*LOOKUP(2,1/((#REF!&gt;=#REF!)*(#REF!&lt;=#REF!)),#REF!)+VLOOKUP(tb_challenge[[#This Row],[Coluna1]],#REF!,5,FALSE)*(1-LOOKUP(2,1/((#REF!&gt;=#REF!)*(#REF!&lt;=#REF!)),#REF!))</f>
        <v>#REF!</v>
      </c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INDEX(tb_anime_genres[genre],MATCH(0,COUNTIF($I$2:I69,tb_anime_genres[genre]),0))</f>
        <v>Adult Cast</v>
      </c>
      <c r="J70" t="s">
        <v>263</v>
      </c>
      <c r="K70">
        <f>COUNTIFS(tb_anime_genres[genre],J70, tb_anime_genres[my_start_date],
        "&gt;=" &amp; $B$1,tb_anime_genres[my_finish_date],"&lt;="&amp;$B$2)</f>
        <v>2</v>
      </c>
      <c r="L70" s="61">
        <f t="shared" si="4"/>
        <v>3.5778175313059034E-3</v>
      </c>
      <c r="M70" s="38">
        <f>IF(K70=0,0,AVERAGEIFS(tb_anime_genres[my_score],tb_anime_genres[genre],J70,
        tb_anime_genres[my_start_date],"&gt;=" &amp; $B$1,tb_anime_genres[my_finish_date],"&lt;="&amp;$B$2))</f>
        <v>7</v>
      </c>
      <c r="N70" s="72">
        <f>SUMIFS(tb_anime_genres[show duration (hours)],tb_anime_genres[genre],J70, tb_anime_genres[my_start_date],
        "&gt;=" &amp; $B$1,tb_anime_genres[my_finish_date],"&lt;="&amp;$B$2)</f>
        <v>19.733333333333334</v>
      </c>
      <c r="O70" s="38">
        <f t="shared" si="5"/>
        <v>6.8821761963127424</v>
      </c>
      <c r="P70" t="e">
        <f t="array" ref="P70">tb_challenge[[#This Row],[weighted mean2]]*LOOKUP(2,1/((#REF!&gt;=#REF!)*(#REF!&lt;=#REF!)),#REF!)+VLOOKUP(tb_challenge[[#This Row],[Coluna1]],#REF!,5,FALSE)*(1-LOOKUP(2,1/((#REF!&gt;=#REF!)*(#REF!&lt;=#REF!)),#REF!))</f>
        <v>#REF!</v>
      </c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INDEX(tb_anime_genres[genre],MATCH(0,COUNTIF($I$2:I70,tb_anime_genres[genre]),0))</f>
        <v>Horror</v>
      </c>
      <c r="J71" t="s">
        <v>289</v>
      </c>
      <c r="K71">
        <f>COUNTIFS(tb_anime_genres[genre],J71, tb_anime_genres[my_start_date],
        "&gt;=" &amp; $B$1,tb_anime_genres[my_finish_date],"&lt;="&amp;$B$2)</f>
        <v>4</v>
      </c>
      <c r="L71" s="61">
        <f t="shared" si="4"/>
        <v>7.1556350626118068E-3</v>
      </c>
      <c r="M71" s="38">
        <f>IF(K71=0,0,AVERAGEIFS(tb_anime_genres[my_score],tb_anime_genres[genre],J71,
        tb_anime_genres[my_start_date],"&gt;=" &amp; $B$1,tb_anime_genres[my_finish_date],"&lt;="&amp;$B$2))</f>
        <v>6</v>
      </c>
      <c r="N71" s="72">
        <f>SUMIFS(tb_anime_genres[show duration (hours)],tb_anime_genres[genre],J71, tb_anime_genres[my_start_date],
        "&gt;=" &amp; $B$1,tb_anime_genres[my_finish_date],"&lt;="&amp;$B$2)</f>
        <v>24.12638888888889</v>
      </c>
      <c r="O71" s="38">
        <f t="shared" si="5"/>
        <v>6.8754436269725261</v>
      </c>
      <c r="P71" t="e">
        <f t="array" ref="P71">tb_challenge[[#This Row],[weighted mean2]]*LOOKUP(2,1/((#REF!&gt;=#REF!)*(#REF!&lt;=#REF!)),#REF!)+VLOOKUP(tb_challenge[[#This Row],[Coluna1]],#REF!,5,FALSE)*(1-LOOKUP(2,1/((#REF!&gt;=#REF!)*(#REF!&lt;=#REF!)),#REF!))</f>
        <v>#REF!</v>
      </c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INDEX(tb_anime_genres[genre],MATCH(0,COUNTIF($I$2:I71,tb_anime_genres[genre]),0))</f>
        <v>Historical</v>
      </c>
      <c r="J72" t="s">
        <v>299</v>
      </c>
      <c r="K72">
        <f>COUNTIFS(tb_anime_genres[genre],J72, tb_anime_genres[my_start_date],
        "&gt;=" &amp; $B$1,tb_anime_genres[my_finish_date],"&lt;="&amp;$B$2)</f>
        <v>4</v>
      </c>
      <c r="L72" s="61">
        <f t="shared" si="4"/>
        <v>7.1556350626118068E-3</v>
      </c>
      <c r="M72" s="38">
        <f>IF(K72=0,0,AVERAGEIFS(tb_anime_genres[my_score],tb_anime_genres[genre],J72,
        tb_anime_genres[my_start_date],"&gt;=" &amp; $B$1,tb_anime_genres[my_finish_date],"&lt;="&amp;$B$2))</f>
        <v>5.25</v>
      </c>
      <c r="N72" s="72">
        <f>SUMIFS(tb_anime_genres[show duration (hours)],tb_anime_genres[genre],J72, tb_anime_genres[my_start_date],
        "&gt;=" &amp; $B$1,tb_anime_genres[my_finish_date],"&lt;="&amp;$B$2)</f>
        <v>14.783333333333333</v>
      </c>
      <c r="O72" s="38">
        <f t="shared" si="5"/>
        <v>6.8700769006755671</v>
      </c>
      <c r="P72" t="e">
        <f t="array" ref="P72">tb_challenge[[#This Row],[weighted mean2]]*LOOKUP(2,1/((#REF!&gt;=#REF!)*(#REF!&lt;=#REF!)),#REF!)+VLOOKUP(tb_challenge[[#This Row],[Coluna1]],#REF!,5,FALSE)*(1-LOOKUP(2,1/((#REF!&gt;=#REF!)*(#REF!&lt;=#REF!)),#REF!))</f>
        <v>#REF!</v>
      </c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INDEX(tb_anime_genres[genre],MATCH(0,COUNTIF($I$2:I72,tb_anime_genres[genre]),0))</f>
        <v>Racing</v>
      </c>
      <c r="J73" t="s">
        <v>311</v>
      </c>
      <c r="K73">
        <f>COUNTIFS(tb_anime_genres[genre],J73, tb_anime_genres[my_start_date],
        "&gt;=" &amp; $B$1,tb_anime_genres[my_finish_date],"&lt;="&amp;$B$2)</f>
        <v>1</v>
      </c>
      <c r="L73" s="61">
        <f t="shared" si="4"/>
        <v>1.7889087656529517E-3</v>
      </c>
      <c r="M73" s="38">
        <f>IF(K73=0,0,AVERAGEIFS(tb_anime_genres[my_score],tb_anime_genres[genre],J73,
        tb_anime_genres[my_start_date],"&gt;=" &amp; $B$1,tb_anime_genres[my_finish_date],"&lt;="&amp;$B$2))</f>
        <v>7</v>
      </c>
      <c r="N73" s="72">
        <f>SUMIFS(tb_anime_genres[show duration (hours)],tb_anime_genres[genre],J73, tb_anime_genres[my_start_date],
        "&gt;=" &amp; $B$1,tb_anime_genres[my_finish_date],"&lt;="&amp;$B$2)</f>
        <v>4.7666666666666666</v>
      </c>
      <c r="O73" s="38">
        <f t="shared" si="5"/>
        <v>6.8819646634515435</v>
      </c>
      <c r="P73" t="e">
        <f t="array" ref="P73">tb_challenge[[#This Row],[weighted mean2]]*LOOKUP(2,1/((#REF!&gt;=#REF!)*(#REF!&lt;=#REF!)),#REF!)+VLOOKUP(tb_challenge[[#This Row],[Coluna1]],#REF!,5,FALSE)*(1-LOOKUP(2,1/((#REF!&gt;=#REF!)*(#REF!&lt;=#REF!)),#REF!))</f>
        <v>#REF!</v>
      </c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INDEX(tb_anime_genres[genre],MATCH(0,COUNTIF($I$2:I73,tb_anime_genres[genre]),0))</f>
        <v>Mecha</v>
      </c>
      <c r="J74" t="s">
        <v>340</v>
      </c>
      <c r="K74">
        <f>COUNTIFS(tb_anime_genres[genre],J74, tb_anime_genres[my_start_date],
        "&gt;=" &amp; $B$1,tb_anime_genres[my_finish_date],"&lt;="&amp;$B$2)</f>
        <v>1</v>
      </c>
      <c r="L74" s="61">
        <f t="shared" si="4"/>
        <v>1.7889087656529517E-3</v>
      </c>
      <c r="M74" s="38">
        <f>IF(K74=0,0,AVERAGEIFS(tb_anime_genres[my_score],tb_anime_genres[genre],J74,
        tb_anime_genres[my_start_date],"&gt;=" &amp; $B$1,tb_anime_genres[my_finish_date],"&lt;="&amp;$B$2))</f>
        <v>7</v>
      </c>
      <c r="N74" s="72">
        <f>SUMIFS(tb_anime_genres[show duration (hours)],tb_anime_genres[genre],J74, tb_anime_genres[my_start_date],
        "&gt;=" &amp; $B$1,tb_anime_genres[my_finish_date],"&lt;="&amp;$B$2)</f>
        <v>4.8000000000000007</v>
      </c>
      <c r="O74" s="38">
        <f t="shared" si="5"/>
        <v>6.8819646634515435</v>
      </c>
      <c r="P74" t="e">
        <f t="array" ref="P74">tb_challenge[[#This Row],[weighted mean2]]*LOOKUP(2,1/((#REF!&gt;=#REF!)*(#REF!&lt;=#REF!)),#REF!)+VLOOKUP(tb_challenge[[#This Row],[Coluna1]],#REF!,5,FALSE)*(1-LOOKUP(2,1/((#REF!&gt;=#REF!)*(#REF!&lt;=#REF!)),#REF!))</f>
        <v>#REF!</v>
      </c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INDEX(tb_anime_genres[genre],MATCH(0,COUNTIF($I$2:I74,tb_anime_genres[genre]),0))</f>
        <v>Military</v>
      </c>
      <c r="J75" t="s">
        <v>359</v>
      </c>
      <c r="K75">
        <f>COUNTIFS(tb_anime_genres[genre],J75, tb_anime_genres[my_start_date],
        "&gt;=" &amp; $B$1,tb_anime_genres[my_finish_date],"&lt;="&amp;$B$2)</f>
        <v>1</v>
      </c>
      <c r="L75" s="61">
        <f t="shared" si="4"/>
        <v>1.7889087656529517E-3</v>
      </c>
      <c r="M75" s="38">
        <f>IF(K75=0,0,AVERAGEIFS(tb_anime_genres[my_score],tb_anime_genres[genre],J75,
        tb_anime_genres[my_start_date],"&gt;=" &amp; $B$1,tb_anime_genres[my_finish_date],"&lt;="&amp;$B$2))</f>
        <v>7</v>
      </c>
      <c r="N75" s="72">
        <f>SUMIFS(tb_anime_genres[show duration (hours)],tb_anime_genres[genre],J75, tb_anime_genres[my_start_date],
        "&gt;=" &amp; $B$1,tb_anime_genres[my_finish_date],"&lt;="&amp;$B$2)</f>
        <v>8.3333333333333339E-4</v>
      </c>
      <c r="O75" s="38">
        <f t="shared" si="5"/>
        <v>6.8819646634515435</v>
      </c>
      <c r="P75" t="e">
        <f t="array" ref="P75">tb_challenge[[#This Row],[weighted mean2]]*LOOKUP(2,1/((#REF!&gt;=#REF!)*(#REF!&lt;=#REF!)),#REF!)+VLOOKUP(tb_challenge[[#This Row],[Coluna1]],#REF!,5,FALSE)*(1-LOOKUP(2,1/((#REF!&gt;=#REF!)*(#REF!&lt;=#REF!)),#REF!))</f>
        <v>#REF!</v>
      </c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INDEX(tb_anime_genres[genre],MATCH(0,COUNTIF($I$2:I75,tb_anime_genres[genre]),0))</f>
        <v>Suspense</v>
      </c>
      <c r="J76" t="s">
        <v>392</v>
      </c>
      <c r="K76">
        <f>COUNTIFS(tb_anime_genres[genre],J76, tb_anime_genres[my_start_date],
        "&gt;=" &amp; $B$1,tb_anime_genres[my_finish_date],"&lt;="&amp;$B$2)</f>
        <v>1</v>
      </c>
      <c r="L76" s="61">
        <f t="shared" si="4"/>
        <v>1.7889087656529517E-3</v>
      </c>
      <c r="M76" s="38">
        <f>IF(K76=0,0,AVERAGEIFS(tb_anime_genres[my_score],tb_anime_genres[genre],J76,
        tb_anime_genres[my_start_date],"&gt;=" &amp; $B$1,tb_anime_genres[my_finish_date],"&lt;="&amp;$B$2))</f>
        <v>5</v>
      </c>
      <c r="N76" s="72">
        <f>SUMIFS(tb_anime_genres[show duration (hours)],tb_anime_genres[genre],J76, tb_anime_genres[my_start_date],
        "&gt;=" &amp; $B$1,tb_anime_genres[my_finish_date],"&lt;="&amp;$B$2)</f>
        <v>4.7333333333333334</v>
      </c>
      <c r="O76" s="38">
        <f t="shared" si="5"/>
        <v>6.8783868459202377</v>
      </c>
      <c r="P76" t="e">
        <f t="array" ref="P76">tb_challenge[[#This Row],[weighted mean2]]*LOOKUP(2,1/((#REF!&gt;=#REF!)*(#REF!&lt;=#REF!)),#REF!)+VLOOKUP(tb_challenge[[#This Row],[Coluna1]],#REF!,5,FALSE)*(1-LOOKUP(2,1/((#REF!&gt;=#REF!)*(#REF!&lt;=#REF!)),#REF!))</f>
        <v>#REF!</v>
      </c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INDEX(tb_anime_genres[genre],MATCH(0,COUNTIF($I$2:I76,tb_anime_genres[genre]),0))</f>
        <v>Reincarnation</v>
      </c>
      <c r="J77" t="s">
        <v>433</v>
      </c>
      <c r="K77">
        <f>COUNTIFS(tb_anime_genres[genre],J77, tb_anime_genres[my_start_date],
        "&gt;=" &amp; $B$1,tb_anime_genres[my_finish_date],"&lt;="&amp;$B$2)</f>
        <v>2</v>
      </c>
      <c r="L77" s="61">
        <f t="shared" si="4"/>
        <v>3.5778175313059034E-3</v>
      </c>
      <c r="M77" s="38">
        <f>IF(K77=0,0,AVERAGEIFS(tb_anime_genres[my_score],tb_anime_genres[genre],J77,
        tb_anime_genres[my_start_date],"&gt;=" &amp; $B$1,tb_anime_genres[my_finish_date],"&lt;="&amp;$B$2))</f>
        <v>5</v>
      </c>
      <c r="N77" s="72">
        <f>SUMIFS(tb_anime_genres[show duration (hours)],tb_anime_genres[genre],J77, tb_anime_genres[my_start_date],
        "&gt;=" &amp; $B$1,tb_anime_genres[my_finish_date],"&lt;="&amp;$B$2)</f>
        <v>9.7166666666666668</v>
      </c>
      <c r="O77" s="38">
        <f t="shared" si="5"/>
        <v>6.8750205612501301</v>
      </c>
      <c r="P77" t="e">
        <f t="array" ref="P77">tb_challenge[[#This Row],[weighted mean2]]*LOOKUP(2,1/((#REF!&gt;=#REF!)*(#REF!&lt;=#REF!)),#REF!)+VLOOKUP(tb_challenge[[#This Row],[Coluna1]],#REF!,5,FALSE)*(1-LOOKUP(2,1/((#REF!&gt;=#REF!)*(#REF!&lt;=#REF!)),#REF!))</f>
        <v>#REF!</v>
      </c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 t="s">
        <v>609</v>
      </c>
      <c r="K78">
        <f>COUNTIFS(tb_anime_genres[genre],J78, tb_anime_genres[my_start_date],
        "&gt;=" &amp; $B$1,tb_anime_genres[my_finish_date],"&lt;="&amp;$B$2)</f>
        <v>2</v>
      </c>
      <c r="L78" s="61">
        <f t="shared" si="4"/>
        <v>3.5778175313059034E-3</v>
      </c>
      <c r="M78">
        <f>IF(K78=0,0,AVERAGEIFS(tb_anime_genres[my_score],tb_anime_genres[genre],J78,
        tb_anime_genres[my_start_date],"&gt;=" &amp; $B$1,tb_anime_genres[my_finish_date],"&lt;="&amp;$B$2))</f>
        <v>6</v>
      </c>
      <c r="N78" s="72">
        <f>SUMIFS(tb_anime_genres[show duration (hours)],tb_anime_genres[genre],J78, tb_anime_genres[my_start_date],
        "&gt;=" &amp; $B$1,tb_anime_genres[my_finish_date],"&lt;="&amp;$B$2)</f>
        <v>5.1638888888888888</v>
      </c>
      <c r="O78">
        <f t="shared" si="5"/>
        <v>6.8785983787814358</v>
      </c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0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H11" sqref="H11"/>
    </sheetView>
  </sheetViews>
  <sheetFormatPr defaultRowHeight="14.4" x14ac:dyDescent="0.3"/>
  <cols>
    <col min="1" max="1" width="11" style="73" customWidth="1"/>
    <col min="3" max="3" width="8.88671875" style="61" customWidth="1"/>
    <col min="4" max="5" width="9.77734375" style="73" customWidth="1"/>
    <col min="6" max="6" width="17.77734375" style="73" customWidth="1"/>
  </cols>
  <sheetData>
    <row r="1" spans="1:6" x14ac:dyDescent="0.3">
      <c r="A1" s="3" t="s">
        <v>784</v>
      </c>
      <c r="B1" s="49" t="s">
        <v>760</v>
      </c>
      <c r="C1" s="55" t="s">
        <v>761</v>
      </c>
      <c r="D1" s="49" t="s">
        <v>747</v>
      </c>
      <c r="E1" s="49" t="s">
        <v>682</v>
      </c>
      <c r="F1" s="110" t="s">
        <v>785</v>
      </c>
    </row>
    <row r="2" spans="1:6" x14ac:dyDescent="0.3">
      <c r="A2" s="56" t="s">
        <v>22</v>
      </c>
      <c r="B2" s="54">
        <f>COUNTIF(tb_anime_genres[genre],A2)</f>
        <v>66</v>
      </c>
      <c r="C2" s="67">
        <f>B2/COUNTIF(tb_list[series_title],"&lt;&gt;"&amp;"")</f>
        <v>0.11785714285714285</v>
      </c>
      <c r="D2" s="65">
        <f>AVERAGEIFS(tb_anime_genres[my_score],tb_anime_genres[genre],A2)</f>
        <v>5.6363636363636367</v>
      </c>
      <c r="E2" s="69">
        <f>SUMIFS(tb_anime_genres[show duration (hours)],tb_anime_genres[genre],A2)</f>
        <v>190.98249999999999</v>
      </c>
      <c r="F2" s="38">
        <f>D2*(B2/COUNTIF(tb_list[series_title], "&lt;&gt;"&amp;""))+
        AVERAGEIF(tb_list[my_score],"&lt;&gt;"&amp;0,tb_list[my_score])*(COUNTIF(tb_list[series_title],"&lt;&gt;"&amp;"")-
        B2)/COUNTIF(tb_list[series_title],"&lt;&gt;"&amp;"")</f>
        <v>5.8703488372093018</v>
      </c>
    </row>
    <row r="3" spans="1:6" x14ac:dyDescent="0.3">
      <c r="A3" s="56" t="s">
        <v>26</v>
      </c>
      <c r="B3" s="53">
        <f>COUNTIF(tb_anime_genres[genre],A3)</f>
        <v>99</v>
      </c>
      <c r="C3" s="68">
        <f>B3/COUNTIF(tb_list[series_title],"&lt;&gt;"&amp;"")</f>
        <v>0.1767857142857143</v>
      </c>
      <c r="D3" s="65">
        <f>AVERAGEIFS(tb_anime_genres[my_score],tb_anime_genres[genre],A3)</f>
        <v>5.7878787878787881</v>
      </c>
      <c r="E3" s="69">
        <f>SUMIFS(tb_anime_genres[show duration (hours)],tb_anime_genres[genre],A3)</f>
        <v>1115.2883333333332</v>
      </c>
      <c r="F3" s="38">
        <f>D3*(B3/COUNTIF(tb_list[series_title], "&lt;&gt;"&amp;""))+
        AVERAGEIF(tb_list[my_score],"&lt;&gt;"&amp;0,tb_list[my_score])*(COUNTIF(tb_list[series_title],"&lt;&gt;"&amp;"")-
        B3)/COUNTIF(tb_list[series_title],"&lt;&gt;"&amp;"")</f>
        <v>5.8815039611551239</v>
      </c>
    </row>
    <row r="4" spans="1:6" x14ac:dyDescent="0.3">
      <c r="A4" s="53" t="s">
        <v>27</v>
      </c>
      <c r="B4" s="54">
        <f>COUNTIF(tb_anime_genres[genre],A4)</f>
        <v>169</v>
      </c>
      <c r="C4" s="67">
        <f>B4/COUNTIF(tb_list[series_title],"&lt;&gt;"&amp;"")</f>
        <v>0.30178571428571427</v>
      </c>
      <c r="D4" s="65">
        <f>AVERAGEIFS(tb_anime_genres[my_score],tb_anime_genres[genre],A4)</f>
        <v>5.6508875739644973</v>
      </c>
      <c r="E4" s="69">
        <f>SUMIFS(tb_anime_genres[show duration (hours)],tb_anime_genres[genre],A4)</f>
        <v>1314.4544444444443</v>
      </c>
      <c r="F4" s="38">
        <f>D4*(B4/COUNTIF(tb_list[series_title], "&lt;&gt;"&amp;""))+
        AVERAGEIF(tb_list[my_score],"&lt;&gt;"&amp;0,tb_list[my_score])*(COUNTIF(tb_list[series_title],"&lt;&gt;"&amp;"")-
        B4)/COUNTIF(tb_list[series_title],"&lt;&gt;"&amp;"")</f>
        <v>5.8259455660618453</v>
      </c>
    </row>
    <row r="5" spans="1:6" x14ac:dyDescent="0.3">
      <c r="A5" s="54" t="s">
        <v>28</v>
      </c>
      <c r="B5" s="54">
        <f>COUNTIF(tb_anime_genres[genre],A5)</f>
        <v>53</v>
      </c>
      <c r="C5" s="67">
        <f>B5/COUNTIF(tb_list[series_title],"&lt;&gt;"&amp;"")</f>
        <v>9.464285714285714E-2</v>
      </c>
      <c r="D5" s="66">
        <f>AVERAGEIFS(tb_anime_genres[my_score],tb_anime_genres[genre],A5)</f>
        <v>6.1698113207547172</v>
      </c>
      <c r="E5" s="70">
        <f>SUMIFS(tb_anime_genres[show duration (hours)],tb_anime_genres[genre],A5)</f>
        <v>299.77750000000003</v>
      </c>
      <c r="F5" s="38">
        <f>D5*(B5/COUNTIF(tb_list[series_title], "&lt;&gt;"&amp;""))+
        AVERAGEIF(tb_list[my_score],"&lt;&gt;"&amp;0,tb_list[my_score])*(COUNTIF(tb_list[series_title],"&lt;&gt;"&amp;"")-
        B5)/COUNTIF(tb_list[series_title],"&lt;&gt;"&amp;"")</f>
        <v>5.9269933554817271</v>
      </c>
    </row>
    <row r="6" spans="1:6" x14ac:dyDescent="0.3">
      <c r="A6" s="53" t="s">
        <v>29</v>
      </c>
      <c r="B6" s="54">
        <f>COUNTIF(tb_anime_genres[genre],A6)</f>
        <v>95</v>
      </c>
      <c r="C6" s="67">
        <f>B6/COUNTIF(tb_list[series_title],"&lt;&gt;"&amp;"")</f>
        <v>0.16964285714285715</v>
      </c>
      <c r="D6" s="65">
        <f>AVERAGEIFS(tb_anime_genres[my_score],tb_anime_genres[genre],A6)</f>
        <v>5.5894736842105264</v>
      </c>
      <c r="E6" s="69">
        <f>SUMIFS(tb_anime_genres[show duration (hours)],tb_anime_genres[genre],A6)</f>
        <v>432.83388888888896</v>
      </c>
      <c r="F6" s="38">
        <f>D6*(B6/COUNTIF(tb_list[series_title], "&lt;&gt;"&amp;""))+
        AVERAGEIF(tb_list[my_score],"&lt;&gt;"&amp;0,tb_list[my_score])*(COUNTIF(tb_list[series_title],"&lt;&gt;"&amp;"")-
        B6)/COUNTIF(tb_list[series_title],"&lt;&gt;"&amp;"")</f>
        <v>5.8486583184257599</v>
      </c>
    </row>
    <row r="7" spans="1:6" x14ac:dyDescent="0.3">
      <c r="A7" s="53" t="s">
        <v>30</v>
      </c>
      <c r="B7" s="54">
        <f>COUNTIF(tb_anime_genres[genre],A7)</f>
        <v>7</v>
      </c>
      <c r="C7" s="67">
        <f>B7/COUNTIF(tb_list[series_title],"&lt;&gt;"&amp;"")</f>
        <v>1.2500000000000001E-2</v>
      </c>
      <c r="D7" s="65">
        <f>AVERAGEIFS(tb_anime_genres[my_score],tb_anime_genres[genre],A7)</f>
        <v>4.5714285714285712</v>
      </c>
      <c r="E7" s="69">
        <f>SUMIFS(tb_anime_genres[show duration (hours)],tb_anime_genres[genre],A7)</f>
        <v>26.24805555555556</v>
      </c>
      <c r="F7" s="38">
        <f>D7*(B7/COUNTIF(tb_list[series_title], "&lt;&gt;"&amp;""))+
        AVERAGEIF(tb_list[my_score],"&lt;&gt;"&amp;0,tb_list[my_score])*(COUNTIF(tb_list[series_title],"&lt;&gt;"&amp;"")-
        B7)/COUNTIF(tb_list[series_title],"&lt;&gt;"&amp;"")</f>
        <v>5.8849827498083309</v>
      </c>
    </row>
    <row r="8" spans="1:6" x14ac:dyDescent="0.3">
      <c r="A8" s="53" t="s">
        <v>36</v>
      </c>
      <c r="B8" s="53">
        <f>COUNTIF(tb_anime_genres[genre],A8)</f>
        <v>196</v>
      </c>
      <c r="C8" s="68">
        <f>B8/COUNTIF(tb_list[series_title],"&lt;&gt;"&amp;"")</f>
        <v>0.35</v>
      </c>
      <c r="D8" s="65">
        <f>AVERAGEIFS(tb_anime_genres[my_score],tb_anime_genres[genre],A8)</f>
        <v>6.0153061224489797</v>
      </c>
      <c r="E8" s="69">
        <f>SUMIFS(tb_anime_genres[show duration (hours)],tb_anime_genres[genre],A8)</f>
        <v>1132.9372222222219</v>
      </c>
      <c r="F8" s="38">
        <f>D8*(B8/COUNTIF(tb_list[series_title], "&lt;&gt;"&amp;""))+
        AVERAGEIF(tb_list[my_score],"&lt;&gt;"&amp;0,tb_list[my_score])*(COUNTIF(tb_list[series_title],"&lt;&gt;"&amp;"")-
        B8)/COUNTIF(tb_list[series_title],"&lt;&gt;"&amp;"")</f>
        <v>5.9414036544850495</v>
      </c>
    </row>
    <row r="9" spans="1:6" x14ac:dyDescent="0.3">
      <c r="A9" s="53" t="s">
        <v>39</v>
      </c>
      <c r="B9" s="53">
        <f>COUNTIF(tb_anime_genres[genre],A9)</f>
        <v>156</v>
      </c>
      <c r="C9" s="68">
        <f>B9/COUNTIF(tb_list[series_title],"&lt;&gt;"&amp;"")</f>
        <v>0.27857142857142858</v>
      </c>
      <c r="D9" s="65">
        <f>AVERAGEIFS(tb_anime_genres[my_score],tb_anime_genres[genre],A9)</f>
        <v>6.134615384615385</v>
      </c>
      <c r="E9" s="69">
        <f>SUMIFS(tb_anime_genres[show duration (hours)],tb_anime_genres[genre],A9)</f>
        <v>1465.8455555555558</v>
      </c>
      <c r="F9" s="38">
        <f>D9*(B9/COUNTIF(tb_list[series_title], "&lt;&gt;"&amp;""))+
        AVERAGEIF(tb_list[my_score],"&lt;&gt;"&amp;0,tb_list[my_score])*(COUNTIF(tb_list[series_title],"&lt;&gt;"&amp;"")-
        B9)/COUNTIF(tb_list[series_title],"&lt;&gt;"&amp;"")</f>
        <v>5.9665186557628411</v>
      </c>
    </row>
    <row r="10" spans="1:6" x14ac:dyDescent="0.3">
      <c r="A10" s="53" t="s">
        <v>40</v>
      </c>
      <c r="B10" s="53">
        <f>COUNTIF(tb_anime_genres[genre],A10)</f>
        <v>124</v>
      </c>
      <c r="C10" s="68">
        <f>B10/COUNTIF(tb_list[series_title],"&lt;&gt;"&amp;"")</f>
        <v>0.22142857142857142</v>
      </c>
      <c r="D10" s="65">
        <f>AVERAGEIFS(tb_anime_genres[my_score],tb_anime_genres[genre],A10)</f>
        <v>6.193548387096774</v>
      </c>
      <c r="E10" s="69">
        <f>SUMIFS(tb_anime_genres[show duration (hours)],tb_anime_genres[genre],A10)</f>
        <v>666.62472222222232</v>
      </c>
      <c r="F10" s="38">
        <f>D10*(B10/COUNTIF(tb_list[series_title], "&lt;&gt;"&amp;""))+
        AVERAGEIF(tb_list[my_score],"&lt;&gt;"&amp;0,tb_list[my_score])*(COUNTIF(tb_list[series_title],"&lt;&gt;"&amp;"")-
        B10)/COUNTIF(tb_list[series_title],"&lt;&gt;"&amp;"")</f>
        <v>5.9662535139279314</v>
      </c>
    </row>
    <row r="11" spans="1:6" x14ac:dyDescent="0.3">
      <c r="A11" s="53" t="s">
        <v>41</v>
      </c>
      <c r="B11" s="54">
        <f>COUNTIF(tb_anime_genres[genre],A11)</f>
        <v>41</v>
      </c>
      <c r="C11" s="67">
        <f>B11/COUNTIF(tb_list[series_title],"&lt;&gt;"&amp;"")</f>
        <v>7.3214285714285718E-2</v>
      </c>
      <c r="D11" s="65">
        <f>AVERAGEIFS(tb_anime_genres[my_score],tb_anime_genres[genre],A11)</f>
        <v>5.5121951219512191</v>
      </c>
      <c r="E11" s="69">
        <f>SUMIFS(tb_anime_genres[show duration (hours)],tb_anime_genres[genre],A11)</f>
        <v>238.09638888888884</v>
      </c>
      <c r="F11" s="38">
        <f>D11*(B11/COUNTIF(tb_list[series_title], "&lt;&gt;"&amp;""))+
        AVERAGEIF(tb_list[my_score],"&lt;&gt;"&amp;0,tb_list[my_score])*(COUNTIF(tb_list[series_title],"&lt;&gt;"&amp;"")-
        B11)/COUNTIF(tb_list[series_title],"&lt;&gt;"&amp;"")</f>
        <v>5.8730992844364929</v>
      </c>
    </row>
    <row r="12" spans="1:6" x14ac:dyDescent="0.3">
      <c r="A12" s="54" t="s">
        <v>42</v>
      </c>
      <c r="B12" s="54">
        <f>COUNTIF(tb_anime_genres[genre],A12)</f>
        <v>79</v>
      </c>
      <c r="C12" s="67">
        <f>B12/COUNTIF(tb_list[series_title],"&lt;&gt;"&amp;"")</f>
        <v>0.14107142857142857</v>
      </c>
      <c r="D12" s="66">
        <f>AVERAGEIFS(tb_anime_genres[my_score],tb_anime_genres[genre],A12)</f>
        <v>6.5696202531645573</v>
      </c>
      <c r="E12" s="70">
        <f>SUMIFS(tb_anime_genres[show duration (hours)],tb_anime_genres[genre],A12)</f>
        <v>1086.4491666666665</v>
      </c>
      <c r="F12" s="38">
        <f>D12*(B12/COUNTIF(tb_list[series_title], "&lt;&gt;"&amp;""))+
        AVERAGEIF(tb_list[my_score],"&lt;&gt;"&amp;0,tb_list[my_score])*(COUNTIF(tb_list[series_title],"&lt;&gt;"&amp;"")-
        B12)/COUNTIF(tb_list[series_title],"&lt;&gt;"&amp;"")</f>
        <v>5.9958471760797352</v>
      </c>
    </row>
    <row r="13" spans="1:6" x14ac:dyDescent="0.3">
      <c r="A13" s="54" t="s">
        <v>43</v>
      </c>
      <c r="B13" s="54">
        <f>COUNTIF(tb_anime_genres[genre],A13)</f>
        <v>10</v>
      </c>
      <c r="C13" s="67">
        <f>B13/COUNTIF(tb_list[series_title],"&lt;&gt;"&amp;"")</f>
        <v>1.7857142857142856E-2</v>
      </c>
      <c r="D13" s="66">
        <f>AVERAGEIFS(tb_anime_genres[my_score],tb_anime_genres[genre],A13)</f>
        <v>5.9</v>
      </c>
      <c r="E13" s="70">
        <f>SUMIFS(tb_anime_genres[show duration (hours)],tb_anime_genres[genre],A13)</f>
        <v>50.366666666666667</v>
      </c>
      <c r="F13" s="38">
        <f t="array" ref="F13">D13*(B13/COUNTIF(tb_list[series_title], "&lt;&gt;"&amp;""))+
        AVERAGEIF(tb_list[my_score],"&lt;&gt;"&amp;0,tb_list[my_score])*(COUNTIF(tb_list[series_title],"&lt;&gt;"&amp;"")-
        B13)/COUNTIF(tb_list[series_title],"&lt;&gt;"&amp;"")</f>
        <v>5.9015812675696395</v>
      </c>
    </row>
    <row r="14" spans="1:6" x14ac:dyDescent="0.3">
      <c r="A14" s="53" t="s">
        <v>48</v>
      </c>
      <c r="B14" s="53">
        <f>COUNTIF(tb_anime_genres[genre],A14)</f>
        <v>90</v>
      </c>
      <c r="C14" s="68">
        <f>B14/COUNTIF(tb_list[series_title],"&lt;&gt;"&amp;"")</f>
        <v>0.16071428571428573</v>
      </c>
      <c r="D14" s="65">
        <f>AVERAGEIFS(tb_anime_genres[my_score],tb_anime_genres[genre],A14)</f>
        <v>6.1888888888888891</v>
      </c>
      <c r="E14" s="69">
        <f>SUMIFS(tb_anime_genres[show duration (hours)],tb_anime_genres[genre],A14)</f>
        <v>390.10166666666663</v>
      </c>
      <c r="F14" s="38">
        <f>D14*(B14/COUNTIF(tb_list[series_title], "&lt;&gt;"&amp;""))+
        AVERAGEIF(tb_list[my_score],"&lt;&gt;"&amp;0,tb_list[my_score])*(COUNTIF(tb_list[series_title],"&lt;&gt;"&amp;"")-
        B14)/COUNTIF(tb_list[series_title],"&lt;&gt;"&amp;"")</f>
        <v>5.9477798364426269</v>
      </c>
    </row>
    <row r="15" spans="1:6" x14ac:dyDescent="0.3">
      <c r="A15" s="53" t="s">
        <v>49</v>
      </c>
      <c r="B15" s="53">
        <f>COUNTIF(tb_anime_genres[genre],A15)</f>
        <v>20</v>
      </c>
      <c r="C15" s="68">
        <f>B15/COUNTIF(tb_list[series_title],"&lt;&gt;"&amp;"")</f>
        <v>3.5714285714285712E-2</v>
      </c>
      <c r="D15" s="65">
        <f>AVERAGEIFS(tb_anime_genres[my_score],tb_anime_genres[genre],A15)</f>
        <v>6.3</v>
      </c>
      <c r="E15" s="69">
        <f>SUMIFS(tb_anime_genres[show duration (hours)],tb_anime_genres[genre],A15)</f>
        <v>98.128333333333316</v>
      </c>
      <c r="F15" s="38">
        <f>D15*(B15/COUNTIF(tb_list[series_title], "&lt;&gt;"&amp;""))+
        AVERAGEIF(tb_list[my_score],"&lt;&gt;"&amp;0,tb_list[my_score])*(COUNTIF(tb_list[series_title],"&lt;&gt;"&amp;"")-
        B15)/COUNTIF(tb_list[series_title],"&lt;&gt;"&amp;"")</f>
        <v>5.915838231535905</v>
      </c>
    </row>
    <row r="16" spans="1:6" x14ac:dyDescent="0.3">
      <c r="A16" s="53" t="s">
        <v>50</v>
      </c>
      <c r="B16" s="54">
        <f>COUNTIF(tb_anime_genres[genre],A16)</f>
        <v>9</v>
      </c>
      <c r="C16" s="67">
        <f>B16/COUNTIF(tb_list[series_title],"&lt;&gt;"&amp;"")</f>
        <v>1.607142857142857E-2</v>
      </c>
      <c r="D16" s="65">
        <f>AVERAGEIFS(tb_anime_genres[my_score],tb_anime_genres[genre],A16)</f>
        <v>6.2222222222222223</v>
      </c>
      <c r="E16" s="69">
        <f>SUMIFS(tb_anime_genres[show duration (hours)],tb_anime_genres[genre],A16)</f>
        <v>45.141111111111115</v>
      </c>
      <c r="F16" s="38">
        <f>D16*(B16/COUNTIF(tb_list[series_title], "&lt;&gt;"&amp;""))+
        AVERAGEIF(tb_list[my_score],"&lt;&gt;"&amp;0,tb_list[my_score])*(COUNTIF(tb_list[series_title],"&lt;&gt;"&amp;"")-
        B16)/COUNTIF(tb_list[series_title],"&lt;&gt;"&amp;"")</f>
        <v>5.9067627140301555</v>
      </c>
    </row>
    <row r="17" spans="1:6" x14ac:dyDescent="0.3">
      <c r="A17" s="53" t="s">
        <v>53</v>
      </c>
      <c r="B17" s="53">
        <f>COUNTIF(tb_anime_genres[genre],A17)</f>
        <v>9</v>
      </c>
      <c r="C17" s="68">
        <f>B17/COUNTIF(tb_list[series_title],"&lt;&gt;"&amp;"")</f>
        <v>1.607142857142857E-2</v>
      </c>
      <c r="D17" s="65">
        <f>AVERAGEIFS(tb_anime_genres[my_score],tb_anime_genres[genre],A17)</f>
        <v>5.1111111111111107</v>
      </c>
      <c r="E17" s="69">
        <f>SUMIFS(tb_anime_genres[show duration (hours)],tb_anime_genres[genre],A17)</f>
        <v>31.055555555555561</v>
      </c>
      <c r="F17" s="38">
        <f>D17*(B17/COUNTIF(tb_list[series_title], "&lt;&gt;"&amp;""))+
        AVERAGEIF(tb_list[my_score],"&lt;&gt;"&amp;0,tb_list[my_score])*(COUNTIF(tb_list[series_title],"&lt;&gt;"&amp;"")-
        B17)/COUNTIF(tb_list[series_title],"&lt;&gt;"&amp;"")</f>
        <v>5.8889055711730132</v>
      </c>
    </row>
    <row r="18" spans="1:6" x14ac:dyDescent="0.3">
      <c r="A18" s="54" t="s">
        <v>54</v>
      </c>
      <c r="B18" s="54">
        <f>COUNTIF(tb_anime_genres[genre],A18)</f>
        <v>65</v>
      </c>
      <c r="C18" s="67">
        <f>B18/COUNTIF(tb_list[series_title],"&lt;&gt;"&amp;"")</f>
        <v>0.11607142857142858</v>
      </c>
      <c r="D18" s="66">
        <f>AVERAGEIFS(tb_anime_genres[my_score],tb_anime_genres[genre],A18)</f>
        <v>6</v>
      </c>
      <c r="E18" s="70">
        <f>SUMIFS(tb_anime_genres[show duration (hours)],tb_anime_genres[genre],A18)</f>
        <v>114.60277777777782</v>
      </c>
      <c r="F18" s="38">
        <f>D18*(B18/COUNTIF(tb_list[series_title], "&lt;&gt;"&amp;""))+
        AVERAGEIF(tb_list[my_score],"&lt;&gt;"&amp;0,tb_list[my_score])*(COUNTIF(tb_list[series_title],"&lt;&gt;"&amp;"")-
        B18)/COUNTIF(tb_list[series_title],"&lt;&gt;"&amp;"")</f>
        <v>5.9130302836698183</v>
      </c>
    </row>
    <row r="19" spans="1:6" x14ac:dyDescent="0.3">
      <c r="A19" s="53" t="s">
        <v>57</v>
      </c>
      <c r="B19" s="53">
        <f>COUNTIF(tb_anime_genres[genre],A19)</f>
        <v>93</v>
      </c>
      <c r="C19" s="68">
        <f>B19/COUNTIF(tb_list[series_title],"&lt;&gt;"&amp;"")</f>
        <v>0.16607142857142856</v>
      </c>
      <c r="D19" s="65">
        <f>AVERAGEIFS(tb_anime_genres[my_score],tb_anime_genres[genre],A19)</f>
        <v>6</v>
      </c>
      <c r="E19" s="69">
        <f>SUMIFS(tb_anime_genres[show duration (hours)],tb_anime_genres[genre],A19)</f>
        <v>418.67027777777764</v>
      </c>
      <c r="F19" s="38">
        <f>D19*(B19/COUNTIF(tb_list[series_title], "&lt;&gt;"&amp;""))+
        AVERAGEIF(tb_list[my_score],"&lt;&gt;"&amp;0,tb_list[my_score])*(COUNTIF(tb_list[series_title],"&lt;&gt;"&amp;"")-
        B19)/COUNTIF(tb_list[series_title],"&lt;&gt;"&amp;"")</f>
        <v>5.9179497827753647</v>
      </c>
    </row>
    <row r="20" spans="1:6" x14ac:dyDescent="0.3">
      <c r="A20" s="53" t="s">
        <v>58</v>
      </c>
      <c r="B20" s="54">
        <f>COUNTIF(tb_anime_genres[genre],A20)</f>
        <v>21</v>
      </c>
      <c r="C20" s="67">
        <f>B20/COUNTIF(tb_list[series_title],"&lt;&gt;"&amp;"")</f>
        <v>3.7499999999999999E-2</v>
      </c>
      <c r="D20" s="65">
        <f>AVERAGEIFS(tb_anime_genres[my_score],tb_anime_genres[genre],A20)</f>
        <v>5.0952380952380949</v>
      </c>
      <c r="E20" s="69">
        <f>SUMIFS(tb_anime_genres[show duration (hours)],tb_anime_genres[genre],A20)</f>
        <v>156.10527777777773</v>
      </c>
      <c r="F20" s="38">
        <f>D20*(B20/COUNTIF(tb_list[series_title], "&lt;&gt;"&amp;""))+
        AVERAGEIF(tb_list[my_score],"&lt;&gt;"&amp;0,tb_list[my_score])*(COUNTIF(tb_list[series_title],"&lt;&gt;"&amp;"")-
        B20)/COUNTIF(tb_list[series_title],"&lt;&gt;"&amp;"")</f>
        <v>5.8713710707896745</v>
      </c>
    </row>
    <row r="21" spans="1:6" x14ac:dyDescent="0.3">
      <c r="A21" s="53" t="s">
        <v>61</v>
      </c>
      <c r="B21" s="53">
        <f>COUNTIF(tb_anime_genres[genre],A21)</f>
        <v>27</v>
      </c>
      <c r="C21" s="68">
        <f>B21/COUNTIF(tb_list[series_title],"&lt;&gt;"&amp;"")</f>
        <v>4.8214285714285716E-2</v>
      </c>
      <c r="D21" s="65">
        <f>AVERAGEIFS(tb_anime_genres[my_score],tb_anime_genres[genre],A21)</f>
        <v>5.1481481481481479</v>
      </c>
      <c r="E21" s="69">
        <f>SUMIFS(tb_anime_genres[show duration (hours)],tb_anime_genres[genre],A21)</f>
        <v>122.40500000000003</v>
      </c>
      <c r="F21" s="38">
        <f>D21*(B21/COUNTIF(tb_list[series_title], "&lt;&gt;"&amp;""))+
        AVERAGEIF(tb_list[my_score],"&lt;&gt;"&amp;0,tb_list[my_score])*(COUNTIF(tb_list[series_title],"&lt;&gt;"&amp;"")-
        B21)/COUNTIF(tb_list[series_title],"&lt;&gt;"&amp;"")</f>
        <v>5.865282392026578</v>
      </c>
    </row>
    <row r="22" spans="1:6" x14ac:dyDescent="0.3">
      <c r="A22" s="54" t="s">
        <v>63</v>
      </c>
      <c r="B22" s="54">
        <f>COUNTIF(tb_anime_genres[genre],A22)</f>
        <v>22</v>
      </c>
      <c r="C22" s="67">
        <f>B22/COUNTIF(tb_list[series_title],"&lt;&gt;"&amp;"")</f>
        <v>3.9285714285714285E-2</v>
      </c>
      <c r="D22" s="66">
        <f>AVERAGEIFS(tb_anime_genres[my_score],tb_anime_genres[genre],A22)</f>
        <v>6.5454545454545459</v>
      </c>
      <c r="E22" s="70">
        <f>SUMIFS(tb_anime_genres[show duration (hours)],tb_anime_genres[genre],A22)</f>
        <v>87.476666666666674</v>
      </c>
      <c r="F22" s="38">
        <f>D22*(B22/COUNTIF(tb_list[series_title], "&lt;&gt;"&amp;""))+
        AVERAGEIF(tb_list[my_score],"&lt;&gt;"&amp;0,tb_list[my_score])*(COUNTIF(tb_list[series_title],"&lt;&gt;"&amp;"")-
        B22)/COUNTIF(tb_list[series_title],"&lt;&gt;"&amp;"")</f>
        <v>5.9269039100434444</v>
      </c>
    </row>
    <row r="23" spans="1:6" x14ac:dyDescent="0.3">
      <c r="A23" s="54" t="s">
        <v>64</v>
      </c>
      <c r="B23" s="54">
        <f>COUNTIF(tb_anime_genres[genre],A23)</f>
        <v>5</v>
      </c>
      <c r="C23" s="67">
        <f>B23/COUNTIF(tb_list[series_title],"&lt;&gt;"&amp;"")</f>
        <v>8.9285714285714281E-3</v>
      </c>
      <c r="D23" s="66">
        <f>AVERAGEIFS(tb_anime_genres[my_score],tb_anime_genres[genre],A23)</f>
        <v>6.6</v>
      </c>
      <c r="E23" s="70">
        <f>SUMIFS(tb_anime_genres[show duration (hours)],tb_anime_genres[genre],A23)</f>
        <v>25.18888888888889</v>
      </c>
      <c r="F23" s="38">
        <f>D23*(B23/COUNTIF(tb_list[series_title], "&lt;&gt;"&amp;""))+
        AVERAGEIF(tb_list[my_score],"&lt;&gt;"&amp;0,tb_list[my_score])*(COUNTIF(tb_list[series_title],"&lt;&gt;"&amp;"")-
        B23)/COUNTIF(tb_list[series_title],"&lt;&gt;"&amp;"")</f>
        <v>5.9078456427293631</v>
      </c>
    </row>
    <row r="24" spans="1:6" x14ac:dyDescent="0.3">
      <c r="A24" s="53" t="s">
        <v>67</v>
      </c>
      <c r="B24" s="53">
        <f>COUNTIF(tb_anime_genres[genre],A24)</f>
        <v>14</v>
      </c>
      <c r="C24" s="68">
        <f>B24/COUNTIF(tb_list[series_title],"&lt;&gt;"&amp;"")</f>
        <v>2.5000000000000001E-2</v>
      </c>
      <c r="D24" s="65">
        <f>AVERAGEIFS(tb_anime_genres[my_score],tb_anime_genres[genre],A24)</f>
        <v>6.5</v>
      </c>
      <c r="E24" s="69">
        <f>SUMIFS(tb_anime_genres[show duration (hours)],tb_anime_genres[genre],A24)</f>
        <v>52.065555555555555</v>
      </c>
      <c r="F24" s="38">
        <f>D24*(B24/COUNTIF(tb_list[series_title], "&lt;&gt;"&amp;""))+
        AVERAGEIF(tb_list[my_score],"&lt;&gt;"&amp;0,tb_list[my_score])*(COUNTIF(tb_list[series_title],"&lt;&gt;"&amp;"")-
        B24)/COUNTIF(tb_list[series_title],"&lt;&gt;"&amp;"")</f>
        <v>5.9165697674418603</v>
      </c>
    </row>
    <row r="25" spans="1:6" x14ac:dyDescent="0.3">
      <c r="A25" s="54" t="s">
        <v>68</v>
      </c>
      <c r="B25" s="54">
        <f>COUNTIF(tb_anime_genres[genre],A25)</f>
        <v>11</v>
      </c>
      <c r="C25" s="67">
        <f>B25/COUNTIF(tb_list[series_title],"&lt;&gt;"&amp;"")</f>
        <v>1.9642857142857142E-2</v>
      </c>
      <c r="D25" s="66">
        <f>AVERAGEIFS(tb_anime_genres[my_score],tb_anime_genres[genre],A25)</f>
        <v>6.5454545454545459</v>
      </c>
      <c r="E25" s="70">
        <f>SUMIFS(tb_anime_genres[show duration (hours)],tb_anime_genres[genre],A25)</f>
        <v>60.513333333333335</v>
      </c>
      <c r="F25" s="38">
        <f>D25*(B25/COUNTIF(tb_list[series_title], "&lt;&gt;"&amp;""))+
        AVERAGEIF(tb_list[my_score],"&lt;&gt;"&amp;0,tb_list[my_score])*(COUNTIF(tb_list[series_title],"&lt;&gt;"&amp;"")-
        B25)/COUNTIF(tb_list[series_title],"&lt;&gt;"&amp;"")</f>
        <v>5.9142569639662668</v>
      </c>
    </row>
    <row r="26" spans="1:6" x14ac:dyDescent="0.3">
      <c r="A26" s="53" t="s">
        <v>69</v>
      </c>
      <c r="B26" s="53">
        <f>COUNTIF(tb_anime_genres[genre],A26)</f>
        <v>1</v>
      </c>
      <c r="C26" s="68">
        <f>B26/COUNTIF(tb_list[series_title],"&lt;&gt;"&amp;"")</f>
        <v>1.7857142857142857E-3</v>
      </c>
      <c r="D26" s="65">
        <f>AVERAGEIFS(tb_anime_genres[my_score],tb_anime_genres[genre],A26)</f>
        <v>6</v>
      </c>
      <c r="E26" s="69">
        <f>SUMIFS(tb_anime_genres[show duration (hours)],tb_anime_genres[genre],A26)</f>
        <v>0.8666666666666667</v>
      </c>
      <c r="F26" s="38">
        <f>D26*(B26/COUNTIF(tb_list[series_title], "&lt;&gt;"&amp;""))+
        AVERAGEIF(tb_list[my_score],"&lt;&gt;"&amp;0,tb_list[my_score])*(COUNTIF(tb_list[series_title],"&lt;&gt;"&amp;"")-
        B26)/COUNTIF(tb_list[series_title],"&lt;&gt;"&amp;"")</f>
        <v>5.9017857142857144</v>
      </c>
    </row>
    <row r="27" spans="1:6" x14ac:dyDescent="0.3">
      <c r="A27" s="53" t="s">
        <v>71</v>
      </c>
      <c r="B27" s="53">
        <f>COUNTIF(tb_anime_genres[genre],A27)</f>
        <v>22</v>
      </c>
      <c r="C27" s="68">
        <f>B27/COUNTIF(tb_list[series_title],"&lt;&gt;"&amp;"")</f>
        <v>3.9285714285714285E-2</v>
      </c>
      <c r="D27" s="65">
        <f>AVERAGEIFS(tb_anime_genres[my_score],tb_anime_genres[genre],A27)</f>
        <v>7.4090909090909092</v>
      </c>
      <c r="E27" s="69">
        <f>SUMIFS(tb_anime_genres[show duration (hours)],tb_anime_genres[genre],A27)</f>
        <v>105.25722222222223</v>
      </c>
      <c r="F27" s="38">
        <f>D27*(B27/COUNTIF(tb_list[series_title], "&lt;&gt;"&amp;""))+
        AVERAGEIF(tb_list[my_score],"&lt;&gt;"&amp;0,tb_list[my_score])*(COUNTIF(tb_list[series_title],"&lt;&gt;"&amp;"")-
        B27)/COUNTIF(tb_list[series_title],"&lt;&gt;"&amp;"")</f>
        <v>5.9608324814720159</v>
      </c>
    </row>
    <row r="28" spans="1:6" x14ac:dyDescent="0.3">
      <c r="A28" s="53" t="s">
        <v>72</v>
      </c>
      <c r="B28" s="53">
        <f>COUNTIF(tb_anime_genres[genre],A28)</f>
        <v>43</v>
      </c>
      <c r="C28" s="68">
        <f>B28/COUNTIF(tb_list[series_title],"&lt;&gt;"&amp;"")</f>
        <v>7.678571428571429E-2</v>
      </c>
      <c r="D28" s="65">
        <f>AVERAGEIFS(tb_anime_genres[my_score],tb_anime_genres[genre],A28)</f>
        <v>5.3255813953488369</v>
      </c>
      <c r="E28" s="69">
        <f>SUMIFS(tb_anime_genres[show duration (hours)],tb_anime_genres[genre],A28)</f>
        <v>138.70333333333335</v>
      </c>
      <c r="F28" s="38">
        <f>D28*(B28/COUNTIF(tb_list[series_title], "&lt;&gt;"&amp;""))+
        AVERAGEIF(tb_list[my_score],"&lt;&gt;"&amp;0,tb_list[my_score])*(COUNTIF(tb_list[series_title],"&lt;&gt;"&amp;"")-
        B28)/COUNTIF(tb_list[series_title],"&lt;&gt;"&amp;"")</f>
        <v>5.8573792486583187</v>
      </c>
    </row>
    <row r="29" spans="1:6" x14ac:dyDescent="0.3">
      <c r="A29" s="53" t="s">
        <v>73</v>
      </c>
      <c r="B29" s="53">
        <f>COUNTIF(tb_anime_genres[genre],A29)</f>
        <v>9</v>
      </c>
      <c r="C29" s="68">
        <f>B29/COUNTIF(tb_list[series_title],"&lt;&gt;"&amp;"")</f>
        <v>1.607142857142857E-2</v>
      </c>
      <c r="D29" s="65">
        <f>AVERAGEIFS(tb_anime_genres[my_score],tb_anime_genres[genre],A29)</f>
        <v>7.666666666666667</v>
      </c>
      <c r="E29" s="69">
        <f>SUMIFS(tb_anime_genres[show duration (hours)],tb_anime_genres[genre],A29)</f>
        <v>29.719722222222224</v>
      </c>
      <c r="F29" s="38">
        <f>D29*(B29/COUNTIF(tb_list[series_title], "&lt;&gt;"&amp;""))+
        AVERAGEIF(tb_list[my_score],"&lt;&gt;"&amp;0,tb_list[my_score])*(COUNTIF(tb_list[series_title],"&lt;&gt;"&amp;"")-
        B29)/COUNTIF(tb_list[series_title],"&lt;&gt;"&amp;"")</f>
        <v>5.9299769997444418</v>
      </c>
    </row>
    <row r="30" spans="1:6" x14ac:dyDescent="0.3">
      <c r="A30" s="53" t="s">
        <v>76</v>
      </c>
      <c r="B30" s="53">
        <f>COUNTIF(tb_anime_genres[genre],A30)</f>
        <v>6</v>
      </c>
      <c r="C30" s="68">
        <f>B30/COUNTIF(tb_list[series_title],"&lt;&gt;"&amp;"")</f>
        <v>1.0714285714285714E-2</v>
      </c>
      <c r="D30" s="65">
        <f>AVERAGEIFS(tb_anime_genres[my_score],tb_anime_genres[genre],A30)</f>
        <v>6.333333333333333</v>
      </c>
      <c r="E30" s="69">
        <f>SUMIFS(tb_anime_genres[show duration (hours)],tb_anime_genres[genre],A30)</f>
        <v>16.724444444444444</v>
      </c>
      <c r="F30" s="38">
        <f>D30*(B30/COUNTIF(tb_list[series_title], "&lt;&gt;"&amp;""))+
        AVERAGEIF(tb_list[my_score],"&lt;&gt;"&amp;0,tb_list[my_score])*(COUNTIF(tb_list[series_title],"&lt;&gt;"&amp;"")-
        B30)/COUNTIF(tb_list[series_title],"&lt;&gt;"&amp;"")</f>
        <v>5.9062356248402761</v>
      </c>
    </row>
    <row r="31" spans="1:6" x14ac:dyDescent="0.3">
      <c r="A31" s="53" t="s">
        <v>79</v>
      </c>
      <c r="B31" s="53">
        <f>COUNTIF(tb_anime_genres[genre],A31)</f>
        <v>9</v>
      </c>
      <c r="C31" s="68">
        <f>B31/COUNTIF(tb_list[series_title],"&lt;&gt;"&amp;"")</f>
        <v>1.607142857142857E-2</v>
      </c>
      <c r="D31" s="65">
        <f>AVERAGEIFS(tb_anime_genres[my_score],tb_anime_genres[genre],A31)</f>
        <v>6.1111111111111107</v>
      </c>
      <c r="E31" s="69">
        <f>SUMIFS(tb_anime_genres[show duration (hours)],tb_anime_genres[genre],A31)</f>
        <v>41.426111111111105</v>
      </c>
      <c r="F31" s="38">
        <f>D31*(B31/COUNTIF(tb_list[series_title], "&lt;&gt;"&amp;""))+
        AVERAGEIF(tb_list[my_score],"&lt;&gt;"&amp;0,tb_list[my_score])*(COUNTIF(tb_list[series_title],"&lt;&gt;"&amp;"")-
        B31)/COUNTIF(tb_list[series_title],"&lt;&gt;"&amp;"")</f>
        <v>5.9049769997444415</v>
      </c>
    </row>
    <row r="32" spans="1:6" x14ac:dyDescent="0.3">
      <c r="A32" s="53" t="s">
        <v>80</v>
      </c>
      <c r="B32" s="53">
        <f>COUNTIF(tb_anime_genres[genre],A32)</f>
        <v>19</v>
      </c>
      <c r="C32" s="68">
        <f>B32/COUNTIF(tb_list[series_title],"&lt;&gt;"&amp;"")</f>
        <v>3.3928571428571426E-2</v>
      </c>
      <c r="D32" s="65">
        <f>AVERAGEIFS(tb_anime_genres[my_score],tb_anime_genres[genre],A32)</f>
        <v>6.3684210526315788</v>
      </c>
      <c r="E32" s="69">
        <f>SUMIFS(tb_anime_genres[show duration (hours)],tb_anime_genres[genre],A32)</f>
        <v>62.481388888888887</v>
      </c>
      <c r="F32" s="38">
        <f>D32*(B32/COUNTIF(tb_list[series_title], "&lt;&gt;"&amp;""))+
        AVERAGEIF(tb_list[my_score],"&lt;&gt;"&amp;0,tb_list[my_score])*(COUNTIF(tb_list[series_title],"&lt;&gt;"&amp;"")-
        B32)/COUNTIF(tb_list[series_title],"&lt;&gt;"&amp;"")</f>
        <v>5.9174482494249929</v>
      </c>
    </row>
    <row r="33" spans="1:6" x14ac:dyDescent="0.3">
      <c r="A33" s="53" t="s">
        <v>82</v>
      </c>
      <c r="B33" s="53">
        <f>COUNTIF(tb_anime_genres[genre],A33)</f>
        <v>43</v>
      </c>
      <c r="C33" s="68">
        <f>B33/COUNTIF(tb_list[series_title],"&lt;&gt;"&amp;"")</f>
        <v>7.678571428571429E-2</v>
      </c>
      <c r="D33" s="65">
        <f>AVERAGEIFS(tb_anime_genres[my_score],tb_anime_genres[genre],A33)</f>
        <v>6.0697674418604652</v>
      </c>
      <c r="E33" s="69">
        <f>SUMIFS(tb_anime_genres[show duration (hours)],tb_anime_genres[genre],A33)</f>
        <v>165.08583333333331</v>
      </c>
      <c r="F33" s="38">
        <f>D33*(B33/COUNTIF(tb_list[series_title], "&lt;&gt;"&amp;""))+
        AVERAGEIF(tb_list[my_score],"&lt;&gt;"&amp;0,tb_list[my_score])*(COUNTIF(tb_list[series_title],"&lt;&gt;"&amp;"")-
        B33)/COUNTIF(tb_list[series_title],"&lt;&gt;"&amp;"")</f>
        <v>5.9145221058011757</v>
      </c>
    </row>
    <row r="34" spans="1:6" x14ac:dyDescent="0.3">
      <c r="A34" s="53" t="s">
        <v>87</v>
      </c>
      <c r="B34" s="53">
        <f>COUNTIF(tb_anime_genres[genre],A34)</f>
        <v>10</v>
      </c>
      <c r="C34" s="68">
        <f>B34/COUNTIF(tb_list[series_title],"&lt;&gt;"&amp;"")</f>
        <v>1.7857142857142856E-2</v>
      </c>
      <c r="D34" s="65">
        <f>AVERAGEIFS(tb_anime_genres[my_score],tb_anime_genres[genre],A34)</f>
        <v>6.3</v>
      </c>
      <c r="E34" s="69">
        <f>SUMIFS(tb_anime_genres[show duration (hours)],tb_anime_genres[genre],A34)</f>
        <v>17.451111111111114</v>
      </c>
      <c r="F34" s="38">
        <f>D34*(B34/COUNTIF(tb_list[series_title], "&lt;&gt;"&amp;""))+
        AVERAGEIF(tb_list[my_score],"&lt;&gt;"&amp;0,tb_list[my_score])*(COUNTIF(tb_list[series_title],"&lt;&gt;"&amp;"")-
        B34)/COUNTIF(tb_list[series_title],"&lt;&gt;"&amp;"")</f>
        <v>5.9087241247124966</v>
      </c>
    </row>
    <row r="35" spans="1:6" x14ac:dyDescent="0.3">
      <c r="A35" s="53" t="s">
        <v>89</v>
      </c>
      <c r="B35" s="53">
        <f>COUNTIF(tb_anime_genres[genre],A35)</f>
        <v>25</v>
      </c>
      <c r="C35" s="68">
        <f>B35/COUNTIF(tb_list[series_title],"&lt;&gt;"&amp;"")</f>
        <v>4.4642857142857144E-2</v>
      </c>
      <c r="D35" s="65">
        <f>AVERAGEIFS(tb_anime_genres[my_score],tb_anime_genres[genre],A35)</f>
        <v>5.52</v>
      </c>
      <c r="E35" s="69">
        <f>SUMIFS(tb_anime_genres[show duration (hours)],tb_anime_genres[genre],A35)</f>
        <v>96.558888888888902</v>
      </c>
      <c r="F35" s="38">
        <f>D35*(B35/COUNTIF(tb_list[series_title], "&lt;&gt;"&amp;""))+
        AVERAGEIF(tb_list[my_score],"&lt;&gt;"&amp;0,tb_list[my_score])*(COUNTIF(tb_list[series_title],"&lt;&gt;"&amp;"")-
        B35)/COUNTIF(tb_list[series_title],"&lt;&gt;"&amp;"")</f>
        <v>5.8845738563761811</v>
      </c>
    </row>
    <row r="36" spans="1:6" x14ac:dyDescent="0.3">
      <c r="A36" s="53" t="s">
        <v>91</v>
      </c>
      <c r="B36" s="53">
        <f>COUNTIF(tb_anime_genres[genre],A36)</f>
        <v>34</v>
      </c>
      <c r="C36" s="68">
        <f>B36/COUNTIF(tb_list[series_title],"&lt;&gt;"&amp;"")</f>
        <v>6.0714285714285714E-2</v>
      </c>
      <c r="D36" s="65">
        <f>AVERAGEIFS(tb_anime_genres[my_score],tb_anime_genres[genre],A36)</f>
        <v>6.7352941176470589</v>
      </c>
      <c r="E36" s="69">
        <f>SUMIFS(tb_anime_genres[show duration (hours)],tb_anime_genres[genre],A36)</f>
        <v>139.76055555555558</v>
      </c>
      <c r="F36" s="38">
        <f>D36*(B36/COUNTIF(tb_list[series_title], "&lt;&gt;"&amp;""))+
        AVERAGEIF(tb_list[my_score],"&lt;&gt;"&amp;0,tb_list[my_score])*(COUNTIF(tb_list[series_title],"&lt;&gt;"&amp;"")-
        B36)/COUNTIF(tb_list[series_title],"&lt;&gt;"&amp;"")</f>
        <v>5.9522265525172502</v>
      </c>
    </row>
    <row r="37" spans="1:6" x14ac:dyDescent="0.3">
      <c r="A37" s="53" t="s">
        <v>93</v>
      </c>
      <c r="B37" s="53">
        <f>COUNTIF(tb_anime_genres[genre],A37)</f>
        <v>18</v>
      </c>
      <c r="C37" s="68">
        <f>B37/COUNTIF(tb_list[series_title],"&lt;&gt;"&amp;"")</f>
        <v>3.214285714285714E-2</v>
      </c>
      <c r="D37" s="65">
        <f>AVERAGEIFS(tb_anime_genres[my_score],tb_anime_genres[genre],A37)</f>
        <v>5.2777777777777777</v>
      </c>
      <c r="E37" s="69">
        <f>SUMIFS(tb_anime_genres[show duration (hours)],tb_anime_genres[genre],A37)</f>
        <v>70.326388888888886</v>
      </c>
      <c r="F37" s="38">
        <f>D37*(B37/COUNTIF(tb_list[series_title], "&lt;&gt;"&amp;""))+
        AVERAGEIF(tb_list[my_score],"&lt;&gt;"&amp;0,tb_list[my_score])*(COUNTIF(tb_list[series_title],"&lt;&gt;"&amp;"")-
        B37)/COUNTIF(tb_list[series_title],"&lt;&gt;"&amp;"")</f>
        <v>5.8815582673140812</v>
      </c>
    </row>
    <row r="38" spans="1:6" x14ac:dyDescent="0.3">
      <c r="A38" s="53" t="s">
        <v>97</v>
      </c>
      <c r="B38" s="53">
        <f>COUNTIF(tb_anime_genres[genre],A38)</f>
        <v>20</v>
      </c>
      <c r="C38" s="68">
        <f>B38/COUNTIF(tb_list[series_title],"&lt;&gt;"&amp;"")</f>
        <v>3.5714285714285712E-2</v>
      </c>
      <c r="D38" s="65">
        <f>AVERAGEIFS(tb_anime_genres[my_score],tb_anime_genres[genre],A38)</f>
        <v>6.1</v>
      </c>
      <c r="E38" s="69">
        <f>SUMIFS(tb_anime_genres[show duration (hours)],tb_anime_genres[genre],A38)</f>
        <v>110.17666666666669</v>
      </c>
      <c r="F38" s="38">
        <f>D38*(B38/COUNTIF(tb_list[series_title], "&lt;&gt;"&amp;""))+
        AVERAGEIF(tb_list[my_score],"&lt;&gt;"&amp;0,tb_list[my_score])*(COUNTIF(tb_list[series_title],"&lt;&gt;"&amp;"")-
        B38)/COUNTIF(tb_list[series_title],"&lt;&gt;"&amp;"")</f>
        <v>5.9086953743930479</v>
      </c>
    </row>
    <row r="39" spans="1:6" x14ac:dyDescent="0.3">
      <c r="A39" s="53" t="s">
        <v>98</v>
      </c>
      <c r="B39" s="53">
        <f>COUNTIF(tb_anime_genres[genre],A39)</f>
        <v>5</v>
      </c>
      <c r="C39" s="68">
        <f>B39/COUNTIF(tb_list[series_title],"&lt;&gt;"&amp;"")</f>
        <v>8.9285714285714281E-3</v>
      </c>
      <c r="D39" s="65">
        <f>AVERAGEIFS(tb_anime_genres[my_score],tb_anime_genres[genre],A39)</f>
        <v>6</v>
      </c>
      <c r="E39" s="69">
        <f>SUMIFS(tb_anime_genres[show duration (hours)],tb_anime_genres[genre],A39)</f>
        <v>18.348333333333333</v>
      </c>
      <c r="F39" s="38">
        <f>D39*(B39/COUNTIF(tb_list[series_title], "&lt;&gt;"&amp;""))+
        AVERAGEIF(tb_list[my_score],"&lt;&gt;"&amp;0,tb_list[my_score])*(COUNTIF(tb_list[series_title],"&lt;&gt;"&amp;"")-
        B39)/COUNTIF(tb_list[series_title],"&lt;&gt;"&amp;"")</f>
        <v>5.9024884998722209</v>
      </c>
    </row>
    <row r="40" spans="1:6" x14ac:dyDescent="0.3">
      <c r="A40" s="53" t="s">
        <v>103</v>
      </c>
      <c r="B40" s="53">
        <f>COUNTIF(tb_anime_genres[genre],A40)</f>
        <v>24</v>
      </c>
      <c r="C40" s="68">
        <f>B40/COUNTIF(tb_list[series_title],"&lt;&gt;"&amp;"")</f>
        <v>4.2857142857142858E-2</v>
      </c>
      <c r="D40" s="65">
        <f>AVERAGEIFS(tb_anime_genres[my_score],tb_anime_genres[genre],A40)</f>
        <v>5.333333333333333</v>
      </c>
      <c r="E40" s="69">
        <f>SUMIFS(tb_anime_genres[show duration (hours)],tb_anime_genres[genre],A40)</f>
        <v>138.27055555555555</v>
      </c>
      <c r="F40" s="38">
        <f>D40*(B40/COUNTIF(tb_list[series_title], "&lt;&gt;"&amp;""))+
        AVERAGEIF(tb_list[my_score],"&lt;&gt;"&amp;0,tb_list[my_score])*(COUNTIF(tb_list[series_title],"&lt;&gt;"&amp;"")-
        B40)/COUNTIF(tb_list[series_title],"&lt;&gt;"&amp;"")</f>
        <v>5.8772553028366978</v>
      </c>
    </row>
    <row r="41" spans="1:6" x14ac:dyDescent="0.3">
      <c r="A41" s="53" t="s">
        <v>104</v>
      </c>
      <c r="B41" s="53">
        <f>COUNTIF(tb_anime_genres[genre],A41)</f>
        <v>21</v>
      </c>
      <c r="C41" s="68">
        <f>B41/COUNTIF(tb_list[series_title],"&lt;&gt;"&amp;"")</f>
        <v>3.7499999999999999E-2</v>
      </c>
      <c r="D41" s="65">
        <f>AVERAGEIFS(tb_anime_genres[my_score],tb_anime_genres[genre],A41)</f>
        <v>5.7619047619047619</v>
      </c>
      <c r="E41" s="69">
        <f>SUMIFS(tb_anime_genres[show duration (hours)],tb_anime_genres[genre],A41)</f>
        <v>130.10611111111112</v>
      </c>
      <c r="F41" s="38">
        <f>D41*(B41/COUNTIF(tb_list[series_title], "&lt;&gt;"&amp;""))+
        AVERAGEIF(tb_list[my_score],"&lt;&gt;"&amp;0,tb_list[my_score])*(COUNTIF(tb_list[series_title],"&lt;&gt;"&amp;"")-
        B41)/COUNTIF(tb_list[series_title],"&lt;&gt;"&amp;"")</f>
        <v>5.8963710707896748</v>
      </c>
    </row>
    <row r="42" spans="1:6" x14ac:dyDescent="0.3">
      <c r="A42" s="53" t="s">
        <v>116</v>
      </c>
      <c r="B42" s="53">
        <f>COUNTIF(tb_anime_genres[genre],A42)</f>
        <v>9</v>
      </c>
      <c r="C42" s="68">
        <f>B42/COUNTIF(tb_list[series_title],"&lt;&gt;"&amp;"")</f>
        <v>1.607142857142857E-2</v>
      </c>
      <c r="D42" s="65">
        <f>AVERAGEIFS(tb_anime_genres[my_score],tb_anime_genres[genre],A42)</f>
        <v>7</v>
      </c>
      <c r="E42" s="69">
        <f>SUMIFS(tb_anime_genres[show duration (hours)],tb_anime_genres[genre],A42)</f>
        <v>44.460555555555558</v>
      </c>
      <c r="F42" s="38">
        <f>D42*(B42/COUNTIF(tb_list[series_title], "&lt;&gt;"&amp;""))+
        AVERAGEIF(tb_list[my_score],"&lt;&gt;"&amp;0,tb_list[my_score])*(COUNTIF(tb_list[series_title],"&lt;&gt;"&amp;"")-
        B42)/COUNTIF(tb_list[series_title],"&lt;&gt;"&amp;"")</f>
        <v>5.9192627140301557</v>
      </c>
    </row>
    <row r="43" spans="1:6" x14ac:dyDescent="0.3">
      <c r="A43" s="53" t="s">
        <v>118</v>
      </c>
      <c r="B43" s="53">
        <f>COUNTIF(tb_anime_genres[genre],A43)</f>
        <v>13</v>
      </c>
      <c r="C43" s="68">
        <f>B43/COUNTIF(tb_list[series_title],"&lt;&gt;"&amp;"")</f>
        <v>2.3214285714285715E-2</v>
      </c>
      <c r="D43" s="65">
        <f>AVERAGEIFS(tb_anime_genres[my_score],tb_anime_genres[genre],A43)</f>
        <v>4.6923076923076925</v>
      </c>
      <c r="E43" s="69">
        <f>SUMIFS(tb_anime_genres[show duration (hours)],tb_anime_genres[genre],A43)</f>
        <v>70.574444444444453</v>
      </c>
      <c r="F43" s="38">
        <f>D43*(B43/COUNTIF(tb_list[series_title], "&lt;&gt;"&amp;""))+
        AVERAGEIF(tb_list[my_score],"&lt;&gt;"&amp;0,tb_list[my_score])*(COUNTIF(tb_list[series_title],"&lt;&gt;"&amp;"")-
        B43)/COUNTIF(tb_list[series_title],"&lt;&gt;"&amp;"")</f>
        <v>5.8735369281880914</v>
      </c>
    </row>
    <row r="44" spans="1:6" x14ac:dyDescent="0.3">
      <c r="A44" t="s">
        <v>119</v>
      </c>
      <c r="B44">
        <f>COUNTIF(tb_anime_genres[genre],A44)</f>
        <v>74</v>
      </c>
      <c r="C44" s="61">
        <f>B44/COUNTIF(tb_list[series_title],"&lt;&gt;"&amp;"")</f>
        <v>0.13214285714285715</v>
      </c>
      <c r="D44" s="38">
        <f>AVERAGEIFS(tb_anime_genres[my_score],tb_anime_genres[genre],A44)</f>
        <v>6.0675675675675675</v>
      </c>
      <c r="E44" s="72">
        <f>SUMIFS(tb_anime_genres[show duration (hours)],tb_anime_genres[genre],A44)</f>
        <v>379.32361111111123</v>
      </c>
      <c r="F44" s="38">
        <f>D44*(B44/COUNTIF(tb_list[series_title], "&lt;&gt;"&amp;""))+
        AVERAGEIF(tb_list[my_score],"&lt;&gt;"&amp;0,tb_list[my_score])*(COUNTIF(tb_list[series_title],"&lt;&gt;"&amp;"")-
        B44)/COUNTIF(tb_list[series_title],"&lt;&gt;"&amp;"")</f>
        <v>5.9235401226680295</v>
      </c>
    </row>
    <row r="45" spans="1:6" x14ac:dyDescent="0.3">
      <c r="A45" t="s">
        <v>122</v>
      </c>
      <c r="B45">
        <f>COUNTIF(tb_anime_genres[genre],A45)</f>
        <v>13</v>
      </c>
      <c r="C45" s="61">
        <f>B45/COUNTIF(tb_list[series_title],"&lt;&gt;"&amp;"")</f>
        <v>2.3214285714285715E-2</v>
      </c>
      <c r="D45" s="38">
        <f>AVERAGEIFS(tb_anime_genres[my_score],tb_anime_genres[genre],A45)</f>
        <v>6.615384615384615</v>
      </c>
      <c r="E45" s="72">
        <f>SUMIFS(tb_anime_genres[show duration (hours)],tb_anime_genres[genre],A45)</f>
        <v>55.49388888888889</v>
      </c>
      <c r="F45" s="38">
        <f>D45*(B45/COUNTIF(tb_list[series_title], "&lt;&gt;"&amp;""))+
        AVERAGEIF(tb_list[my_score],"&lt;&gt;"&amp;0,tb_list[my_score])*(COUNTIF(tb_list[series_title],"&lt;&gt;"&amp;"")-
        B45)/COUNTIF(tb_list[series_title],"&lt;&gt;"&amp;"")</f>
        <v>5.9181797853309481</v>
      </c>
    </row>
    <row r="46" spans="1:6" x14ac:dyDescent="0.3">
      <c r="A46" t="s">
        <v>129</v>
      </c>
      <c r="B46">
        <f>COUNTIF(tb_anime_genres[genre],A46)</f>
        <v>15</v>
      </c>
      <c r="C46" s="61">
        <f>B46/COUNTIF(tb_list[series_title],"&lt;&gt;"&amp;"")</f>
        <v>2.6785714285714284E-2</v>
      </c>
      <c r="D46" s="38">
        <f>AVERAGEIFS(tb_anime_genres[my_score],tb_anime_genres[genre],A46)</f>
        <v>6.6</v>
      </c>
      <c r="E46" s="72">
        <f>SUMIFS(tb_anime_genres[show duration (hours)],tb_anime_genres[genre],A46)</f>
        <v>60.694999999999993</v>
      </c>
      <c r="F46" s="38">
        <f>D46*(B46/COUNTIF(tb_list[series_title], "&lt;&gt;"&amp;""))+
        AVERAGEIF(tb_list[my_score],"&lt;&gt;"&amp;0,tb_list[my_score])*(COUNTIF(tb_list[series_title],"&lt;&gt;"&amp;"")-
        B46)/COUNTIF(tb_list[series_title],"&lt;&gt;"&amp;"")</f>
        <v>5.9203168924099145</v>
      </c>
    </row>
    <row r="47" spans="1:6" x14ac:dyDescent="0.3">
      <c r="A47" t="s">
        <v>131</v>
      </c>
      <c r="B47">
        <f>COUNTIF(tb_anime_genres[genre],A47)</f>
        <v>7</v>
      </c>
      <c r="C47" s="61">
        <f>B47/COUNTIF(tb_list[series_title],"&lt;&gt;"&amp;"")</f>
        <v>1.2500000000000001E-2</v>
      </c>
      <c r="D47" s="38">
        <f>AVERAGEIFS(tb_anime_genres[my_score],tb_anime_genres[genre],A47)</f>
        <v>6.1428571428571432</v>
      </c>
      <c r="E47" s="72">
        <f>SUMIFS(tb_anime_genres[show duration (hours)],tb_anime_genres[genre],A47)</f>
        <v>43.091388888888886</v>
      </c>
      <c r="F47" s="38">
        <f>D47*(B47/COUNTIF(tb_list[series_title], "&lt;&gt;"&amp;""))+
        AVERAGEIF(tb_list[my_score],"&lt;&gt;"&amp;0,tb_list[my_score])*(COUNTIF(tb_list[series_title],"&lt;&gt;"&amp;"")-
        B47)/COUNTIF(tb_list[series_title],"&lt;&gt;"&amp;"")</f>
        <v>5.9046256069511882</v>
      </c>
    </row>
    <row r="48" spans="1:6" x14ac:dyDescent="0.3">
      <c r="A48" t="s">
        <v>134</v>
      </c>
      <c r="B48">
        <f>COUNTIF(tb_anime_genres[genre],A48)</f>
        <v>32</v>
      </c>
      <c r="C48" s="61">
        <f>B48/COUNTIF(tb_list[series_title],"&lt;&gt;"&amp;"")</f>
        <v>5.7142857142857141E-2</v>
      </c>
      <c r="D48" s="38">
        <f>AVERAGEIFS(tb_anime_genres[my_score],tb_anime_genres[genre],A48)</f>
        <v>5.875</v>
      </c>
      <c r="E48" s="72">
        <f>SUMIFS(tb_anime_genres[show duration (hours)],tb_anime_genres[genre],A48)</f>
        <v>126.05833333333334</v>
      </c>
      <c r="F48" s="38">
        <f>D48*(B48/COUNTIF(tb_list[series_title], "&lt;&gt;"&amp;""))+
        AVERAGEIF(tb_list[my_score],"&lt;&gt;"&amp;0,tb_list[my_score])*(COUNTIF(tb_list[series_title],"&lt;&gt;"&amp;"")-
        B48)/COUNTIF(tb_list[series_title],"&lt;&gt;"&amp;"")</f>
        <v>5.9000894454382822</v>
      </c>
    </row>
    <row r="49" spans="1:6" x14ac:dyDescent="0.3">
      <c r="A49" t="s">
        <v>140</v>
      </c>
      <c r="B49">
        <f>COUNTIF(tb_anime_genres[genre],A49)</f>
        <v>1</v>
      </c>
      <c r="C49" s="61">
        <f>B49/COUNTIF(tb_list[series_title],"&lt;&gt;"&amp;"")</f>
        <v>1.7857142857142857E-3</v>
      </c>
      <c r="D49" s="38">
        <f>AVERAGEIFS(tb_anime_genres[my_score],tb_anime_genres[genre],A49)</f>
        <v>7</v>
      </c>
      <c r="E49" s="72">
        <f>SUMIFS(tb_anime_genres[show duration (hours)],tb_anime_genres[genre],A49)</f>
        <v>4.7666666666666666</v>
      </c>
      <c r="F49" s="38">
        <f>D49*(B49/COUNTIF(tb_list[series_title], "&lt;&gt;"&amp;""))+
        AVERAGEIF(tb_list[my_score],"&lt;&gt;"&amp;0,tb_list[my_score])*(COUNTIF(tb_list[series_title],"&lt;&gt;"&amp;"")-
        B49)/COUNTIF(tb_list[series_title],"&lt;&gt;"&amp;"")</f>
        <v>5.9035714285714285</v>
      </c>
    </row>
    <row r="50" spans="1:6" x14ac:dyDescent="0.3">
      <c r="A50" t="s">
        <v>141</v>
      </c>
      <c r="B50">
        <f>COUNTIF(tb_anime_genres[genre],A50)</f>
        <v>6</v>
      </c>
      <c r="C50" s="61">
        <f>B50/COUNTIF(tb_list[series_title],"&lt;&gt;"&amp;"")</f>
        <v>1.0714285714285714E-2</v>
      </c>
      <c r="D50" s="38">
        <f>AVERAGEIFS(tb_anime_genres[my_score],tb_anime_genres[genre],A50)</f>
        <v>6.166666666666667</v>
      </c>
      <c r="E50" s="72">
        <f>SUMIFS(tb_anime_genres[show duration (hours)],tb_anime_genres[genre],A50)</f>
        <v>16.392222222222223</v>
      </c>
      <c r="F50" s="38">
        <f>D50*(B50/COUNTIF(tb_list[series_title], "&lt;&gt;"&amp;""))+
        AVERAGEIF(tb_list[my_score],"&lt;&gt;"&amp;0,tb_list[my_score])*(COUNTIF(tb_list[series_title],"&lt;&gt;"&amp;"")-
        B50)/COUNTIF(tb_list[series_title],"&lt;&gt;"&amp;"")</f>
        <v>5.904449910554562</v>
      </c>
    </row>
    <row r="51" spans="1:6" x14ac:dyDescent="0.3">
      <c r="A51" t="s">
        <v>146</v>
      </c>
      <c r="B51">
        <f>COUNTIF(tb_anime_genres[genre],A51)</f>
        <v>29</v>
      </c>
      <c r="C51" s="61">
        <f>B51/COUNTIF(tb_list[series_title],"&lt;&gt;"&amp;"")</f>
        <v>5.1785714285714289E-2</v>
      </c>
      <c r="D51" s="38">
        <f>AVERAGEIFS(tb_anime_genres[my_score],tb_anime_genres[genre],A51)</f>
        <v>6.8275862068965516</v>
      </c>
      <c r="E51" s="72">
        <f>SUMIFS(tb_anime_genres[show duration (hours)],tb_anime_genres[genre],A51)</f>
        <v>342.70249999999999</v>
      </c>
      <c r="F51" s="38">
        <f>D51*(B51/COUNTIF(tb_list[series_title], "&lt;&gt;"&amp;""))+
        AVERAGEIF(tb_list[my_score],"&lt;&gt;"&amp;0,tb_list[my_score])*(COUNTIF(tb_list[series_title],"&lt;&gt;"&amp;"")-
        B51)/COUNTIF(tb_list[series_title],"&lt;&gt;"&amp;"")</f>
        <v>5.9495623562484026</v>
      </c>
    </row>
    <row r="52" spans="1:6" x14ac:dyDescent="0.3">
      <c r="A52" t="s">
        <v>148</v>
      </c>
      <c r="B52" s="59">
        <f>COUNTIF(tb_anime_genres[genre],A52)</f>
        <v>4</v>
      </c>
      <c r="C52" s="60">
        <f>B52/COUNTIF(tb_list[series_title],"&lt;&gt;"&amp;"")</f>
        <v>7.1428571428571426E-3</v>
      </c>
      <c r="D52" s="38">
        <f>AVERAGEIFS(tb_anime_genres[my_score],tb_anime_genres[genre],A52)</f>
        <v>6.25</v>
      </c>
      <c r="E52" s="72">
        <f>SUMIFS(tb_anime_genres[show duration (hours)],tb_anime_genres[genre],A52)</f>
        <v>29.733333333333331</v>
      </c>
      <c r="F52" s="38">
        <f>D52*(B52/COUNTIF(tb_list[series_title], "&lt;&gt;"&amp;""))+
        AVERAGEIF(tb_list[my_score],"&lt;&gt;"&amp;0,tb_list[my_score])*(COUNTIF(tb_list[series_title],"&lt;&gt;"&amp;"")-
        B52)/COUNTIF(tb_list[series_title],"&lt;&gt;"&amp;"")</f>
        <v>5.9040985177613079</v>
      </c>
    </row>
    <row r="53" spans="1:6" x14ac:dyDescent="0.3">
      <c r="A53" t="s">
        <v>161</v>
      </c>
      <c r="B53">
        <f>COUNTIF(tb_anime_genres[genre],A53)</f>
        <v>8</v>
      </c>
      <c r="C53" s="61">
        <f>B53/COUNTIF(tb_list[series_title],"&lt;&gt;"&amp;"")</f>
        <v>1.4285714285714285E-2</v>
      </c>
      <c r="D53" s="38">
        <f>AVERAGEIFS(tb_anime_genres[my_score],tb_anime_genres[genre],A53)</f>
        <v>6</v>
      </c>
      <c r="E53" s="72">
        <f>SUMIFS(tb_anime_genres[show duration (hours)],tb_anime_genres[genre],A53)</f>
        <v>215.85916666666668</v>
      </c>
      <c r="F53" s="38">
        <f>D53*(B53/COUNTIF(tb_list[series_title], "&lt;&gt;"&amp;""))+
        AVERAGEIF(tb_list[my_score],"&lt;&gt;"&amp;0,tb_list[my_score])*(COUNTIF(tb_list[series_title],"&lt;&gt;"&amp;"")-
        B53)/COUNTIF(tb_list[series_title],"&lt;&gt;"&amp;"")</f>
        <v>5.9030155890620994</v>
      </c>
    </row>
    <row r="54" spans="1:6" x14ac:dyDescent="0.3">
      <c r="A54" t="s">
        <v>175</v>
      </c>
      <c r="B54">
        <f>COUNTIF(tb_anime_genres[genre],A54)</f>
        <v>11</v>
      </c>
      <c r="C54" s="61">
        <f>B54/COUNTIF(tb_list[series_title],"&lt;&gt;"&amp;"")</f>
        <v>1.9642857142857142E-2</v>
      </c>
      <c r="D54" s="38">
        <f>AVERAGEIFS(tb_anime_genres[my_score],tb_anime_genres[genre],A54)</f>
        <v>5.6363636363636367</v>
      </c>
      <c r="E54" s="72">
        <f>SUMIFS(tb_anime_genres[show duration (hours)],tb_anime_genres[genre],A54)</f>
        <v>46.203055555555551</v>
      </c>
      <c r="F54" s="38">
        <f>D54*(B54/COUNTIF(tb_list[series_title], "&lt;&gt;"&amp;""))+
        AVERAGEIF(tb_list[my_score],"&lt;&gt;"&amp;0,tb_list[my_score])*(COUNTIF(tb_list[series_title],"&lt;&gt;"&amp;"")-
        B54)/COUNTIF(tb_list[series_title],"&lt;&gt;"&amp;"")</f>
        <v>5.8963998211091235</v>
      </c>
    </row>
    <row r="55" spans="1:6" x14ac:dyDescent="0.3">
      <c r="A55" t="s">
        <v>189</v>
      </c>
      <c r="B55">
        <f>COUNTIF(tb_anime_genres[genre],A55)</f>
        <v>4</v>
      </c>
      <c r="C55" s="61">
        <f>B55/COUNTIF(tb_list[series_title],"&lt;&gt;"&amp;"")</f>
        <v>7.1428571428571426E-3</v>
      </c>
      <c r="D55" s="38">
        <f>AVERAGEIFS(tb_anime_genres[my_score],tb_anime_genres[genre],A55)</f>
        <v>5</v>
      </c>
      <c r="E55" s="72">
        <f>SUMIFS(tb_anime_genres[show duration (hours)],tb_anime_genres[genre],A55)</f>
        <v>61.699444444444453</v>
      </c>
      <c r="F55" s="38">
        <f>D55*(B55/COUNTIF(tb_list[series_title], "&lt;&gt;"&amp;""))+
        AVERAGEIF(tb_list[my_score],"&lt;&gt;"&amp;0,tb_list[my_score])*(COUNTIF(tb_list[series_title],"&lt;&gt;"&amp;"")-
        B55)/COUNTIF(tb_list[series_title],"&lt;&gt;"&amp;"")</f>
        <v>5.8951699463327367</v>
      </c>
    </row>
    <row r="56" spans="1:6" x14ac:dyDescent="0.3">
      <c r="A56" t="s">
        <v>191</v>
      </c>
      <c r="B56">
        <f>COUNTIF(tb_anime_genres[genre],A56)</f>
        <v>2</v>
      </c>
      <c r="C56" s="61">
        <f>B56/COUNTIF(tb_list[series_title],"&lt;&gt;"&amp;"")</f>
        <v>3.5714285714285713E-3</v>
      </c>
      <c r="D56" s="38">
        <f>AVERAGEIFS(tb_anime_genres[my_score],tb_anime_genres[genre],A56)</f>
        <v>5</v>
      </c>
      <c r="E56" s="72">
        <f>SUMIFS(tb_anime_genres[show duration (hours)],tb_anime_genres[genre],A56)</f>
        <v>9.5</v>
      </c>
      <c r="F56" s="38">
        <f>D56*(B56/COUNTIF(tb_list[series_title], "&lt;&gt;"&amp;""))+
        AVERAGEIF(tb_list[my_score],"&lt;&gt;"&amp;0,tb_list[my_score])*(COUNTIF(tb_list[series_title],"&lt;&gt;"&amp;"")-
        B56)/COUNTIF(tb_list[series_title],"&lt;&gt;"&amp;"")</f>
        <v>5.8983899821109125</v>
      </c>
    </row>
    <row r="57" spans="1:6" x14ac:dyDescent="0.3">
      <c r="A57" t="s">
        <v>196</v>
      </c>
      <c r="B57">
        <f>COUNTIF(tb_anime_genres[genre],A57)</f>
        <v>7</v>
      </c>
      <c r="C57" s="61">
        <f>B57/COUNTIF(tb_list[series_title],"&lt;&gt;"&amp;"")</f>
        <v>1.2500000000000001E-2</v>
      </c>
      <c r="D57" s="38">
        <f>AVERAGEIFS(tb_anime_genres[my_score],tb_anime_genres[genre],A57)</f>
        <v>6.5714285714285712</v>
      </c>
      <c r="E57" s="72">
        <f>SUMIFS(tb_anime_genres[show duration (hours)],tb_anime_genres[genre],A57)</f>
        <v>45.456944444444453</v>
      </c>
      <c r="F57" s="38">
        <f>D57*(B57/COUNTIF(tb_list[series_title], "&lt;&gt;"&amp;""))+
        AVERAGEIF(tb_list[my_score],"&lt;&gt;"&amp;0,tb_list[my_score])*(COUNTIF(tb_list[series_title],"&lt;&gt;"&amp;"")-
        B57)/COUNTIF(tb_list[series_title],"&lt;&gt;"&amp;"")</f>
        <v>5.9099827498083313</v>
      </c>
    </row>
    <row r="58" spans="1:6" x14ac:dyDescent="0.3">
      <c r="A58" t="s">
        <v>206</v>
      </c>
      <c r="B58">
        <f>COUNTIF(tb_anime_genres[genre],A58)</f>
        <v>10</v>
      </c>
      <c r="C58" s="61">
        <f>B58/COUNTIF(tb_list[series_title],"&lt;&gt;"&amp;"")</f>
        <v>1.7857142857142856E-2</v>
      </c>
      <c r="D58" s="38">
        <f>AVERAGEIFS(tb_anime_genres[my_score],tb_anime_genres[genre],A58)</f>
        <v>7.6</v>
      </c>
      <c r="E58" s="72">
        <f>SUMIFS(tb_anime_genres[show duration (hours)],tb_anime_genres[genre],A58)</f>
        <v>42.248888888888892</v>
      </c>
      <c r="F58" s="38">
        <f>D58*(B58/COUNTIF(tb_list[series_title], "&lt;&gt;"&amp;""))+
        AVERAGEIF(tb_list[my_score],"&lt;&gt;"&amp;0,tb_list[my_score])*(COUNTIF(tb_list[series_title],"&lt;&gt;"&amp;"")-
        B58)/COUNTIF(tb_list[series_title],"&lt;&gt;"&amp;"")</f>
        <v>5.9319384104267829</v>
      </c>
    </row>
    <row r="59" spans="1:6" x14ac:dyDescent="0.3">
      <c r="A59" t="s">
        <v>208</v>
      </c>
      <c r="B59">
        <f>COUNTIF(tb_anime_genres[genre],A59)</f>
        <v>7</v>
      </c>
      <c r="C59" s="61">
        <f>B59/COUNTIF(tb_list[series_title],"&lt;&gt;"&amp;"")</f>
        <v>1.2500000000000001E-2</v>
      </c>
      <c r="D59" s="38">
        <f>AVERAGEIFS(tb_anime_genres[my_score],tb_anime_genres[genre],A59)</f>
        <v>6.2857142857142856</v>
      </c>
      <c r="E59" s="72">
        <f>SUMIFS(tb_anime_genres[show duration (hours)],tb_anime_genres[genre],A59)</f>
        <v>35.878888888888888</v>
      </c>
      <c r="F59" s="38">
        <f>D59*(B59/COUNTIF(tb_list[series_title], "&lt;&gt;"&amp;""))+
        AVERAGEIF(tb_list[my_score],"&lt;&gt;"&amp;0,tb_list[my_score])*(COUNTIF(tb_list[series_title],"&lt;&gt;"&amp;"")-
        B59)/COUNTIF(tb_list[series_title],"&lt;&gt;"&amp;"")</f>
        <v>5.9064113212369023</v>
      </c>
    </row>
    <row r="60" spans="1:6" x14ac:dyDescent="0.3">
      <c r="A60" t="s">
        <v>210</v>
      </c>
      <c r="B60">
        <f>COUNTIF(tb_anime_genres[genre],A60)</f>
        <v>6</v>
      </c>
      <c r="C60" s="61">
        <f>B60/COUNTIF(tb_list[series_title],"&lt;&gt;"&amp;"")</f>
        <v>1.0714285714285714E-2</v>
      </c>
      <c r="D60" s="38">
        <f>AVERAGEIFS(tb_anime_genres[my_score],tb_anime_genres[genre],A60)</f>
        <v>6.5</v>
      </c>
      <c r="E60" s="72">
        <f>SUMIFS(tb_anime_genres[show duration (hours)],tb_anime_genres[genre],A60)</f>
        <v>14.680833333333332</v>
      </c>
      <c r="F60" s="38">
        <f>D60*(B60/COUNTIF(tb_list[series_title], "&lt;&gt;"&amp;""))+
        AVERAGEIF(tb_list[my_score],"&lt;&gt;"&amp;0,tb_list[my_score])*(COUNTIF(tb_list[series_title],"&lt;&gt;"&amp;"")-
        B60)/COUNTIF(tb_list[series_title],"&lt;&gt;"&amp;"")</f>
        <v>5.9080213391259901</v>
      </c>
    </row>
    <row r="61" spans="1:6" x14ac:dyDescent="0.3">
      <c r="A61" t="s">
        <v>212</v>
      </c>
      <c r="B61">
        <f>COUNTIF(tb_anime_genres[genre],A61)</f>
        <v>10</v>
      </c>
      <c r="C61" s="61">
        <f>B61/COUNTIF(tb_list[series_title],"&lt;&gt;"&amp;"")</f>
        <v>1.7857142857142856E-2</v>
      </c>
      <c r="D61" s="38">
        <f>AVERAGEIFS(tb_anime_genres[my_score],tb_anime_genres[genre],A61)</f>
        <v>5.0999999999999996</v>
      </c>
      <c r="E61" s="72">
        <f>SUMIFS(tb_anime_genres[show duration (hours)],tb_anime_genres[genre],A61)</f>
        <v>17.29111111111111</v>
      </c>
      <c r="F61" s="38">
        <f>D61*(B61/COUNTIF(tb_list[series_title], "&lt;&gt;"&amp;""))+
        AVERAGEIF(tb_list[my_score],"&lt;&gt;"&amp;0,tb_list[my_score])*(COUNTIF(tb_list[series_title],"&lt;&gt;"&amp;"")-
        B61)/COUNTIF(tb_list[series_title],"&lt;&gt;"&amp;"")</f>
        <v>5.8872955532839253</v>
      </c>
    </row>
    <row r="62" spans="1:6" x14ac:dyDescent="0.3">
      <c r="A62" t="s">
        <v>214</v>
      </c>
      <c r="B62">
        <f>COUNTIF(tb_anime_genres[genre],A62)</f>
        <v>15</v>
      </c>
      <c r="C62" s="61">
        <f>B62/COUNTIF(tb_list[series_title],"&lt;&gt;"&amp;"")</f>
        <v>2.6785714285714284E-2</v>
      </c>
      <c r="D62" s="38">
        <f>AVERAGEIFS(tb_anime_genres[my_score],tb_anime_genres[genre],A62)</f>
        <v>5.9333333333333336</v>
      </c>
      <c r="E62" s="72">
        <f>SUMIFS(tb_anime_genres[show duration (hours)],tb_anime_genres[genre],A62)</f>
        <v>519.41527777777765</v>
      </c>
      <c r="F62" s="38">
        <f>D62*(B62/COUNTIF(tb_list[series_title], "&lt;&gt;"&amp;""))+
        AVERAGEIF(tb_list[my_score],"&lt;&gt;"&amp;0,tb_list[my_score])*(COUNTIF(tb_list[series_title],"&lt;&gt;"&amp;"")-
        B62)/COUNTIF(tb_list[series_title],"&lt;&gt;"&amp;"")</f>
        <v>5.9024597495527722</v>
      </c>
    </row>
    <row r="63" spans="1:6" x14ac:dyDescent="0.3">
      <c r="A63" t="s">
        <v>217</v>
      </c>
      <c r="B63">
        <f>COUNTIF(tb_anime_genres[genre],A63)</f>
        <v>15</v>
      </c>
      <c r="C63" s="61">
        <f>B63/COUNTIF(tb_list[series_title],"&lt;&gt;"&amp;"")</f>
        <v>2.6785714285714284E-2</v>
      </c>
      <c r="D63" s="38">
        <f>AVERAGEIFS(tb_anime_genres[my_score],tb_anime_genres[genre],A63)</f>
        <v>6.0666666666666664</v>
      </c>
      <c r="E63" s="72">
        <f>SUMIFS(tb_anime_genres[show duration (hours)],tb_anime_genres[genre],A63)</f>
        <v>63.771666666666661</v>
      </c>
      <c r="F63" s="38">
        <f>D63*(B63/COUNTIF(tb_list[series_title], "&lt;&gt;"&amp;""))+
        AVERAGEIF(tb_list[my_score],"&lt;&gt;"&amp;0,tb_list[my_score])*(COUNTIF(tb_list[series_title],"&lt;&gt;"&amp;"")-
        B63)/COUNTIF(tb_list[series_title],"&lt;&gt;"&amp;"")</f>
        <v>5.9060311781242003</v>
      </c>
    </row>
    <row r="64" spans="1:6" x14ac:dyDescent="0.3">
      <c r="A64" t="s">
        <v>221</v>
      </c>
      <c r="B64">
        <f>COUNTIF(tb_anime_genres[genre],A64)</f>
        <v>5</v>
      </c>
      <c r="C64" s="61">
        <f>B64/COUNTIF(tb_list[series_title],"&lt;&gt;"&amp;"")</f>
        <v>8.9285714285714281E-3</v>
      </c>
      <c r="D64" s="38">
        <f>AVERAGEIFS(tb_anime_genres[my_score],tb_anime_genres[genre],A64)</f>
        <v>7</v>
      </c>
      <c r="E64" s="72">
        <f>SUMIFS(tb_anime_genres[show duration (hours)],tb_anime_genres[genre],A64)</f>
        <v>17.413055555555552</v>
      </c>
      <c r="F64" s="38">
        <f>D64*(B64/COUNTIF(tb_list[series_title], "&lt;&gt;"&amp;""))+
        AVERAGEIF(tb_list[my_score],"&lt;&gt;"&amp;0,tb_list[my_score])*(COUNTIF(tb_list[series_title],"&lt;&gt;"&amp;"")-
        B64)/COUNTIF(tb_list[series_title],"&lt;&gt;"&amp;"")</f>
        <v>5.9114170713007921</v>
      </c>
    </row>
    <row r="65" spans="1:6" x14ac:dyDescent="0.3">
      <c r="A65" t="s">
        <v>223</v>
      </c>
      <c r="B65" s="59">
        <f>COUNTIF(tb_anime_genres[genre],A65)</f>
        <v>4</v>
      </c>
      <c r="C65" s="60">
        <f>B65/COUNTIF(tb_list[series_title],"&lt;&gt;"&amp;"")</f>
        <v>7.1428571428571426E-3</v>
      </c>
      <c r="D65" s="38">
        <f>AVERAGEIFS(tb_anime_genres[my_score],tb_anime_genres[genre],A65)</f>
        <v>6.75</v>
      </c>
      <c r="E65" s="72">
        <f>SUMIFS(tb_anime_genres[show duration (hours)],tb_anime_genres[genre],A65)</f>
        <v>14.97777777777778</v>
      </c>
      <c r="F65" s="38">
        <f>D65*(B65/COUNTIF(tb_list[series_title], "&lt;&gt;"&amp;""))+
        AVERAGEIF(tb_list[my_score],"&lt;&gt;"&amp;0,tb_list[my_score])*(COUNTIF(tb_list[series_title],"&lt;&gt;"&amp;"")-
        B65)/COUNTIF(tb_list[series_title],"&lt;&gt;"&amp;"")</f>
        <v>5.9076699463327369</v>
      </c>
    </row>
    <row r="66" spans="1:6" x14ac:dyDescent="0.3">
      <c r="A66" t="s">
        <v>233</v>
      </c>
      <c r="B66">
        <f>COUNTIF(tb_anime_genres[genre],A66)</f>
        <v>2</v>
      </c>
      <c r="C66" s="61">
        <f>B66/COUNTIF(tb_list[series_title],"&lt;&gt;"&amp;"")</f>
        <v>3.5714285714285713E-3</v>
      </c>
      <c r="D66" s="38">
        <f>AVERAGEIFS(tb_anime_genres[my_score],tb_anime_genres[genre],A66)</f>
        <v>4.5</v>
      </c>
      <c r="E66" s="72">
        <f>SUMIFS(tb_anime_genres[show duration (hours)],tb_anime_genres[genre],A66)</f>
        <v>9.5333333333333332</v>
      </c>
      <c r="F66" s="38">
        <f>D66*(B66/COUNTIF(tb_list[series_title], "&lt;&gt;"&amp;""))+
        AVERAGEIF(tb_list[my_score],"&lt;&gt;"&amp;0,tb_list[my_score])*(COUNTIF(tb_list[series_title],"&lt;&gt;"&amp;"")-
        B66)/COUNTIF(tb_list[series_title],"&lt;&gt;"&amp;"")</f>
        <v>5.8966042678251975</v>
      </c>
    </row>
    <row r="67" spans="1:6" x14ac:dyDescent="0.3">
      <c r="A67" t="s">
        <v>248</v>
      </c>
      <c r="B67">
        <f>COUNTIF(tb_anime_genres[genre],A67)</f>
        <v>12</v>
      </c>
      <c r="C67" s="61">
        <f>B67/COUNTIF(tb_list[series_title],"&lt;&gt;"&amp;"")</f>
        <v>2.1428571428571429E-2</v>
      </c>
      <c r="D67" s="38">
        <f>AVERAGEIFS(tb_anime_genres[my_score],tb_anime_genres[genre],A67)</f>
        <v>7.416666666666667</v>
      </c>
      <c r="E67" s="72">
        <f>SUMIFS(tb_anime_genres[show duration (hours)],tb_anime_genres[genre],A67)</f>
        <v>37.773611111111109</v>
      </c>
      <c r="F67" s="38">
        <f>D67*(B67/COUNTIF(tb_list[series_title], "&lt;&gt;"&amp;""))+
        AVERAGEIF(tb_list[my_score],"&lt;&gt;"&amp;0,tb_list[my_score])*(COUNTIF(tb_list[series_title],"&lt;&gt;"&amp;"")-
        B67)/COUNTIF(tb_list[series_title],"&lt;&gt;"&amp;"")</f>
        <v>5.9340755175057494</v>
      </c>
    </row>
    <row r="68" spans="1:6" x14ac:dyDescent="0.3">
      <c r="A68" t="s">
        <v>261</v>
      </c>
      <c r="B68">
        <f>COUNTIF(tb_anime_genres[genre],A68)</f>
        <v>5</v>
      </c>
      <c r="C68" s="61">
        <f>B68/COUNTIF(tb_list[series_title],"&lt;&gt;"&amp;"")</f>
        <v>8.9285714285714281E-3</v>
      </c>
      <c r="D68" s="38">
        <f>AVERAGEIFS(tb_anime_genres[my_score],tb_anime_genres[genre],A68)</f>
        <v>5.2</v>
      </c>
      <c r="E68" s="72">
        <f>SUMIFS(tb_anime_genres[show duration (hours)],tb_anime_genres[genre],A68)</f>
        <v>30.276111111111106</v>
      </c>
      <c r="F68" s="38">
        <f>D68*(B68/COUNTIF(tb_list[series_title], "&lt;&gt;"&amp;""))+
        AVERAGEIF(tb_list[my_score],"&lt;&gt;"&amp;0,tb_list[my_score])*(COUNTIF(tb_list[series_title],"&lt;&gt;"&amp;"")-
        B68)/COUNTIF(tb_list[series_title],"&lt;&gt;"&amp;"")</f>
        <v>5.8953456427293638</v>
      </c>
    </row>
    <row r="69" spans="1:6" x14ac:dyDescent="0.3">
      <c r="A69" t="s">
        <v>263</v>
      </c>
      <c r="B69">
        <f>COUNTIF(tb_anime_genres[genre],A69)</f>
        <v>2</v>
      </c>
      <c r="C69" s="61">
        <f>B69/COUNTIF(tb_list[series_title],"&lt;&gt;"&amp;"")</f>
        <v>3.5714285714285713E-3</v>
      </c>
      <c r="D69" s="38">
        <f>AVERAGEIFS(tb_anime_genres[my_score],tb_anime_genres[genre],A69)</f>
        <v>7</v>
      </c>
      <c r="E69" s="72">
        <f>SUMIFS(tb_anime_genres[show duration (hours)],tb_anime_genres[genre],A69)</f>
        <v>19.733333333333334</v>
      </c>
      <c r="F69" s="38">
        <f>D69*(B69/COUNTIF(tb_list[series_title], "&lt;&gt;"&amp;""))+
        AVERAGEIF(tb_list[my_score],"&lt;&gt;"&amp;0,tb_list[my_score])*(COUNTIF(tb_list[series_title],"&lt;&gt;"&amp;"")-
        B69)/COUNTIF(tb_list[series_title],"&lt;&gt;"&amp;"")</f>
        <v>5.9055328392537696</v>
      </c>
    </row>
    <row r="70" spans="1:6" x14ac:dyDescent="0.3">
      <c r="A70" t="s">
        <v>289</v>
      </c>
      <c r="B70">
        <f>COUNTIF(tb_anime_genres[genre],A70)</f>
        <v>4</v>
      </c>
      <c r="C70" s="61">
        <f>B70/COUNTIF(tb_list[series_title],"&lt;&gt;"&amp;"")</f>
        <v>7.1428571428571426E-3</v>
      </c>
      <c r="D70" s="38">
        <f>AVERAGEIFS(tb_anime_genres[my_score],tb_anime_genres[genre],A70)</f>
        <v>6</v>
      </c>
      <c r="E70" s="72">
        <f>SUMIFS(tb_anime_genres[show duration (hours)],tb_anime_genres[genre],A70)</f>
        <v>24.12638888888889</v>
      </c>
      <c r="F70" s="38">
        <f>D70*(B70/COUNTIF(tb_list[series_title], "&lt;&gt;"&amp;""))+
        AVERAGEIF(tb_list[my_score],"&lt;&gt;"&amp;0,tb_list[my_score])*(COUNTIF(tb_list[series_title],"&lt;&gt;"&amp;"")-
        B70)/COUNTIF(tb_list[series_title],"&lt;&gt;"&amp;"")</f>
        <v>5.9023128034755938</v>
      </c>
    </row>
    <row r="71" spans="1:6" x14ac:dyDescent="0.3">
      <c r="A71" t="s">
        <v>299</v>
      </c>
      <c r="B71">
        <f>COUNTIF(tb_anime_genres[genre],A71)</f>
        <v>4</v>
      </c>
      <c r="C71" s="61">
        <f>B71/COUNTIF(tb_list[series_title],"&lt;&gt;"&amp;"")</f>
        <v>7.1428571428571426E-3</v>
      </c>
      <c r="D71" s="38">
        <f>AVERAGEIFS(tb_anime_genres[my_score],tb_anime_genres[genre],A71)</f>
        <v>5.25</v>
      </c>
      <c r="E71" s="72">
        <f>SUMIFS(tb_anime_genres[show duration (hours)],tb_anime_genres[genre],A71)</f>
        <v>14.783333333333333</v>
      </c>
      <c r="F71" s="38">
        <f>D71*(B71/COUNTIF(tb_list[series_title], "&lt;&gt;"&amp;""))+
        AVERAGEIF(tb_list[my_score],"&lt;&gt;"&amp;0,tb_list[my_score])*(COUNTIF(tb_list[series_title],"&lt;&gt;"&amp;"")-
        B71)/COUNTIF(tb_list[series_title],"&lt;&gt;"&amp;"")</f>
        <v>5.8969556606184508</v>
      </c>
    </row>
    <row r="72" spans="1:6" x14ac:dyDescent="0.3">
      <c r="A72" t="s">
        <v>311</v>
      </c>
      <c r="B72">
        <f>COUNTIF(tb_anime_genres[genre],A72)</f>
        <v>1</v>
      </c>
      <c r="C72" s="61">
        <f>B72/COUNTIF(tb_list[series_title],"&lt;&gt;"&amp;"")</f>
        <v>1.7857142857142857E-3</v>
      </c>
      <c r="D72" s="38">
        <f>AVERAGEIFS(tb_anime_genres[my_score],tb_anime_genres[genre],A72)</f>
        <v>7</v>
      </c>
      <c r="E72" s="72">
        <f>SUMIFS(tb_anime_genres[show duration (hours)],tb_anime_genres[genre],A72)</f>
        <v>4.7666666666666666</v>
      </c>
      <c r="F72" s="38">
        <f>D72*(B72/COUNTIF(tb_list[series_title], "&lt;&gt;"&amp;""))+
        AVERAGEIF(tb_list[my_score],"&lt;&gt;"&amp;0,tb_list[my_score])*(COUNTIF(tb_list[series_title],"&lt;&gt;"&amp;"")-
        B72)/COUNTIF(tb_list[series_title],"&lt;&gt;"&amp;"")</f>
        <v>5.9035714285714285</v>
      </c>
    </row>
    <row r="73" spans="1:6" x14ac:dyDescent="0.3">
      <c r="A73" t="s">
        <v>340</v>
      </c>
      <c r="B73">
        <f>COUNTIF(tb_anime_genres[genre],A73)</f>
        <v>1</v>
      </c>
      <c r="C73" s="61">
        <f>B73/COUNTIF(tb_list[series_title],"&lt;&gt;"&amp;"")</f>
        <v>1.7857142857142857E-3</v>
      </c>
      <c r="D73" s="38">
        <f>AVERAGEIFS(tb_anime_genres[my_score],tb_anime_genres[genre],A73)</f>
        <v>7</v>
      </c>
      <c r="E73" s="72">
        <f>SUMIFS(tb_anime_genres[show duration (hours)],tb_anime_genres[genre],A73)</f>
        <v>4.8000000000000007</v>
      </c>
      <c r="F73" s="38">
        <f>D73*(B73/COUNTIF(tb_list[series_title], "&lt;&gt;"&amp;""))+
        AVERAGEIF(tb_list[my_score],"&lt;&gt;"&amp;0,tb_list[my_score])*(COUNTIF(tb_list[series_title],"&lt;&gt;"&amp;"")-
        B73)/COUNTIF(tb_list[series_title],"&lt;&gt;"&amp;"")</f>
        <v>5.9035714285714285</v>
      </c>
    </row>
    <row r="74" spans="1:6" x14ac:dyDescent="0.3">
      <c r="A74" t="s">
        <v>359</v>
      </c>
      <c r="B74">
        <f>COUNTIF(tb_anime_genres[genre],A74)</f>
        <v>1</v>
      </c>
      <c r="C74" s="61">
        <f>B74/COUNTIF(tb_list[series_title],"&lt;&gt;"&amp;"")</f>
        <v>1.7857142857142857E-3</v>
      </c>
      <c r="D74" s="38">
        <f>AVERAGEIFS(tb_anime_genres[my_score],tb_anime_genres[genre],A74)</f>
        <v>7</v>
      </c>
      <c r="E74" s="72">
        <f>SUMIFS(tb_anime_genres[show duration (hours)],tb_anime_genres[genre],A74)</f>
        <v>8.3333333333333339E-4</v>
      </c>
      <c r="F74" s="38">
        <f>D74*(B74/COUNTIF(tb_list[series_title], "&lt;&gt;"&amp;""))+
        AVERAGEIF(tb_list[my_score],"&lt;&gt;"&amp;0,tb_list[my_score])*(COUNTIF(tb_list[series_title],"&lt;&gt;"&amp;"")-
        B74)/COUNTIF(tb_list[series_title],"&lt;&gt;"&amp;"")</f>
        <v>5.9035714285714285</v>
      </c>
    </row>
    <row r="75" spans="1:6" x14ac:dyDescent="0.3">
      <c r="A75" t="s">
        <v>392</v>
      </c>
      <c r="B75">
        <f>COUNTIF(tb_anime_genres[genre],A75)</f>
        <v>1</v>
      </c>
      <c r="C75" s="61">
        <f>B75/COUNTIF(tb_list[series_title],"&lt;&gt;"&amp;"")</f>
        <v>1.7857142857142857E-3</v>
      </c>
      <c r="D75" s="38">
        <f>AVERAGEIFS(tb_anime_genres[my_score],tb_anime_genres[genre],A75)</f>
        <v>5</v>
      </c>
      <c r="E75" s="72">
        <f>SUMIFS(tb_anime_genres[show duration (hours)],tb_anime_genres[genre],A75)</f>
        <v>4.7333333333333334</v>
      </c>
      <c r="F75" s="38">
        <f>D75*(B75/COUNTIF(tb_list[series_title], "&lt;&gt;"&amp;""))+
        AVERAGEIF(tb_list[my_score],"&lt;&gt;"&amp;0,tb_list[my_score])*(COUNTIF(tb_list[series_title],"&lt;&gt;"&amp;"")-
        B75)/COUNTIF(tb_list[series_title],"&lt;&gt;"&amp;"")</f>
        <v>5.8999999999999995</v>
      </c>
    </row>
    <row r="76" spans="1:6" x14ac:dyDescent="0.3">
      <c r="A76" t="s">
        <v>433</v>
      </c>
      <c r="B76">
        <f>COUNTIF(tb_anime_genres[genre],A76)</f>
        <v>2</v>
      </c>
      <c r="C76" s="61">
        <f>B76/COUNTIF(tb_list[series_title],"&lt;&gt;"&amp;"")</f>
        <v>3.5714285714285713E-3</v>
      </c>
      <c r="D76" s="38">
        <f>AVERAGEIFS(tb_anime_genres[my_score],tb_anime_genres[genre],A76)</f>
        <v>5</v>
      </c>
      <c r="E76" s="72">
        <f>SUMIFS(tb_anime_genres[show duration (hours)],tb_anime_genres[genre],A76)</f>
        <v>9.7166666666666668</v>
      </c>
      <c r="F76" s="38">
        <f>D76*(B76/COUNTIF(tb_list[series_title], "&lt;&gt;"&amp;""))+
        AVERAGEIF(tb_list[my_score],"&lt;&gt;"&amp;0,tb_list[my_score])*(COUNTIF(tb_list[series_title],"&lt;&gt;"&amp;"")-
        B76)/COUNTIF(tb_list[series_title],"&lt;&gt;"&amp;"")</f>
        <v>5.8983899821109125</v>
      </c>
    </row>
    <row r="77" spans="1:6" x14ac:dyDescent="0.3">
      <c r="A77" t="s">
        <v>609</v>
      </c>
      <c r="B77">
        <f>COUNTIF(tb_anime_genres[genre],A77)</f>
        <v>2</v>
      </c>
      <c r="C77" s="61">
        <f>B77/COUNTIF(tb_list[series_title],"&lt;&gt;"&amp;"")</f>
        <v>3.5714285714285713E-3</v>
      </c>
      <c r="D77" s="38">
        <f>AVERAGEIFS(tb_anime_genres[my_score],tb_anime_genres[genre],A77)</f>
        <v>6</v>
      </c>
      <c r="E77" s="72">
        <f>SUMIFS(tb_anime_genres[show duration (hours)],tb_anime_genres[genre],A77)</f>
        <v>5.1638888888888888</v>
      </c>
      <c r="F77" s="38">
        <f>D77*(B77/COUNTIF(tb_list[series_title], "&lt;&gt;"&amp;""))+
        AVERAGEIF(tb_list[my_score],"&lt;&gt;"&amp;0,tb_list[my_score])*(COUNTIF(tb_list[series_title],"&lt;&gt;"&amp;"")-
        B77)/COUNTIF(tb_list[series_title],"&lt;&gt;"&amp;"")</f>
        <v>5.9019614106823406</v>
      </c>
    </row>
    <row r="141" spans="1:6" x14ac:dyDescent="0.3">
      <c r="B141" s="59"/>
      <c r="C141" s="60"/>
      <c r="F141" s="38"/>
    </row>
    <row r="142" spans="1:6" x14ac:dyDescent="0.3">
      <c r="A142" s="59"/>
      <c r="B142" s="59"/>
      <c r="C142" s="60"/>
      <c r="D142" s="59"/>
      <c r="E142" s="59"/>
      <c r="F142" s="38"/>
    </row>
    <row r="167" spans="2:6" x14ac:dyDescent="0.3">
      <c r="B167" s="59"/>
      <c r="C167" s="60"/>
      <c r="F167" s="38"/>
    </row>
    <row r="182" spans="2:6" x14ac:dyDescent="0.3">
      <c r="B182" s="59"/>
      <c r="C182" s="60"/>
      <c r="F182" s="38"/>
    </row>
    <row r="183" spans="2:6" x14ac:dyDescent="0.3">
      <c r="B183" s="59"/>
      <c r="C183" s="60"/>
      <c r="F183" s="38"/>
    </row>
    <row r="197" spans="1:6" x14ac:dyDescent="0.3">
      <c r="B197" s="59"/>
      <c r="C197" s="60"/>
      <c r="F197" s="38"/>
    </row>
    <row r="198" spans="1:6" x14ac:dyDescent="0.3">
      <c r="A198" s="59"/>
      <c r="B198" s="59"/>
      <c r="C198" s="60"/>
      <c r="D198" s="59"/>
      <c r="E198" s="59"/>
      <c r="F198" s="38"/>
    </row>
    <row r="200" spans="1:6" x14ac:dyDescent="0.3">
      <c r="A200" s="59"/>
      <c r="B200" s="59"/>
      <c r="C200" s="60"/>
      <c r="D200" s="59"/>
      <c r="E200" s="59"/>
      <c r="F200" s="38"/>
    </row>
    <row r="229" spans="1:6" x14ac:dyDescent="0.3">
      <c r="F229" s="38"/>
    </row>
    <row r="233" spans="1:6" x14ac:dyDescent="0.3">
      <c r="A233" s="59"/>
      <c r="B233" s="59"/>
      <c r="C233" s="60"/>
      <c r="D233" s="59"/>
      <c r="E233" s="59"/>
      <c r="F233" s="38"/>
    </row>
    <row r="243" spans="1:6" x14ac:dyDescent="0.3">
      <c r="A243" s="59"/>
      <c r="B243" s="59"/>
      <c r="C243" s="60"/>
      <c r="D243" s="59"/>
      <c r="E243" s="59"/>
      <c r="F243" s="38"/>
    </row>
    <row r="245" spans="1:6" x14ac:dyDescent="0.3">
      <c r="A245" s="59"/>
      <c r="B245" s="59"/>
      <c r="C245" s="60"/>
      <c r="D245" s="59"/>
      <c r="E245" s="59"/>
      <c r="F245" s="38"/>
    </row>
    <row r="250" spans="1:6" x14ac:dyDescent="0.3">
      <c r="A250" s="59"/>
      <c r="B250" s="59"/>
      <c r="C250" s="60"/>
      <c r="D250" s="59"/>
      <c r="E250" s="59"/>
      <c r="F250" s="38"/>
    </row>
    <row r="254" spans="1:6" x14ac:dyDescent="0.3">
      <c r="A254" s="59"/>
      <c r="B254" s="59"/>
      <c r="C254" s="60"/>
      <c r="D254" s="59"/>
      <c r="E254" s="59"/>
      <c r="F254" s="38"/>
    </row>
    <row r="256" spans="1:6" x14ac:dyDescent="0.3">
      <c r="B256" s="59"/>
      <c r="C256" s="60"/>
      <c r="F256" s="38"/>
    </row>
    <row r="260" spans="1:6" x14ac:dyDescent="0.3">
      <c r="B260" s="59"/>
      <c r="C260" s="60"/>
      <c r="F260" s="38"/>
    </row>
    <row r="262" spans="1:6" x14ac:dyDescent="0.3">
      <c r="B262" s="59"/>
      <c r="C262" s="60"/>
      <c r="F262" s="38"/>
    </row>
    <row r="265" spans="1:6" x14ac:dyDescent="0.3">
      <c r="A265" s="59"/>
      <c r="B265" s="59"/>
      <c r="C265" s="60"/>
      <c r="D265" s="59"/>
      <c r="E265" s="59"/>
      <c r="F265" s="38"/>
    </row>
    <row r="272" spans="1:6" x14ac:dyDescent="0.3">
      <c r="A272" s="59"/>
      <c r="B272" s="59"/>
      <c r="C272" s="60"/>
      <c r="D272" s="59"/>
      <c r="E272" s="59"/>
      <c r="F272" s="38"/>
    </row>
    <row r="274" spans="1:6" x14ac:dyDescent="0.3">
      <c r="A274" s="59"/>
      <c r="B274" s="59"/>
      <c r="C274" s="60"/>
      <c r="D274" s="59"/>
      <c r="E274" s="59"/>
      <c r="F274" s="38"/>
    </row>
    <row r="275" spans="1:6" x14ac:dyDescent="0.3">
      <c r="A275" s="59"/>
      <c r="B275" s="59"/>
      <c r="C275" s="60"/>
      <c r="D275" s="59"/>
      <c r="E275" s="59"/>
      <c r="F275" s="38"/>
    </row>
    <row r="284" spans="1:6" x14ac:dyDescent="0.3">
      <c r="A284" s="59"/>
      <c r="B284" s="59"/>
      <c r="C284" s="60"/>
      <c r="D284" s="59"/>
      <c r="E284" s="59"/>
      <c r="F284" s="38"/>
    </row>
    <row r="287" spans="1:6" x14ac:dyDescent="0.3">
      <c r="A287" s="59"/>
      <c r="B287" s="59"/>
      <c r="C287" s="60"/>
      <c r="D287" s="59"/>
      <c r="E287" s="59"/>
      <c r="F287" s="38"/>
    </row>
    <row r="288" spans="1:6" x14ac:dyDescent="0.3">
      <c r="B288" s="59"/>
      <c r="C288" s="60"/>
      <c r="F288" s="38"/>
    </row>
    <row r="291" spans="2:6" x14ac:dyDescent="0.3">
      <c r="B291" s="59"/>
      <c r="C291" s="60"/>
      <c r="F291" s="38"/>
    </row>
    <row r="295" spans="2:6" x14ac:dyDescent="0.3">
      <c r="B295" s="59"/>
      <c r="C295" s="60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2023-04-26T10:48:02Z</dcterms:modified>
</cp:coreProperties>
</file>