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hassan\Desktop\"/>
    </mc:Choice>
  </mc:AlternateContent>
  <xr:revisionPtr revIDLastSave="0" documentId="8_{FBE9A29F-6165-40D9-8528-4B04EC27B61D}" xr6:coauthVersionLast="47" xr6:coauthVersionMax="47" xr10:uidLastSave="{00000000-0000-0000-0000-000000000000}"/>
  <bookViews>
    <workbookView xWindow="-108" yWindow="-108" windowWidth="23256" windowHeight="12576" xr2:uid="{36AE3755-2601-4FA3-BBF2-C57849E3A28A}"/>
  </bookViews>
  <sheets>
    <sheet name="Call Analytics" sheetId="5" r:id="rId1"/>
    <sheet name="MIO Reporting-till 28" sheetId="3" r:id="rId2"/>
    <sheet name="MIO Reporting From 29 Wk" sheetId="1" r:id="rId3"/>
    <sheet name="MIO Reporting From Active 31 wk" sheetId="4" r:id="rId4"/>
    <sheet name="Call Executed" sheetId="2" r:id="rId5"/>
    <sheet name="Monthly Sales Summary" sheetId="6" r:id="rId6"/>
  </sheets>
  <externalReferences>
    <externalReference r:id="rId7"/>
  </externalReferences>
  <definedNames>
    <definedName name="_xlnm._FilterDatabase" localSheetId="2" hidden="1">'MIO Reporting From 29 Wk'!$A$1:$U$190</definedName>
    <definedName name="_xlnm._FilterDatabase" localSheetId="3" hidden="1">'MIO Reporting From Active 31 wk'!$A$3:$G$14</definedName>
    <definedName name="_xlnm._FilterDatabase" localSheetId="1" hidden="1">'MIO Reporting-till 28'!$A$3:$K$3</definedName>
    <definedName name="_xlnm.Print_Area" localSheetId="0">'Call Analytics'!$A:$N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7" i="1" l="1"/>
  <c r="U3" i="1"/>
  <c r="U20" i="1"/>
  <c r="M95" i="2" l="1"/>
  <c r="L95" i="2"/>
  <c r="F95" i="2"/>
  <c r="E95" i="2"/>
  <c r="D95" i="2"/>
  <c r="N94" i="2"/>
  <c r="P94" i="2" s="1"/>
  <c r="J94" i="2"/>
  <c r="I94" i="2"/>
  <c r="G94" i="2"/>
  <c r="K94" i="2" s="1"/>
  <c r="N93" i="2"/>
  <c r="J93" i="2"/>
  <c r="I93" i="2"/>
  <c r="G93" i="2"/>
  <c r="K93" i="2" s="1"/>
  <c r="U2" i="1" l="1"/>
  <c r="N95" i="2"/>
  <c r="J95" i="2"/>
  <c r="K95" i="2"/>
  <c r="I95" i="2"/>
  <c r="O93" i="2"/>
  <c r="O95" i="2" s="1"/>
  <c r="O94" i="2"/>
  <c r="P93" i="2"/>
  <c r="P95" i="2" s="1"/>
  <c r="H93" i="2"/>
  <c r="H94" i="2"/>
  <c r="G95" i="2"/>
  <c r="H95" i="2" l="1"/>
  <c r="T97" i="1" l="1"/>
  <c r="T3" i="1"/>
  <c r="M90" i="2"/>
  <c r="L90" i="2"/>
  <c r="F90" i="2"/>
  <c r="E90" i="2"/>
  <c r="D90" i="2"/>
  <c r="N89" i="2"/>
  <c r="O89" i="2" s="1"/>
  <c r="J89" i="2"/>
  <c r="I89" i="2"/>
  <c r="G89" i="2"/>
  <c r="K89" i="2" s="1"/>
  <c r="N88" i="2"/>
  <c r="O88" i="2" s="1"/>
  <c r="J88" i="2"/>
  <c r="I88" i="2"/>
  <c r="I90" i="2" s="1"/>
  <c r="G88" i="2"/>
  <c r="K88" i="2" s="1"/>
  <c r="K90" i="2" s="1"/>
  <c r="H89" i="2" l="1"/>
  <c r="O90" i="2"/>
  <c r="J90" i="2"/>
  <c r="T2" i="1"/>
  <c r="N90" i="2"/>
  <c r="H88" i="2"/>
  <c r="P88" i="2"/>
  <c r="P89" i="2"/>
  <c r="G90" i="2"/>
  <c r="G166" i="4"/>
  <c r="S97" i="1"/>
  <c r="S3" i="1"/>
  <c r="G159" i="4"/>
  <c r="H90" i="2" l="1"/>
  <c r="P90" i="2"/>
  <c r="S2" i="1"/>
  <c r="G158" i="4" l="1"/>
  <c r="M85" i="2"/>
  <c r="L85" i="2"/>
  <c r="F85" i="2"/>
  <c r="E85" i="2"/>
  <c r="D85" i="2"/>
  <c r="N84" i="2"/>
  <c r="P84" i="2" s="1"/>
  <c r="J84" i="2"/>
  <c r="I84" i="2"/>
  <c r="G84" i="2"/>
  <c r="K84" i="2" s="1"/>
  <c r="N83" i="2"/>
  <c r="J83" i="2"/>
  <c r="I83" i="2"/>
  <c r="I85" i="2" s="1"/>
  <c r="G83" i="2"/>
  <c r="K83" i="2" s="1"/>
  <c r="K85" i="2" s="1"/>
  <c r="G128" i="4"/>
  <c r="R97" i="1"/>
  <c r="R3" i="1"/>
  <c r="G150" i="4"/>
  <c r="G143" i="4"/>
  <c r="G124" i="4"/>
  <c r="J85" i="2" l="1"/>
  <c r="G142" i="4"/>
  <c r="H84" i="2"/>
  <c r="N85" i="2"/>
  <c r="H83" i="2"/>
  <c r="G85" i="2"/>
  <c r="O83" i="2"/>
  <c r="O84" i="2"/>
  <c r="P83" i="2"/>
  <c r="P85" i="2" s="1"/>
  <c r="G123" i="4"/>
  <c r="J5" i="6"/>
  <c r="F5" i="6"/>
  <c r="D5" i="6"/>
  <c r="C5" i="6"/>
  <c r="I4" i="6"/>
  <c r="I5" i="6" s="1"/>
  <c r="H4" i="6"/>
  <c r="H5" i="6" s="1"/>
  <c r="G4" i="6"/>
  <c r="G5" i="6" s="1"/>
  <c r="E4" i="6"/>
  <c r="E5" i="6" s="1"/>
  <c r="D4" i="6"/>
  <c r="K3" i="6"/>
  <c r="H85" i="2" l="1"/>
  <c r="O85" i="2"/>
  <c r="K4" i="6"/>
  <c r="K5" i="6" s="1"/>
  <c r="R2" i="1" l="1"/>
  <c r="M80" i="2"/>
  <c r="L80" i="2"/>
  <c r="F80" i="2"/>
  <c r="E80" i="2"/>
  <c r="D80" i="2"/>
  <c r="N79" i="2"/>
  <c r="P79" i="2" s="1"/>
  <c r="J79" i="2"/>
  <c r="I79" i="2"/>
  <c r="G79" i="2"/>
  <c r="N78" i="2"/>
  <c r="P78" i="2" s="1"/>
  <c r="J78" i="2"/>
  <c r="I78" i="2"/>
  <c r="I80" i="2" s="1"/>
  <c r="G78" i="2"/>
  <c r="K78" i="2" s="1"/>
  <c r="M38" i="5"/>
  <c r="L7" i="5" s="1"/>
  <c r="M36" i="5"/>
  <c r="M37" i="5" s="1"/>
  <c r="L6" i="5" s="1"/>
  <c r="M35" i="5"/>
  <c r="L4" i="5" s="1"/>
  <c r="F36" i="5"/>
  <c r="F37" i="5" s="1"/>
  <c r="K6" i="5" s="1"/>
  <c r="F38" i="5"/>
  <c r="K7" i="5" s="1"/>
  <c r="J20" i="5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F35" i="5"/>
  <c r="K4" i="5" s="1"/>
  <c r="C20" i="5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J80" i="2" l="1"/>
  <c r="H78" i="2"/>
  <c r="G80" i="2"/>
  <c r="N80" i="2"/>
  <c r="K79" i="2"/>
  <c r="K80" i="2" s="1"/>
  <c r="H79" i="2"/>
  <c r="P80" i="2"/>
  <c r="O78" i="2"/>
  <c r="O79" i="2"/>
  <c r="K5" i="5"/>
  <c r="L5" i="5"/>
  <c r="H80" i="2" l="1"/>
  <c r="O80" i="2"/>
  <c r="Q3" i="1"/>
  <c r="Q97" i="1"/>
  <c r="M75" i="2"/>
  <c r="L75" i="2"/>
  <c r="F75" i="2"/>
  <c r="E75" i="2"/>
  <c r="D75" i="2"/>
  <c r="N74" i="2"/>
  <c r="P74" i="2" s="1"/>
  <c r="J74" i="2"/>
  <c r="I74" i="2"/>
  <c r="G74" i="2"/>
  <c r="H74" i="2" s="1"/>
  <c r="N73" i="2"/>
  <c r="J73" i="2"/>
  <c r="I73" i="2"/>
  <c r="I75" i="2" s="1"/>
  <c r="G73" i="2"/>
  <c r="O3" i="1"/>
  <c r="P3" i="1"/>
  <c r="P97" i="1"/>
  <c r="M70" i="2"/>
  <c r="L70" i="2"/>
  <c r="F70" i="2"/>
  <c r="E70" i="2"/>
  <c r="D70" i="2"/>
  <c r="N69" i="2"/>
  <c r="P69" i="2" s="1"/>
  <c r="J69" i="2"/>
  <c r="I69" i="2"/>
  <c r="G69" i="2"/>
  <c r="H69" i="2" s="1"/>
  <c r="N68" i="2"/>
  <c r="O68" i="2" s="1"/>
  <c r="J68" i="2"/>
  <c r="I68" i="2"/>
  <c r="G68" i="2"/>
  <c r="O97" i="1"/>
  <c r="M65" i="2"/>
  <c r="L65" i="2"/>
  <c r="F65" i="2"/>
  <c r="E65" i="2"/>
  <c r="D65" i="2"/>
  <c r="N64" i="2"/>
  <c r="O64" i="2" s="1"/>
  <c r="J64" i="2"/>
  <c r="I64" i="2"/>
  <c r="G64" i="2"/>
  <c r="H64" i="2" s="1"/>
  <c r="N63" i="2"/>
  <c r="J63" i="2"/>
  <c r="I63" i="2"/>
  <c r="G63" i="2"/>
  <c r="H63" i="2" s="1"/>
  <c r="G56" i="4"/>
  <c r="F62" i="4"/>
  <c r="F57" i="4"/>
  <c r="B56" i="4"/>
  <c r="C56" i="4"/>
  <c r="E56" i="4"/>
  <c r="N97" i="1"/>
  <c r="N3" i="1"/>
  <c r="M60" i="2"/>
  <c r="L60" i="2"/>
  <c r="F60" i="2"/>
  <c r="E60" i="2"/>
  <c r="D60" i="2"/>
  <c r="N59" i="2"/>
  <c r="O59" i="2" s="1"/>
  <c r="J59" i="2"/>
  <c r="I59" i="2"/>
  <c r="G59" i="2"/>
  <c r="K59" i="2" s="1"/>
  <c r="N58" i="2"/>
  <c r="P58" i="2" s="1"/>
  <c r="J58" i="2"/>
  <c r="I58" i="2"/>
  <c r="G58" i="2"/>
  <c r="F50" i="4"/>
  <c r="E50" i="4"/>
  <c r="C50" i="4"/>
  <c r="B50" i="4"/>
  <c r="B33" i="4"/>
  <c r="E33" i="4"/>
  <c r="F33" i="4"/>
  <c r="G32" i="4"/>
  <c r="G19" i="4"/>
  <c r="D19" i="4"/>
  <c r="C19" i="4"/>
  <c r="A19" i="4"/>
  <c r="F25" i="4"/>
  <c r="E25" i="4"/>
  <c r="F20" i="4"/>
  <c r="E20" i="4"/>
  <c r="B25" i="4"/>
  <c r="B20" i="4"/>
  <c r="M3" i="1"/>
  <c r="I60" i="2" l="1"/>
  <c r="P68" i="2"/>
  <c r="O69" i="2"/>
  <c r="J60" i="2"/>
  <c r="G60" i="2"/>
  <c r="N65" i="2"/>
  <c r="I65" i="2"/>
  <c r="F56" i="4"/>
  <c r="Q2" i="1"/>
  <c r="J75" i="2"/>
  <c r="G75" i="2"/>
  <c r="N75" i="2"/>
  <c r="O73" i="2"/>
  <c r="P73" i="2"/>
  <c r="P75" i="2" s="1"/>
  <c r="K74" i="2"/>
  <c r="H73" i="2"/>
  <c r="H75" i="2" s="1"/>
  <c r="K73" i="2"/>
  <c r="O74" i="2"/>
  <c r="E19" i="4"/>
  <c r="F19" i="4"/>
  <c r="B19" i="4"/>
  <c r="P2" i="1"/>
  <c r="N70" i="2"/>
  <c r="K69" i="2"/>
  <c r="G70" i="2"/>
  <c r="I70" i="2"/>
  <c r="J70" i="2"/>
  <c r="H68" i="2"/>
  <c r="H70" i="2" s="1"/>
  <c r="K68" i="2"/>
  <c r="P70" i="2"/>
  <c r="J65" i="2"/>
  <c r="P64" i="2"/>
  <c r="P63" i="2"/>
  <c r="G65" i="2"/>
  <c r="H65" i="2"/>
  <c r="K63" i="2"/>
  <c r="K64" i="2"/>
  <c r="O63" i="2"/>
  <c r="O65" i="2" s="1"/>
  <c r="O2" i="1"/>
  <c r="N2" i="1"/>
  <c r="P59" i="2"/>
  <c r="P60" i="2" s="1"/>
  <c r="H58" i="2"/>
  <c r="H59" i="2"/>
  <c r="O58" i="2"/>
  <c r="O60" i="2" s="1"/>
  <c r="N60" i="2"/>
  <c r="K58" i="2"/>
  <c r="K60" i="2" s="1"/>
  <c r="F32" i="4"/>
  <c r="P65" i="2" l="1"/>
  <c r="K70" i="2"/>
  <c r="K75" i="2"/>
  <c r="O75" i="2"/>
  <c r="O70" i="2"/>
  <c r="K65" i="2"/>
  <c r="H60" i="2"/>
  <c r="M97" i="1"/>
  <c r="M55" i="2"/>
  <c r="L55" i="2"/>
  <c r="F55" i="2"/>
  <c r="E55" i="2"/>
  <c r="D55" i="2"/>
  <c r="N54" i="2"/>
  <c r="P54" i="2" s="1"/>
  <c r="J54" i="2"/>
  <c r="I54" i="2"/>
  <c r="I55" i="2" s="1"/>
  <c r="G54" i="2"/>
  <c r="K54" i="2" s="1"/>
  <c r="N53" i="2"/>
  <c r="P53" i="2" s="1"/>
  <c r="J53" i="2"/>
  <c r="I53" i="2"/>
  <c r="G53" i="2"/>
  <c r="K53" i="2" s="1"/>
  <c r="P55" i="2" l="1"/>
  <c r="J55" i="2"/>
  <c r="H53" i="2"/>
  <c r="M2" i="1"/>
  <c r="K55" i="2"/>
  <c r="H54" i="2"/>
  <c r="O53" i="2"/>
  <c r="O54" i="2"/>
  <c r="N55" i="2"/>
  <c r="G55" i="2"/>
  <c r="H55" i="2" l="1"/>
  <c r="O55" i="2"/>
  <c r="M50" i="2" l="1"/>
  <c r="L50" i="2"/>
  <c r="F50" i="2"/>
  <c r="E50" i="2"/>
  <c r="D50" i="2"/>
  <c r="N49" i="2"/>
  <c r="O49" i="2" s="1"/>
  <c r="J49" i="2"/>
  <c r="I49" i="2"/>
  <c r="G49" i="2"/>
  <c r="H49" i="2" s="1"/>
  <c r="N48" i="2"/>
  <c r="J48" i="2"/>
  <c r="I48" i="2"/>
  <c r="G48" i="2"/>
  <c r="G50" i="2" s="1"/>
  <c r="L97" i="1"/>
  <c r="L3" i="1"/>
  <c r="G3" i="4"/>
  <c r="G6" i="4"/>
  <c r="F6" i="4"/>
  <c r="E6" i="4"/>
  <c r="B6" i="4"/>
  <c r="F3" i="4"/>
  <c r="E3" i="4"/>
  <c r="B3" i="4"/>
  <c r="C2" i="4"/>
  <c r="A2" i="4"/>
  <c r="K97" i="1"/>
  <c r="K3" i="1"/>
  <c r="J50" i="2" l="1"/>
  <c r="F2" i="4"/>
  <c r="L2" i="1"/>
  <c r="K49" i="2"/>
  <c r="I50" i="2"/>
  <c r="K48" i="2"/>
  <c r="K50" i="2" s="1"/>
  <c r="N50" i="2"/>
  <c r="O48" i="2"/>
  <c r="O50" i="2" s="1"/>
  <c r="P48" i="2"/>
  <c r="P49" i="2"/>
  <c r="H48" i="2"/>
  <c r="H50" i="2" s="1"/>
  <c r="G2" i="4"/>
  <c r="B2" i="4"/>
  <c r="E2" i="4"/>
  <c r="M40" i="2"/>
  <c r="L40" i="2"/>
  <c r="F40" i="2"/>
  <c r="E40" i="2"/>
  <c r="D40" i="2"/>
  <c r="N39" i="2"/>
  <c r="O39" i="2" s="1"/>
  <c r="J39" i="2"/>
  <c r="I39" i="2"/>
  <c r="G39" i="2"/>
  <c r="H39" i="2" s="1"/>
  <c r="N38" i="2"/>
  <c r="J38" i="2"/>
  <c r="I38" i="2"/>
  <c r="G38" i="2"/>
  <c r="H38" i="2" s="1"/>
  <c r="J40" i="2" l="1"/>
  <c r="K39" i="2"/>
  <c r="I40" i="2"/>
  <c r="K38" i="2"/>
  <c r="K40" i="2" s="1"/>
  <c r="N40" i="2"/>
  <c r="G40" i="2"/>
  <c r="P39" i="2"/>
  <c r="P38" i="2"/>
  <c r="P40" i="2" s="1"/>
  <c r="P50" i="2"/>
  <c r="H40" i="2"/>
  <c r="O38" i="2"/>
  <c r="O40" i="2" s="1"/>
  <c r="G106" i="3" l="1"/>
  <c r="G105" i="3"/>
  <c r="G104" i="3"/>
  <c r="G103" i="3"/>
  <c r="G102" i="3"/>
  <c r="G90" i="3"/>
  <c r="G84" i="3"/>
  <c r="K70" i="3"/>
  <c r="J70" i="3"/>
  <c r="I70" i="3"/>
  <c r="H70" i="3"/>
  <c r="F70" i="3"/>
  <c r="E70" i="3"/>
  <c r="D70" i="3"/>
  <c r="C70" i="3"/>
  <c r="B70" i="3"/>
  <c r="G63" i="3"/>
  <c r="G59" i="3"/>
  <c r="G53" i="3"/>
  <c r="G52" i="3"/>
  <c r="G51" i="3"/>
  <c r="G34" i="3"/>
  <c r="K5" i="3"/>
  <c r="K4" i="3" s="1"/>
  <c r="J5" i="3"/>
  <c r="J4" i="3" s="1"/>
  <c r="I5" i="3"/>
  <c r="H5" i="3"/>
  <c r="F5" i="3"/>
  <c r="E5" i="3"/>
  <c r="D5" i="3"/>
  <c r="C5" i="3"/>
  <c r="C4" i="3" s="1"/>
  <c r="B5" i="3"/>
  <c r="B4" i="3" s="1"/>
  <c r="I4" i="3"/>
  <c r="H4" i="3"/>
  <c r="F4" i="3"/>
  <c r="E4" i="3"/>
  <c r="D4" i="3"/>
  <c r="A4" i="3"/>
  <c r="M45" i="2"/>
  <c r="L45" i="2"/>
  <c r="F45" i="2"/>
  <c r="E45" i="2"/>
  <c r="D45" i="2"/>
  <c r="N44" i="2"/>
  <c r="P44" i="2" s="1"/>
  <c r="J44" i="2"/>
  <c r="I44" i="2"/>
  <c r="G44" i="2"/>
  <c r="H44" i="2" s="1"/>
  <c r="N43" i="2"/>
  <c r="J43" i="2"/>
  <c r="I43" i="2"/>
  <c r="G43" i="2"/>
  <c r="K43" i="2" s="1"/>
  <c r="M35" i="2"/>
  <c r="L35" i="2"/>
  <c r="F35" i="2"/>
  <c r="E35" i="2"/>
  <c r="D35" i="2"/>
  <c r="N34" i="2"/>
  <c r="P34" i="2" s="1"/>
  <c r="J34" i="2"/>
  <c r="I34" i="2"/>
  <c r="G34" i="2"/>
  <c r="K34" i="2" s="1"/>
  <c r="N33" i="2"/>
  <c r="P33" i="2" s="1"/>
  <c r="J33" i="2"/>
  <c r="I33" i="2"/>
  <c r="I35" i="2" s="1"/>
  <c r="G33" i="2"/>
  <c r="K33" i="2" s="1"/>
  <c r="M30" i="2"/>
  <c r="L30" i="2"/>
  <c r="F30" i="2"/>
  <c r="E30" i="2"/>
  <c r="D30" i="2"/>
  <c r="N29" i="2"/>
  <c r="O29" i="2" s="1"/>
  <c r="J29" i="2"/>
  <c r="I29" i="2"/>
  <c r="G29" i="2"/>
  <c r="K29" i="2" s="1"/>
  <c r="N28" i="2"/>
  <c r="J28" i="2"/>
  <c r="I28" i="2"/>
  <c r="G28" i="2"/>
  <c r="K28" i="2" s="1"/>
  <c r="M25" i="2"/>
  <c r="L25" i="2"/>
  <c r="F25" i="2"/>
  <c r="E25" i="2"/>
  <c r="D25" i="2"/>
  <c r="N24" i="2"/>
  <c r="P24" i="2" s="1"/>
  <c r="J24" i="2"/>
  <c r="I24" i="2"/>
  <c r="G24" i="2"/>
  <c r="H24" i="2" s="1"/>
  <c r="N23" i="2"/>
  <c r="J23" i="2"/>
  <c r="I23" i="2"/>
  <c r="I25" i="2" s="1"/>
  <c r="G23" i="2"/>
  <c r="H23" i="2" s="1"/>
  <c r="M20" i="2"/>
  <c r="L20" i="2"/>
  <c r="F20" i="2"/>
  <c r="E20" i="2"/>
  <c r="D20" i="2"/>
  <c r="N19" i="2"/>
  <c r="P19" i="2" s="1"/>
  <c r="J19" i="2"/>
  <c r="I19" i="2"/>
  <c r="G19" i="2"/>
  <c r="K19" i="2" s="1"/>
  <c r="N18" i="2"/>
  <c r="P18" i="2" s="1"/>
  <c r="J18" i="2"/>
  <c r="I18" i="2"/>
  <c r="G18" i="2"/>
  <c r="M15" i="2"/>
  <c r="L15" i="2"/>
  <c r="F15" i="2"/>
  <c r="E15" i="2"/>
  <c r="D15" i="2"/>
  <c r="N14" i="2"/>
  <c r="O14" i="2" s="1"/>
  <c r="J14" i="2"/>
  <c r="I14" i="2"/>
  <c r="G14" i="2"/>
  <c r="K14" i="2" s="1"/>
  <c r="N13" i="2"/>
  <c r="J13" i="2"/>
  <c r="I13" i="2"/>
  <c r="G13" i="2"/>
  <c r="K13" i="2" s="1"/>
  <c r="M10" i="2"/>
  <c r="L10" i="2"/>
  <c r="F10" i="2"/>
  <c r="E10" i="2"/>
  <c r="N9" i="2"/>
  <c r="P9" i="2" s="1"/>
  <c r="G9" i="2"/>
  <c r="D9" i="2"/>
  <c r="J9" i="2" s="1"/>
  <c r="N8" i="2"/>
  <c r="P8" i="2" s="1"/>
  <c r="G8" i="2"/>
  <c r="D8" i="2"/>
  <c r="I8" i="2" s="1"/>
  <c r="M5" i="2"/>
  <c r="L5" i="2"/>
  <c r="F5" i="2"/>
  <c r="E5" i="2"/>
  <c r="D5" i="2"/>
  <c r="N4" i="2"/>
  <c r="P4" i="2" s="1"/>
  <c r="J4" i="2"/>
  <c r="I4" i="2"/>
  <c r="G4" i="2"/>
  <c r="H4" i="2" s="1"/>
  <c r="N3" i="2"/>
  <c r="P3" i="2" s="1"/>
  <c r="J3" i="2"/>
  <c r="I3" i="2"/>
  <c r="G3" i="2"/>
  <c r="H3" i="2" s="1"/>
  <c r="J120" i="1"/>
  <c r="J97" i="1" s="1"/>
  <c r="I97" i="1"/>
  <c r="H97" i="1"/>
  <c r="G97" i="1"/>
  <c r="F97" i="1"/>
  <c r="E97" i="1"/>
  <c r="B97" i="1"/>
  <c r="J3" i="1"/>
  <c r="I3" i="1"/>
  <c r="H3" i="1"/>
  <c r="G3" i="1"/>
  <c r="F3" i="1"/>
  <c r="E3" i="1"/>
  <c r="B3" i="1"/>
  <c r="C2" i="1"/>
  <c r="A2" i="1"/>
  <c r="K4" i="2" l="1"/>
  <c r="G10" i="2"/>
  <c r="I30" i="2"/>
  <c r="J5" i="2"/>
  <c r="K9" i="2"/>
  <c r="I15" i="2"/>
  <c r="I5" i="2"/>
  <c r="J15" i="2"/>
  <c r="J30" i="2"/>
  <c r="H5" i="2"/>
  <c r="O9" i="2"/>
  <c r="P29" i="2"/>
  <c r="K3" i="2"/>
  <c r="K5" i="2" s="1"/>
  <c r="H14" i="2"/>
  <c r="H9" i="2"/>
  <c r="N30" i="2"/>
  <c r="H34" i="2"/>
  <c r="K44" i="2"/>
  <c r="J25" i="2"/>
  <c r="G5" i="2"/>
  <c r="N25" i="2"/>
  <c r="I45" i="2"/>
  <c r="I20" i="2"/>
  <c r="J45" i="2"/>
  <c r="J2" i="1"/>
  <c r="G25" i="2"/>
  <c r="H13" i="2"/>
  <c r="N20" i="2"/>
  <c r="P28" i="2"/>
  <c r="O28" i="2"/>
  <c r="O30" i="2" s="1"/>
  <c r="P5" i="2"/>
  <c r="H25" i="2"/>
  <c r="K24" i="2"/>
  <c r="J35" i="2"/>
  <c r="J8" i="2"/>
  <c r="J10" i="2" s="1"/>
  <c r="P10" i="2"/>
  <c r="P14" i="2"/>
  <c r="G20" i="2"/>
  <c r="P35" i="2"/>
  <c r="H33" i="2"/>
  <c r="N15" i="2"/>
  <c r="G35" i="2"/>
  <c r="K45" i="2"/>
  <c r="P13" i="2"/>
  <c r="J20" i="2"/>
  <c r="K23" i="2"/>
  <c r="K25" i="2" s="1"/>
  <c r="I9" i="2"/>
  <c r="I10" i="2" s="1"/>
  <c r="K18" i="2"/>
  <c r="K20" i="2" s="1"/>
  <c r="G70" i="3"/>
  <c r="G5" i="3"/>
  <c r="G4" i="3" s="1"/>
  <c r="F2" i="1"/>
  <c r="G2" i="1"/>
  <c r="I2" i="1"/>
  <c r="H2" i="1"/>
  <c r="E2" i="1"/>
  <c r="B2" i="1"/>
  <c r="N45" i="2"/>
  <c r="O44" i="2"/>
  <c r="O43" i="2"/>
  <c r="O45" i="2" s="1"/>
  <c r="G45" i="2"/>
  <c r="K2" i="1"/>
  <c r="K30" i="2"/>
  <c r="P20" i="2"/>
  <c r="K35" i="2"/>
  <c r="K15" i="2"/>
  <c r="N10" i="2"/>
  <c r="N5" i="2"/>
  <c r="K8" i="2"/>
  <c r="K10" i="2" s="1"/>
  <c r="O13" i="2"/>
  <c r="O15" i="2" s="1"/>
  <c r="H18" i="2"/>
  <c r="H19" i="2"/>
  <c r="N35" i="2"/>
  <c r="O8" i="2"/>
  <c r="O23" i="2"/>
  <c r="O24" i="2"/>
  <c r="H28" i="2"/>
  <c r="H29" i="2"/>
  <c r="P43" i="2"/>
  <c r="P45" i="2" s="1"/>
  <c r="P23" i="2"/>
  <c r="P25" i="2" s="1"/>
  <c r="O3" i="2"/>
  <c r="O4" i="2"/>
  <c r="G30" i="2"/>
  <c r="O33" i="2"/>
  <c r="O34" i="2"/>
  <c r="H43" i="2"/>
  <c r="H45" i="2" s="1"/>
  <c r="H8" i="2"/>
  <c r="H10" i="2" s="1"/>
  <c r="D10" i="2"/>
  <c r="G15" i="2"/>
  <c r="O18" i="2"/>
  <c r="O19" i="2"/>
  <c r="O10" i="2" l="1"/>
  <c r="H15" i="2"/>
  <c r="H35" i="2"/>
  <c r="P30" i="2"/>
  <c r="H30" i="2"/>
  <c r="P15" i="2"/>
  <c r="H20" i="2"/>
  <c r="O20" i="2"/>
  <c r="O5" i="2"/>
  <c r="O25" i="2"/>
  <c r="O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tc={D660F2D1-6984-4899-967C-CFB18D3499A6}</author>
    <author>tc={CD026B6D-0C1D-4F77-AB9F-FA2FB3131BA9}</author>
    <author>tc={6C947827-2CAB-4752-A6B5-D69A4DD7C7AE}</author>
    <author>tc={A8C3CAC0-7CC8-4790-B007-FF1A317A27BE}</author>
  </authors>
  <commentList>
    <comment ref="P4" authorId="0" shapeId="0" xr:uid="{D660F2D1-6984-4899-967C-CFB18D3499A6}">
      <text>
        <t>[Threaded comment]
Your version of Excel allows you to read this threaded comment; however, any edits to it will get removed if the file is opened in a newer version of Excel. Learn more: https://go.microsoft.com/fwlink/?linkid=870924
Comment:
    Camp sale</t>
      </text>
    </comment>
    <comment ref="O20" authorId="1" shapeId="0" xr:uid="{CD026B6D-0C1D-4F77-AB9F-FA2FB3131BA9}">
      <text>
        <t>[Threaded comment]
Your version of Excel allows you to read this threaded comment; however, any edits to it will get removed if the file is opened in a newer version of Excel. Learn more: https://go.microsoft.com/fwlink/?linkid=870924
Comment:
    Camp sale</t>
      </text>
    </comment>
    <comment ref="O130" authorId="2" shapeId="0" xr:uid="{6C947827-2CAB-4752-A6B5-D69A4DD7C7AE}">
      <text>
        <t>[Threaded comment]
Your version of Excel allows you to read this threaded comment; however, any edits to it will get removed if the file is opened in a newer version of Excel. Learn more: https://go.microsoft.com/fwlink/?linkid=870924
Comment:
    Camp sale</t>
      </text>
    </comment>
    <comment ref="O139" authorId="3" shapeId="0" xr:uid="{A8C3CAC0-7CC8-4790-B007-FF1A317A27BE}">
      <text>
        <t>[Threaded comment]
Your version of Excel allows you to read this threaded comment; however, any edits to it will get removed if the file is opened in a newer version of Excel. Learn more: https://go.microsoft.com/fwlink/?linkid=870924
Comment:
    Camp sale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tc={A5D440FB-8AE4-4872-9A47-CD162C4A9359}</author>
    <author>tc={34E52271-1803-4E3D-9B1B-47673236AC83}</author>
    <author>tc={8E915FA7-4757-451C-8317-579FC22C207E}</author>
    <author>tc={58304CE6-ECB2-46FE-A864-411495E396D2}</author>
  </authors>
  <commentList>
    <comment ref="G78" authorId="0" shapeId="0" xr:uid="{A5D440FB-8AE4-4872-9A47-CD162C4A9359}">
      <text>
        <t>[Threaded comment]
Your version of Excel allows you to read this threaded comment; however, any edits to it will get removed if the file is opened in a newer version of Excel. Learn more: https://go.microsoft.com/fwlink/?linkid=870924
Comment:
    Camp sale</t>
      </text>
    </comment>
    <comment ref="G82" authorId="1" shapeId="0" xr:uid="{34E52271-1803-4E3D-9B1B-47673236AC83}">
      <text>
        <t>[Threaded comment]
Your version of Excel allows you to read this threaded comment; however, any edits to it will get removed if the file is opened in a newer version of Excel. Learn more: https://go.microsoft.com/fwlink/?linkid=870924
Comment:
    Camp sale</t>
      </text>
    </comment>
    <comment ref="G83" authorId="2" shapeId="0" xr:uid="{8E915FA7-4757-451C-8317-579FC22C207E}">
      <text>
        <t>[Threaded comment]
Your version of Excel allows you to read this threaded comment; however, any edits to it will get removed if the file is opened in a newer version of Excel. Learn more: https://go.microsoft.com/fwlink/?linkid=870924
Comment:
    Camp sale</t>
      </text>
    </comment>
    <comment ref="G89" authorId="3" shapeId="0" xr:uid="{58304CE6-ECB2-46FE-A864-411495E396D2}">
      <text>
        <t>[Threaded comment]
Your version of Excel allows you to read this threaded comment; however, any edits to it will get removed if the file is opened in a newer version of Excel. Learn more: https://go.microsoft.com/fwlink/?linkid=870924
Comment:
    Camp sale</t>
      </text>
    </comment>
  </commentList>
</comments>
</file>

<file path=xl/sharedStrings.xml><?xml version="1.0" encoding="utf-8"?>
<sst xmlns="http://schemas.openxmlformats.org/spreadsheetml/2006/main" count="2835" uniqueCount="713">
  <si>
    <t>Provider Code</t>
  </si>
  <si>
    <t>Provider Name</t>
  </si>
  <si>
    <t>District</t>
  </si>
  <si>
    <t>Category</t>
  </si>
  <si>
    <t>Pharmacy Code</t>
  </si>
  <si>
    <t>Tagged Pharmacy</t>
  </si>
  <si>
    <t>Pharmacy Code-2</t>
  </si>
  <si>
    <t>Tagged Pharmacy-2</t>
  </si>
  <si>
    <t>Weekly Sales-29 (03 to 09 Sep)</t>
  </si>
  <si>
    <t>Weekly Sales-30 (10 to 16 Sep)</t>
  </si>
  <si>
    <t>Karachi</t>
  </si>
  <si>
    <t>Z04006304</t>
  </si>
  <si>
    <t>KAUSAR PARVEEN</t>
  </si>
  <si>
    <t>A</t>
  </si>
  <si>
    <t>Zain Medical Store</t>
  </si>
  <si>
    <t>Z04002818</t>
  </si>
  <si>
    <t>SHAHNAZ ANSARI</t>
  </si>
  <si>
    <t>Dr Shahnaz Ansari pharmacy</t>
  </si>
  <si>
    <t>Karachi M/S</t>
  </si>
  <si>
    <t>Z04006296</t>
  </si>
  <si>
    <t>ZARAFSHAH SEHAR</t>
  </si>
  <si>
    <t>Mashallah Medicos</t>
  </si>
  <si>
    <t>Z04003003</t>
  </si>
  <si>
    <t>RIFFAT RANA</t>
  </si>
  <si>
    <t>Star M/S</t>
  </si>
  <si>
    <t>Z04006290</t>
  </si>
  <si>
    <t>NAJMA SHAHEEN</t>
  </si>
  <si>
    <t>Jilani M/S</t>
  </si>
  <si>
    <t>Z04006294</t>
  </si>
  <si>
    <t>ABIDA ARSHAD</t>
  </si>
  <si>
    <t>Abida M/S</t>
  </si>
  <si>
    <t>Madni Med. St. 36-B</t>
  </si>
  <si>
    <t>Z04006459</t>
  </si>
  <si>
    <t>FAIZA AMBRIN</t>
  </si>
  <si>
    <t>Z04006453</t>
  </si>
  <si>
    <t>BILQEES MUSTAFA</t>
  </si>
  <si>
    <t>C</t>
  </si>
  <si>
    <t>Awad Hospital Pharmacy</t>
  </si>
  <si>
    <t>Z04001765</t>
  </si>
  <si>
    <t>SAIMA SAJID</t>
  </si>
  <si>
    <t>Almadina M/S</t>
  </si>
  <si>
    <t>Z04006470</t>
  </si>
  <si>
    <t>WASEEM IQBAL</t>
  </si>
  <si>
    <t>Dr Waseem Iqbal Pharmacy</t>
  </si>
  <si>
    <t>Colony M/S</t>
  </si>
  <si>
    <t>Z04006387</t>
  </si>
  <si>
    <t>FIZZA ASLAM</t>
  </si>
  <si>
    <t>Anwer M/S</t>
  </si>
  <si>
    <t>Z04006100</t>
  </si>
  <si>
    <t>FARZANA AMIR</t>
  </si>
  <si>
    <t>Jmc Pharmacy</t>
  </si>
  <si>
    <t>Z04000404</t>
  </si>
  <si>
    <t>HUMA NADEEM</t>
  </si>
  <si>
    <t>Colony Medical Store</t>
  </si>
  <si>
    <t>Z04001404</t>
  </si>
  <si>
    <t>SHABANA SHAHEEN</t>
  </si>
  <si>
    <t>Insan Dost Clinic</t>
  </si>
  <si>
    <t>Z04006099</t>
  </si>
  <si>
    <t>HUMAIRA SAGHEER</t>
  </si>
  <si>
    <t>Adnan Medical Store</t>
  </si>
  <si>
    <t>Z04006446</t>
  </si>
  <si>
    <t>NIGHAT YOUNUS</t>
  </si>
  <si>
    <t>The Hospital</t>
  </si>
  <si>
    <t>Z04006292</t>
  </si>
  <si>
    <t>SALMA SHAH</t>
  </si>
  <si>
    <t>Mehran Med. St. Qd</t>
  </si>
  <si>
    <t>Z04006284</t>
  </si>
  <si>
    <t>SONIYA GUL</t>
  </si>
  <si>
    <t>Mohammad Dawood Medical Store</t>
  </si>
  <si>
    <t>Ihtisham M/s</t>
  </si>
  <si>
    <t>Z04006200</t>
  </si>
  <si>
    <t>FARZANA GUL</t>
  </si>
  <si>
    <t>Sana M/S</t>
  </si>
  <si>
    <t>N02000510</t>
  </si>
  <si>
    <t>NADIA YAQOOB</t>
  </si>
  <si>
    <t>Colony M/s</t>
  </si>
  <si>
    <t>Z04006491</t>
  </si>
  <si>
    <t>ZAKIA SHAIKH</t>
  </si>
  <si>
    <t>Z04001811</t>
  </si>
  <si>
    <t>NOUSHABA</t>
  </si>
  <si>
    <t>Dr Noushaba Pharmacy</t>
  </si>
  <si>
    <t>Khalid M/S</t>
  </si>
  <si>
    <t>Z04006460</t>
  </si>
  <si>
    <t>NADIA NADEEM</t>
  </si>
  <si>
    <t>Star general hospital Pharmacy</t>
  </si>
  <si>
    <t>Z04001877</t>
  </si>
  <si>
    <t>DR SHAZIA ALMAS</t>
  </si>
  <si>
    <t>Al-Shafi M/S</t>
  </si>
  <si>
    <t>Al-Saeed M/S</t>
  </si>
  <si>
    <t>Z04001431</t>
  </si>
  <si>
    <t>DR GHAZALA SHAHEEN</t>
  </si>
  <si>
    <t>Dr Ghazala Shahin Pharmacy</t>
  </si>
  <si>
    <t>Z04006447</t>
  </si>
  <si>
    <t>NUSRAT PARVEEN</t>
  </si>
  <si>
    <t>Naila M/S</t>
  </si>
  <si>
    <t>Z04006451</t>
  </si>
  <si>
    <t>SABRA</t>
  </si>
  <si>
    <t>Health Care M/S</t>
  </si>
  <si>
    <t>Athar M/s</t>
  </si>
  <si>
    <t>Z04001677</t>
  </si>
  <si>
    <t>DR SAJDA SHAHID</t>
  </si>
  <si>
    <t>Z03005790</t>
  </si>
  <si>
    <t>MAROOFIA ALI</t>
  </si>
  <si>
    <t>Zaman m/s</t>
  </si>
  <si>
    <t>Z04006452</t>
  </si>
  <si>
    <t>HUMAIRA WAQAR</t>
  </si>
  <si>
    <t>Naila Medical Store</t>
  </si>
  <si>
    <t>Z04006461</t>
  </si>
  <si>
    <t>KIRAN ASIM</t>
  </si>
  <si>
    <t>Z04003012</t>
  </si>
  <si>
    <t>SABOHI NADEEM</t>
  </si>
  <si>
    <t>Qadeer Medical Store</t>
  </si>
  <si>
    <t>Z04006494</t>
  </si>
  <si>
    <t>SADAF KANWAL</t>
  </si>
  <si>
    <t>Z04000011</t>
  </si>
  <si>
    <t>SAFIA JAVED</t>
  </si>
  <si>
    <t>Awad M/s</t>
  </si>
  <si>
    <t>Z04006493</t>
  </si>
  <si>
    <t>ZOHRA NUSRAT</t>
  </si>
  <si>
    <t>Z04006486</t>
  </si>
  <si>
    <t>MOONA REHMAN</t>
  </si>
  <si>
    <t>Moona M/S</t>
  </si>
  <si>
    <t>Z04006466</t>
  </si>
  <si>
    <t>AFSARI BEGHUM</t>
  </si>
  <si>
    <t>Ayesha M/s</t>
  </si>
  <si>
    <t>Z04006098</t>
  </si>
  <si>
    <t>SHEHNAZ PERVAIZ</t>
  </si>
  <si>
    <t>S.Madina Medical Store</t>
  </si>
  <si>
    <t>Z04006319</t>
  </si>
  <si>
    <t>HAJRA SAEED</t>
  </si>
  <si>
    <t>Tariq M/S</t>
  </si>
  <si>
    <t>Z04006105</t>
  </si>
  <si>
    <t>SEEMA KHAN</t>
  </si>
  <si>
    <t>Akhtar M/S</t>
  </si>
  <si>
    <t>Z04006454</t>
  </si>
  <si>
    <t>SURHANA NAJAM</t>
  </si>
  <si>
    <t>Yasir Medical Store</t>
  </si>
  <si>
    <t>Z04006489</t>
  </si>
  <si>
    <t>HORIA BARI</t>
  </si>
  <si>
    <t>Alfazal M/s</t>
  </si>
  <si>
    <t>Z04006490</t>
  </si>
  <si>
    <t>SAEEDA SHAH</t>
  </si>
  <si>
    <t>Kausar M/s</t>
  </si>
  <si>
    <t>N02000361</t>
  </si>
  <si>
    <t>PERVEEN MALIK</t>
  </si>
  <si>
    <t>KORANGI-LANDHI MEDICAL CENTRE</t>
  </si>
  <si>
    <t>Z04000405</t>
  </si>
  <si>
    <t>SAFIA</t>
  </si>
  <si>
    <t>Alshafi M/S</t>
  </si>
  <si>
    <t>N02000360</t>
  </si>
  <si>
    <t>UZMA BAIG</t>
  </si>
  <si>
    <t>Z04006475</t>
  </si>
  <si>
    <t>GULSHAN WASEEM</t>
  </si>
  <si>
    <t>Z04006499</t>
  </si>
  <si>
    <t>NADIA REHMAN</t>
  </si>
  <si>
    <t>Farooqi M/s</t>
  </si>
  <si>
    <t>Z04006497</t>
  </si>
  <si>
    <t>AZRA PARVEEN</t>
  </si>
  <si>
    <t>Rajpootana M/S</t>
  </si>
  <si>
    <t>Z04006464</t>
  </si>
  <si>
    <t>BEENISH MUGHAL</t>
  </si>
  <si>
    <t>N02000333</t>
  </si>
  <si>
    <t>TAHIRA</t>
  </si>
  <si>
    <t>Z04006458</t>
  </si>
  <si>
    <t>RUKHSANA SOHAIL</t>
  </si>
  <si>
    <t>Alsaeed M/S</t>
  </si>
  <si>
    <t>Usman M/S</t>
  </si>
  <si>
    <t>Z04006492</t>
  </si>
  <si>
    <t>UZMA TAHIRA</t>
  </si>
  <si>
    <t>Z04002040</t>
  </si>
  <si>
    <t>SEHER ZAIDI</t>
  </si>
  <si>
    <t>Z04006479</t>
  </si>
  <si>
    <t>FARAH NAZ</t>
  </si>
  <si>
    <t>Z04006478</t>
  </si>
  <si>
    <t>SHABANAM ALI</t>
  </si>
  <si>
    <t>Al-Madina M/S</t>
  </si>
  <si>
    <t>Z04006097</t>
  </si>
  <si>
    <t>ARFA SIDDIQUI</t>
  </si>
  <si>
    <t>Dr Arifa pharmacy</t>
  </si>
  <si>
    <t>Mujtaba m/s</t>
  </si>
  <si>
    <t>Z04006191</t>
  </si>
  <si>
    <t>RIFHAT NASEEM</t>
  </si>
  <si>
    <t>Asim Med Store</t>
  </si>
  <si>
    <t>Osama M/S</t>
  </si>
  <si>
    <t>Z04000697</t>
  </si>
  <si>
    <t>SHAHEEN MASROOR</t>
  </si>
  <si>
    <t>Z04002997</t>
  </si>
  <si>
    <t>ASMA IRFAN</t>
  </si>
  <si>
    <t>Z04006229</t>
  </si>
  <si>
    <t>FATIMA TABASSUM</t>
  </si>
  <si>
    <t>Z04006448</t>
  </si>
  <si>
    <t>ALIYA AZHAR</t>
  </si>
  <si>
    <t>Madni Med Store Main Road Landhi</t>
  </si>
  <si>
    <t>Z04006325</t>
  </si>
  <si>
    <t>ABIDA KHAN</t>
  </si>
  <si>
    <t>Z04006287</t>
  </si>
  <si>
    <t>SHAKRA</t>
  </si>
  <si>
    <t>Grace hospital pharmacy</t>
  </si>
  <si>
    <t>Z04006480</t>
  </si>
  <si>
    <t>ERUM RASHEED</t>
  </si>
  <si>
    <t>Sultan M/S</t>
  </si>
  <si>
    <t>Z04006234</t>
  </si>
  <si>
    <t>SHABANA MAJEED</t>
  </si>
  <si>
    <t>Z04006498</t>
  </si>
  <si>
    <t>SYEDA UZMA JILLANI</t>
  </si>
  <si>
    <t>N02000328</t>
  </si>
  <si>
    <t>PARVEEN NOOR</t>
  </si>
  <si>
    <t>Maha Noor Pharmacy</t>
  </si>
  <si>
    <t>Z04006476</t>
  </si>
  <si>
    <t>HINA RAHIM</t>
  </si>
  <si>
    <t>Shafi Medical Store</t>
  </si>
  <si>
    <t>Z02010769</t>
  </si>
  <si>
    <t>TASNEEM IFTIKHAR</t>
  </si>
  <si>
    <t>Dr  Tasneem Iftikhar pharmacy</t>
  </si>
  <si>
    <t>Z04006496</t>
  </si>
  <si>
    <t>NOREEN CHAND</t>
  </si>
  <si>
    <t>Dr Fouzia  M/c</t>
  </si>
  <si>
    <t>Bismillah M/c</t>
  </si>
  <si>
    <t>Z04006485</t>
  </si>
  <si>
    <t>FARZANA ASGHAR</t>
  </si>
  <si>
    <t>Z04006231</t>
  </si>
  <si>
    <t>SHAHIDA</t>
  </si>
  <si>
    <t>Z04006469</t>
  </si>
  <si>
    <t>AYESHA SAMEEN</t>
  </si>
  <si>
    <t>Salman M/S</t>
  </si>
  <si>
    <t>Z04006320</t>
  </si>
  <si>
    <t>YASMEEN KHAN</t>
  </si>
  <si>
    <t>Azam M/S</t>
  </si>
  <si>
    <t>Z04006457</t>
  </si>
  <si>
    <t>ABDA SHAH</t>
  </si>
  <si>
    <t>Ambia M/S</t>
  </si>
  <si>
    <t>Z04000740</t>
  </si>
  <si>
    <t>TABASSUM MEMON</t>
  </si>
  <si>
    <t>International hospital pharmacy</t>
  </si>
  <si>
    <t>Hafiz M/s</t>
  </si>
  <si>
    <t>Z04002903</t>
  </si>
  <si>
    <t>SHAZIA ALI</t>
  </si>
  <si>
    <t>Prime MS</t>
  </si>
  <si>
    <t>Z04006450</t>
  </si>
  <si>
    <t>GHAZALA ASHRAF</t>
  </si>
  <si>
    <t>Syed M/S</t>
  </si>
  <si>
    <t>Z04001288</t>
  </si>
  <si>
    <t>NIGHAT SHAREEF</t>
  </si>
  <si>
    <t>Bismillah Medical &amp; Genral Store 3</t>
  </si>
  <si>
    <t>Rawapindi</t>
  </si>
  <si>
    <t>Z64008161</t>
  </si>
  <si>
    <t>ZOHRA ISRAR</t>
  </si>
  <si>
    <t>Rawalpindi</t>
  </si>
  <si>
    <t xml:space="preserve">TWF hospital pharmacy </t>
  </si>
  <si>
    <t>Z64008167</t>
  </si>
  <si>
    <t>SHEEMA</t>
  </si>
  <si>
    <t xml:space="preserve">Hayat wali pharmacy </t>
  </si>
  <si>
    <t>Z64008155</t>
  </si>
  <si>
    <t>AYESHA YASMEEN</t>
  </si>
  <si>
    <t>Ateeq chemist</t>
  </si>
  <si>
    <t>Z64001391</t>
  </si>
  <si>
    <t>BANO MEHMOOD</t>
  </si>
  <si>
    <t xml:space="preserve">Dwatson pharmacy </t>
  </si>
  <si>
    <t>Z64008156</t>
  </si>
  <si>
    <t>AFIA</t>
  </si>
  <si>
    <t xml:space="preserve">Cosmosurge hosp pharmacy </t>
  </si>
  <si>
    <t>Z64008103</t>
  </si>
  <si>
    <t>MUSRAT ASHRAF</t>
  </si>
  <si>
    <t>Z64008117</t>
  </si>
  <si>
    <t>NASEEM TARIQ</t>
  </si>
  <si>
    <t>ARSHAD MEDICAL &amp; GENERAL STORE</t>
  </si>
  <si>
    <t>Z64008171</t>
  </si>
  <si>
    <t>SIDRA AMIR</t>
  </si>
  <si>
    <t>Medicine point</t>
  </si>
  <si>
    <t>Irfan Pharmacy</t>
  </si>
  <si>
    <t>Z64007514</t>
  </si>
  <si>
    <t>FOUZIA</t>
  </si>
  <si>
    <t>Z64008116</t>
  </si>
  <si>
    <t>SAIMA SABIR</t>
  </si>
  <si>
    <t>HR Pharmacy</t>
  </si>
  <si>
    <t>Z64008120</t>
  </si>
  <si>
    <t>MADIHA TARIQ</t>
  </si>
  <si>
    <t xml:space="preserve">Tayyaba pharmacy </t>
  </si>
  <si>
    <t>Z64007171</t>
  </si>
  <si>
    <t>SAIMA RAHEEL</t>
  </si>
  <si>
    <t xml:space="preserve">Sulehri pharmacy </t>
  </si>
  <si>
    <t>Z64008113</t>
  </si>
  <si>
    <t>MAHRUKH HAMID</t>
  </si>
  <si>
    <t>Tayyaba pharmacy 8 no chungi</t>
  </si>
  <si>
    <t>Z64008152</t>
  </si>
  <si>
    <t>PROF.HAMEEDA BANO</t>
  </si>
  <si>
    <t>Z64008165</t>
  </si>
  <si>
    <t>JAISA JABEEN</t>
  </si>
  <si>
    <t>Z64007441</t>
  </si>
  <si>
    <t>SANIA ALI-RMO</t>
  </si>
  <si>
    <t>Hanif pharmacy</t>
  </si>
  <si>
    <t>Z64008093</t>
  </si>
  <si>
    <t>SAIMA KHAN</t>
  </si>
  <si>
    <t>Medicare pharmacy</t>
  </si>
  <si>
    <t>Z64000814</t>
  </si>
  <si>
    <t>HINA HAFEEZ</t>
  </si>
  <si>
    <t>ALI PHARMACY</t>
  </si>
  <si>
    <t>Z64007511</t>
  </si>
  <si>
    <t>SHAKEELA IMRAN</t>
  </si>
  <si>
    <t>Z64006162</t>
  </si>
  <si>
    <t>BRIG. NADRA SULTANA</t>
  </si>
  <si>
    <t xml:space="preserve">Raja pharmacy </t>
  </si>
  <si>
    <t>Z64008098</t>
  </si>
  <si>
    <t>TAHIRAH JABBAR</t>
  </si>
  <si>
    <t>Mediac pharmacy</t>
  </si>
  <si>
    <t>Z64008166</t>
  </si>
  <si>
    <t>SHAGUFTA REHMAN</t>
  </si>
  <si>
    <t>Z64001598</t>
  </si>
  <si>
    <t>SAMINA ALI KAZMI</t>
  </si>
  <si>
    <t>Dwatson pharmacy</t>
  </si>
  <si>
    <t>Z64001595</t>
  </si>
  <si>
    <t>RIZWANA CHAUDARY</t>
  </si>
  <si>
    <t>medicare pharmacy</t>
  </si>
  <si>
    <t>Z64008159</t>
  </si>
  <si>
    <t>GHAZALA ABBASI</t>
  </si>
  <si>
    <t>Z64001886</t>
  </si>
  <si>
    <t>SAJEELA MARIUM</t>
  </si>
  <si>
    <t xml:space="preserve">Amjad shaheed pharmacy </t>
  </si>
  <si>
    <t>Z64005931</t>
  </si>
  <si>
    <t>QAMAR MUZAFFAR</t>
  </si>
  <si>
    <t>ZM pharmacy</t>
  </si>
  <si>
    <t>Z64007973</t>
  </si>
  <si>
    <t>NARGIS YOUSUF</t>
  </si>
  <si>
    <t xml:space="preserve">Malik pharmacy </t>
  </si>
  <si>
    <t>Z64008153</t>
  </si>
  <si>
    <t>SANIA ALI</t>
  </si>
  <si>
    <t>Z64006334</t>
  </si>
  <si>
    <t>SADIA KHAN</t>
  </si>
  <si>
    <t>Z64008174</t>
  </si>
  <si>
    <t>RUBINA WAHEED</t>
  </si>
  <si>
    <t>Z64008169</t>
  </si>
  <si>
    <t>SONIA</t>
  </si>
  <si>
    <t xml:space="preserve">Sardar pharmacy </t>
  </si>
  <si>
    <t>Z64007262</t>
  </si>
  <si>
    <t>KIRAN BATOOL</t>
  </si>
  <si>
    <t xml:space="preserve">Shahzad pharmacy </t>
  </si>
  <si>
    <t>Z64007157</t>
  </si>
  <si>
    <t>ITTRAL BATOOL</t>
  </si>
  <si>
    <t xml:space="preserve">Cwalt pharmacy </t>
  </si>
  <si>
    <t>Z64007160</t>
  </si>
  <si>
    <t>TAHIRAH SALEEM</t>
  </si>
  <si>
    <t>Z64008157</t>
  </si>
  <si>
    <t>SALEHA MASOOD SINDHO</t>
  </si>
  <si>
    <t>Z64008177</t>
  </si>
  <si>
    <t>FARZANA BUNGSH</t>
  </si>
  <si>
    <t xml:space="preserve">Healers hospital pharmacy </t>
  </si>
  <si>
    <t>Z64006212</t>
  </si>
  <si>
    <t>SAMINA FARMAN</t>
  </si>
  <si>
    <t xml:space="preserve">Hashir pharmacy </t>
  </si>
  <si>
    <t>Z64001607</t>
  </si>
  <si>
    <t>SURRYA RASHEED</t>
  </si>
  <si>
    <t>Z64008095</t>
  </si>
  <si>
    <t>SAIRA SARFARAZ</t>
  </si>
  <si>
    <t>PAKISTAN PHARMACY</t>
  </si>
  <si>
    <t>Z64008110</t>
  </si>
  <si>
    <t>SALMA HUSSAIN</t>
  </si>
  <si>
    <t>Z64002098</t>
  </si>
  <si>
    <t>NAJMA AKHTAR</t>
  </si>
  <si>
    <t>Z64006082</t>
  </si>
  <si>
    <t>RAKSHANDA MUGHAL</t>
  </si>
  <si>
    <t xml:space="preserve">Doctor pharmacy </t>
  </si>
  <si>
    <t>Z64001002</t>
  </si>
  <si>
    <t>NAILA TALAT</t>
  </si>
  <si>
    <t>Khan pharmacy</t>
  </si>
  <si>
    <t>Mehria Pharmacy</t>
  </si>
  <si>
    <t>Z64006337</t>
  </si>
  <si>
    <t>NISSAR MALIK</t>
  </si>
  <si>
    <t>Z64007474</t>
  </si>
  <si>
    <t>NASIRA IMRAN</t>
  </si>
  <si>
    <t xml:space="preserve">Maqbool pharmacy </t>
  </si>
  <si>
    <t>Z64007475</t>
  </si>
  <si>
    <t>SHAHEEN BHATTI</t>
  </si>
  <si>
    <t>Z64008175</t>
  </si>
  <si>
    <t>ADEELA SHAHEEN</t>
  </si>
  <si>
    <t>Z64008172</t>
  </si>
  <si>
    <t>RAHEELA TARIQ</t>
  </si>
  <si>
    <t xml:space="preserve">Arsalan pharmacy </t>
  </si>
  <si>
    <t>Z64008168</t>
  </si>
  <si>
    <t>TEHMINA</t>
  </si>
  <si>
    <t>Z64008128</t>
  </si>
  <si>
    <t>TALAT SHAHEEN</t>
  </si>
  <si>
    <t>Z64008170</t>
  </si>
  <si>
    <t>MARIUM MAQSOOD</t>
  </si>
  <si>
    <t>Z64008100</t>
  </si>
  <si>
    <t>ZIL E HUMA</t>
  </si>
  <si>
    <t>M F PHARMACY SPR</t>
  </si>
  <si>
    <t>Z64008154</t>
  </si>
  <si>
    <t>ULFAT</t>
  </si>
  <si>
    <t>Al safah pharmacy</t>
  </si>
  <si>
    <t>Z64002103</t>
  </si>
  <si>
    <t>ASMA QAMAR</t>
  </si>
  <si>
    <t>Z64006324</t>
  </si>
  <si>
    <t>KEHKSHAN</t>
  </si>
  <si>
    <t xml:space="preserve">Al Qayim hospital pharmacy </t>
  </si>
  <si>
    <t>Z64008102</t>
  </si>
  <si>
    <t>SANJEEDA BEGUM</t>
  </si>
  <si>
    <t>Servaid pharmacy</t>
  </si>
  <si>
    <t>Z64007953</t>
  </si>
  <si>
    <t>NIDA QAISER</t>
  </si>
  <si>
    <t>Z64008125</t>
  </si>
  <si>
    <t>GHAZALA SAJJAD</t>
  </si>
  <si>
    <t xml:space="preserve">Geo pharmacy </t>
  </si>
  <si>
    <t>Z64008097</t>
  </si>
  <si>
    <t>NIMRA KUMAL</t>
  </si>
  <si>
    <t xml:space="preserve">Medicn point </t>
  </si>
  <si>
    <t>Z64008104</t>
  </si>
  <si>
    <t>AMMARA UROOJ</t>
  </si>
  <si>
    <t>Z64008121</t>
  </si>
  <si>
    <t>ARSA BATOOL</t>
  </si>
  <si>
    <t>Z64008107</t>
  </si>
  <si>
    <t>ROBINA AFTAB</t>
  </si>
  <si>
    <t>MY PHARMACY</t>
  </si>
  <si>
    <t>Z64008178</t>
  </si>
  <si>
    <t>ANUM ZAHID</t>
  </si>
  <si>
    <t xml:space="preserve">Irfan pharmacy </t>
  </si>
  <si>
    <t>Z64008151</t>
  </si>
  <si>
    <t>NAHEED IKRAM</t>
  </si>
  <si>
    <t xml:space="preserve">Khan pharmacy </t>
  </si>
  <si>
    <t>Z64006326</t>
  </si>
  <si>
    <t>QURAT UL AIN</t>
  </si>
  <si>
    <t>Z64008092</t>
  </si>
  <si>
    <t>NIGHAT NAHEED</t>
  </si>
  <si>
    <t>AL HAFIZ CHEMIST</t>
  </si>
  <si>
    <t>Z64008111</t>
  </si>
  <si>
    <t>AMIRAH SALEEM</t>
  </si>
  <si>
    <t>Z64008105</t>
  </si>
  <si>
    <t>SAIMA SHAFIQ</t>
  </si>
  <si>
    <t>Hanif Pharmacy</t>
  </si>
  <si>
    <t>Z64008114</t>
  </si>
  <si>
    <t>ZAINUB MAQSOOD</t>
  </si>
  <si>
    <t>Z64007379</t>
  </si>
  <si>
    <t>PROF. SHAGUFTA SIAL</t>
  </si>
  <si>
    <t>LIFE CARE PHARMACY</t>
  </si>
  <si>
    <t>Z64008094</t>
  </si>
  <si>
    <t>SADIA IFTIKHAR</t>
  </si>
  <si>
    <t>Hashmat pharmacy</t>
  </si>
  <si>
    <t>Z64008162</t>
  </si>
  <si>
    <t>ZUNAIRAH</t>
  </si>
  <si>
    <t>Z64008109</t>
  </si>
  <si>
    <t>ABIDA MALIK</t>
  </si>
  <si>
    <t>AL HAYAT PHARMACY</t>
  </si>
  <si>
    <t>Z64007470</t>
  </si>
  <si>
    <t>PROF.NAILA BUNGSH</t>
  </si>
  <si>
    <t xml:space="preserve">Bungsh pharmacy </t>
  </si>
  <si>
    <t>Z64007197</t>
  </si>
  <si>
    <t>IRUM NAEEM</t>
  </si>
  <si>
    <t>Z64008173</t>
  </si>
  <si>
    <t>FOUZIA-AL NOOR</t>
  </si>
  <si>
    <t>Z64008112</t>
  </si>
  <si>
    <t>QAISER JAHN</t>
  </si>
  <si>
    <t>Ahmed pharmacy</t>
  </si>
  <si>
    <t>Dr Romisa</t>
  </si>
  <si>
    <t>USMAN MEDICAL &amp; GENERAL STORE</t>
  </si>
  <si>
    <t>Dr. Amna</t>
  </si>
  <si>
    <t>Hurain Clinic</t>
  </si>
  <si>
    <t>Planned vs Unplanned</t>
  </si>
  <si>
    <t>In vs Out Range</t>
  </si>
  <si>
    <t>Week</t>
  </si>
  <si>
    <t>MIO name</t>
  </si>
  <si>
    <t>Calls planned</t>
  </si>
  <si>
    <t>Planned</t>
  </si>
  <si>
    <t>Unplanned</t>
  </si>
  <si>
    <t>Actual Visited</t>
  </si>
  <si>
    <t>Not visited</t>
  </si>
  <si>
    <t>% planned</t>
  </si>
  <si>
    <t>% unplanned</t>
  </si>
  <si>
    <t>% Total</t>
  </si>
  <si>
    <t>In Range</t>
  </si>
  <si>
    <t>Out Range</t>
  </si>
  <si>
    <t>Grand Total</t>
  </si>
  <si>
    <t>% in Range</t>
  </si>
  <si>
    <t>% Out Range</t>
  </si>
  <si>
    <t>Week -23</t>
  </si>
  <si>
    <t>Azhar Ayub (KHI-MIO-01)</t>
  </si>
  <si>
    <t>Akhtar (RWP-MIO-01)</t>
  </si>
  <si>
    <t>Week-24
( 30 Jul to 05 Aug)</t>
  </si>
  <si>
    <t>Week -24</t>
  </si>
  <si>
    <t>Week -25</t>
  </si>
  <si>
    <t>Week -26</t>
  </si>
  <si>
    <t>Weekly Sales-27 (20 Aug to 26 Aug)</t>
  </si>
  <si>
    <t>Week -27</t>
  </si>
  <si>
    <t>Weekly Sales-28 (27 Aug to 02 Sep)</t>
  </si>
  <si>
    <t>Week -28</t>
  </si>
  <si>
    <t>MIO Reporting</t>
  </si>
  <si>
    <t>Doctor Full Name</t>
  </si>
  <si>
    <t>Provider Code
(Internal-ID)</t>
  </si>
  <si>
    <t>Pharmacy Code
(Distributor Code)</t>
  </si>
  <si>
    <t>Tagged Pharmacies</t>
  </si>
  <si>
    <t>Week-23
( 23 Jul to 29 Jul)</t>
  </si>
  <si>
    <t>Weekly Sales-25 (06 Aug to 12 Aug)</t>
  </si>
  <si>
    <t>Weekly Sales-26 (13 Aug to 19 Aug)</t>
  </si>
  <si>
    <t>Weekly Sales-28 (27Aug to 2 sept)</t>
  </si>
  <si>
    <t>Nusrat Parveen</t>
  </si>
  <si>
    <t>Humaira Waqar</t>
  </si>
  <si>
    <t>Rukhsana Sohail</t>
  </si>
  <si>
    <t>Saima Rashid/Sadaf kanwal</t>
  </si>
  <si>
    <t>Z04006487</t>
  </si>
  <si>
    <t>ABIDA SHAH</t>
  </si>
  <si>
    <t>FAIZA AMBREEN</t>
  </si>
  <si>
    <t>Kawish M/S</t>
  </si>
  <si>
    <t>RUBEENA BAQIR</t>
  </si>
  <si>
    <t>Z04006484</t>
  </si>
  <si>
    <t>MOONA</t>
  </si>
  <si>
    <t>Najma Shaheen</t>
  </si>
  <si>
    <t>Abida Arshad</t>
  </si>
  <si>
    <t>Saima Maqbool</t>
  </si>
  <si>
    <t>Z04003069</t>
  </si>
  <si>
    <t>Al Razzaq Medical Store</t>
  </si>
  <si>
    <t>Shahida</t>
  </si>
  <si>
    <t>Bismillah M/S</t>
  </si>
  <si>
    <t>Kausar Parveen</t>
  </si>
  <si>
    <t>Karachi Med Store (L3)</t>
  </si>
  <si>
    <t>Zain M/s</t>
  </si>
  <si>
    <t>Humaira Sagheer</t>
  </si>
  <si>
    <t>Farzana Gul</t>
  </si>
  <si>
    <t>Nighat Sharif</t>
  </si>
  <si>
    <t>BISMILLAH MEDICAL &amp; GENRAL STORE 3</t>
  </si>
  <si>
    <t>Safia Jawaid</t>
  </si>
  <si>
    <t>Shahbana</t>
  </si>
  <si>
    <t>Zarafshan Sehar</t>
  </si>
  <si>
    <t>Rifhat Naseem</t>
  </si>
  <si>
    <t>Soniya Gul</t>
  </si>
  <si>
    <t>Mohammad Dahood Medical Store</t>
  </si>
  <si>
    <t>Shaheen Masroor</t>
  </si>
  <si>
    <t>Salma Shah</t>
  </si>
  <si>
    <t>Huma Nadeem</t>
  </si>
  <si>
    <t>Fizza Aslam</t>
  </si>
  <si>
    <t>Al Hameed Medical Store</t>
  </si>
  <si>
    <t>Shaikh General store</t>
  </si>
  <si>
    <t>Dr Nadia Yaqoob</t>
  </si>
  <si>
    <t>Alqresh M/S</t>
  </si>
  <si>
    <t>International hospital</t>
  </si>
  <si>
    <t>PARVEEN MALIK</t>
  </si>
  <si>
    <t>Dr Sobohi Nadeem</t>
  </si>
  <si>
    <t>ARQAM MEDICAL STORE</t>
  </si>
  <si>
    <t>ABDULLAH MEDICAL STORE</t>
  </si>
  <si>
    <t>AL-HAJ DR. ISRAR UL HAQ DURRANI CLINIC</t>
  </si>
  <si>
    <t>ANWAR CLINIC</t>
  </si>
  <si>
    <t>DR WAQAR AHMED</t>
  </si>
  <si>
    <t>DR.SAIMA MAJEED PHARMACY</t>
  </si>
  <si>
    <t>KAMAL MEDICAL STORE</t>
  </si>
  <si>
    <t>MADINA MEDICAL STORE. ZAHID</t>
  </si>
  <si>
    <t>NAYYAR MEDICAL STORE</t>
  </si>
  <si>
    <t>SAJID MEDICAL STORE</t>
  </si>
  <si>
    <t>STAR MEDICAL</t>
  </si>
  <si>
    <t>WASAY MEDICAL STORE</t>
  </si>
  <si>
    <t>Dr.Shabana Shaheen Khanzada</t>
  </si>
  <si>
    <t>Naila M/s</t>
  </si>
  <si>
    <t>Kiran Asim</t>
  </si>
  <si>
    <t>ZEE PHARMACY.</t>
  </si>
  <si>
    <t>OSAMA MEDICAL STORE</t>
  </si>
  <si>
    <t>Star General Hospital</t>
  </si>
  <si>
    <t>Dr. Afsari</t>
  </si>
  <si>
    <t>Ayesha M/S</t>
  </si>
  <si>
    <t>Dr. Sabira</t>
  </si>
  <si>
    <t>Pindi</t>
  </si>
  <si>
    <t>AL MADINA PHARMACY</t>
  </si>
  <si>
    <t>Dr Nissar Malik</t>
  </si>
  <si>
    <t>KHAN PHARMACY</t>
  </si>
  <si>
    <t>Mehria chemist</t>
  </si>
  <si>
    <t>MEDI FARM PHARMACY</t>
  </si>
  <si>
    <t>MEDI CORNER PHARMACY</t>
  </si>
  <si>
    <t>Dr Marium Maqsood</t>
  </si>
  <si>
    <t>Dr Mehwish</t>
  </si>
  <si>
    <t>Asif Pharmacy</t>
  </si>
  <si>
    <t>Dr Shahida</t>
  </si>
  <si>
    <t>Dr Yasmeen Iqbal</t>
  </si>
  <si>
    <t>Z64005132</t>
  </si>
  <si>
    <t>Imran Pharmacy</t>
  </si>
  <si>
    <t>Naseem medical store</t>
  </si>
  <si>
    <t>Dr Naheed Gul</t>
  </si>
  <si>
    <t>GREEN PLUS PHARMACY</t>
  </si>
  <si>
    <t>SHIFA MEDICOSE</t>
  </si>
  <si>
    <t>AWAN MEDICAL STORE</t>
  </si>
  <si>
    <t>SHAHZAD MEDICAL STORE</t>
  </si>
  <si>
    <t>LIAQUAT BROTHERS CHEMIST</t>
  </si>
  <si>
    <t>RIZWAN MEDICOSE</t>
  </si>
  <si>
    <t>AL JANNAT PHARMACY</t>
  </si>
  <si>
    <t>TAJAR WELFARE FOUNDATION</t>
  </si>
  <si>
    <t>WAHEED PHARMACY</t>
  </si>
  <si>
    <t>IRFAN MEDICAL STORE</t>
  </si>
  <si>
    <t>ZULEKHA PHARMACY &amp; COSMATICS</t>
  </si>
  <si>
    <t>MEDICARE CHEMIST</t>
  </si>
  <si>
    <t>SWATI PHARMACY MR</t>
  </si>
  <si>
    <t>DOCTORS PHARMACY</t>
  </si>
  <si>
    <t>KHATTAK PHARMACY</t>
  </si>
  <si>
    <t>UPPAL PHARMACY ST</t>
  </si>
  <si>
    <t>EMAN PHARMACY</t>
  </si>
  <si>
    <t>M F PHARMACY  SPR</t>
  </si>
  <si>
    <t>D WATSON CHEMIST(SPR)</t>
  </si>
  <si>
    <t>J S PHARMACY</t>
  </si>
  <si>
    <t>APPLE CHEMIST &amp; COSMETICS</t>
  </si>
  <si>
    <t>RAJA PHARMACY</t>
  </si>
  <si>
    <t>Dr Rizwana chaudary</t>
  </si>
  <si>
    <t>Dr Sania</t>
  </si>
  <si>
    <t>Dr. Nida Qaiser</t>
  </si>
  <si>
    <t>Dr. Nargis Yousif</t>
  </si>
  <si>
    <t>Dr. Naseem Tariq</t>
  </si>
  <si>
    <t>DR. RIZVANA CHOUDHARY</t>
  </si>
  <si>
    <t>ATEEQ MEDICAL STORE</t>
  </si>
  <si>
    <t>TWF Hospital</t>
  </si>
  <si>
    <t>Direct Patient</t>
  </si>
  <si>
    <t>Tayyaba Medical Store</t>
  </si>
  <si>
    <t>Medi Zone Pharmacy</t>
  </si>
  <si>
    <t>C WALT PHARMACY</t>
  </si>
  <si>
    <t>D/N</t>
  </si>
  <si>
    <t>Weekly Sales-31 (17 to 23 Sep)</t>
  </si>
  <si>
    <t>Week -29</t>
  </si>
  <si>
    <t>Week -30</t>
  </si>
  <si>
    <t>Week -31</t>
  </si>
  <si>
    <t>Kamran Pharmacy</t>
  </si>
  <si>
    <t>Direct Sales</t>
  </si>
  <si>
    <t>Weekly Sales-32 (24 to 30 Sep)</t>
  </si>
  <si>
    <t>Week -32</t>
  </si>
  <si>
    <t>Week -33</t>
  </si>
  <si>
    <t>Weekly Sales-33 (01 to 07 Oct)</t>
  </si>
  <si>
    <t>AL RAZZAQ MEDICAL STORE</t>
  </si>
  <si>
    <t>Weekly Sales-34 (08 to 14 Oct)</t>
  </si>
  <si>
    <t>Week -34</t>
  </si>
  <si>
    <t>GEO CHEMIST</t>
  </si>
  <si>
    <t>KASHMIR PHARMACY</t>
  </si>
  <si>
    <t>TAYYABA MEDICAL STORE</t>
  </si>
  <si>
    <t>Weekly Sales-35 (15 to 21 Oct)</t>
  </si>
  <si>
    <t>Week -35</t>
  </si>
  <si>
    <t>Eman Pharmacy</t>
  </si>
  <si>
    <t>Weekly Sales-36 (22 to 28 Oct)</t>
  </si>
  <si>
    <t>Week -36</t>
  </si>
  <si>
    <t>Week -37</t>
  </si>
  <si>
    <t>Weekly Sales-37 (29 OCT to 04 NOV)</t>
  </si>
  <si>
    <t>Call Plan Analytics</t>
  </si>
  <si>
    <t>Khi</t>
  </si>
  <si>
    <t>RWP</t>
  </si>
  <si>
    <t>No of Doctors</t>
  </si>
  <si>
    <t>Total Calls</t>
  </si>
  <si>
    <t>No of A-class Dr</t>
  </si>
  <si>
    <t>No of Days With 8 or more Calls</t>
  </si>
  <si>
    <t>No of B-class Dr</t>
  </si>
  <si>
    <t xml:space="preserve">No of Days With 4 to 7 Calls </t>
  </si>
  <si>
    <t>No of C-class Dr</t>
  </si>
  <si>
    <t>No of Days With less 4 Calls</t>
  </si>
  <si>
    <t>No of A Class Dr with &lt;4 Calls</t>
  </si>
  <si>
    <t>Note:</t>
  </si>
  <si>
    <t>No of B Class Dr with &lt; 3 Calls</t>
  </si>
  <si>
    <t>Type A = 4 or &gt;</t>
  </si>
  <si>
    <t>No of C Class Dr with &lt; 2 Calls</t>
  </si>
  <si>
    <t xml:space="preserve">Type B = 3 </t>
  </si>
  <si>
    <t xml:space="preserve">Type C = 2 </t>
  </si>
  <si>
    <t>Days</t>
  </si>
  <si>
    <t>Dates</t>
  </si>
  <si>
    <t>Calls</t>
  </si>
  <si>
    <t>Saturday</t>
  </si>
  <si>
    <t>Sunday</t>
  </si>
  <si>
    <t>Monday</t>
  </si>
  <si>
    <t>Tuesday</t>
  </si>
  <si>
    <t>Wednesday</t>
  </si>
  <si>
    <t>Thursday</t>
  </si>
  <si>
    <t>Friday</t>
  </si>
  <si>
    <t>Saturdays less than 4 calls</t>
  </si>
  <si>
    <t>MIO Hystra - Advance Work Plan for November 2022</t>
  </si>
  <si>
    <t>Karachi (Advance Work Plan)</t>
  </si>
  <si>
    <t>Rawalpindi(Advance Work Plan)</t>
  </si>
  <si>
    <t>Weekly Sales-38 (05 NOV to 11 NOV)</t>
  </si>
  <si>
    <t>Week -38</t>
  </si>
  <si>
    <t>COUNTER PATIENT</t>
  </si>
  <si>
    <t>MIO - M&amp;P Sales Monthly Sales</t>
  </si>
  <si>
    <t>Position Code</t>
  </si>
  <si>
    <t>Emp. Name</t>
  </si>
  <si>
    <t>Total</t>
  </si>
  <si>
    <t>KHI01-HYST-MIO-01</t>
  </si>
  <si>
    <t>Azhar</t>
  </si>
  <si>
    <t>ISB01-HYST-MIO-01</t>
  </si>
  <si>
    <t>Akhter</t>
  </si>
  <si>
    <t>Weekly Sales-38 (01 Nov to 11 Nov)</t>
  </si>
  <si>
    <t>Weekly Sales-37 (29 Oct to 31 OCT)</t>
  </si>
  <si>
    <t>Weekly Sales-38 (05 Nov to 11 Nov)</t>
  </si>
  <si>
    <t>Dr. Samina Kazmi</t>
  </si>
  <si>
    <t>DR. SAJEELA</t>
  </si>
  <si>
    <t>Dr Qamar Muzaffar</t>
  </si>
  <si>
    <t>MASHALLAH MEDICOS</t>
  </si>
  <si>
    <t>ASIM MEDICAL STORE</t>
  </si>
  <si>
    <t>COLONY MEDICAL STORE</t>
  </si>
  <si>
    <t>Weekly Sales-37 (01 Nov to 04 Nov)</t>
  </si>
  <si>
    <t>DR SANJEEDA BEGUM</t>
  </si>
  <si>
    <t>DR. SHAHNAZ ANSARI</t>
  </si>
  <si>
    <t>DR. TASNEEM IFTIKHAR</t>
  </si>
  <si>
    <t>DR. SONIYA GUL</t>
  </si>
  <si>
    <t>DR. NAUSHABA</t>
  </si>
  <si>
    <t>Sale late report after week closing</t>
  </si>
  <si>
    <t>Weekly Sales-39 (12 NOV to 18 NOV)</t>
  </si>
  <si>
    <t>Week -39</t>
  </si>
  <si>
    <t>Weekly Sales-39 (12 Nov to 18 Nov)</t>
  </si>
  <si>
    <t>J I Q MEDICAL CENTRE &amp; SPECIALIST CLINIC</t>
  </si>
  <si>
    <t>AL-REHMAN MATERNITY HOME PHARMACY</t>
  </si>
  <si>
    <t>DR. ANILA</t>
  </si>
  <si>
    <t>HAMDAN PHARMACY</t>
  </si>
  <si>
    <t>QUBA PHARMACY</t>
  </si>
  <si>
    <t>Weekly Sales-40 (19 NOV to 25 NOV)</t>
  </si>
  <si>
    <t>*Karachi</t>
  </si>
  <si>
    <t>**Rawalpindi</t>
  </si>
  <si>
    <t>Dr. Mumtaz Abbasi</t>
  </si>
  <si>
    <t>PAKISTAN HEALT CARE TRUST</t>
  </si>
  <si>
    <t>ORANGE PHARMACY MARIR</t>
  </si>
  <si>
    <t>Weekly Sales-41 (26 NOV to 02 DEC)</t>
  </si>
  <si>
    <t>Week -40</t>
  </si>
  <si>
    <t>Week -41</t>
  </si>
  <si>
    <t>RASHID MEDICAL STORE</t>
  </si>
  <si>
    <t>A R PHARMACY</t>
  </si>
  <si>
    <t>AL-BASIT PHARMACY</t>
  </si>
  <si>
    <t>GREEN PLUS PHARMACIE</t>
  </si>
  <si>
    <t>IMRAN PHARMACY</t>
  </si>
  <si>
    <t>OSAMAH PHARMACY</t>
  </si>
  <si>
    <t>TAJAR WELFARE FOUNDATION MEDICAL STORE</t>
  </si>
  <si>
    <t>ZAIN PHARMACY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</si>
</sst>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1"/>
      <color rgb="FFFFFFFF"/>
      <name val="Lato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11111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6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9"/>
      <color rgb="FF111111"/>
      <name val="Open Sans"/>
      <family val="2"/>
    </font>
    <font>
      <sz val="11"/>
      <color rgb="FFFFFFFF"/>
      <name val="Lato"/>
      <family val="2"/>
    </font>
    <font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24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11B14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6" fillId="5" borderId="6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right" vertical="center" wrapText="1"/>
    </xf>
    <xf numFmtId="0" fontId="6" fillId="0" borderId="7" xfId="0" applyFont="1" applyBorder="1" applyAlignment="1">
      <alignment vertical="center" wrapText="1"/>
    </xf>
    <xf numFmtId="0" fontId="7" fillId="5" borderId="6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5" borderId="7" xfId="0" applyFont="1" applyFill="1" applyBorder="1" applyAlignment="1">
      <alignment horizontal="right" vertical="center" wrapText="1"/>
    </xf>
    <xf numFmtId="0" fontId="6" fillId="6" borderId="10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 wrapText="1"/>
    </xf>
    <xf numFmtId="9" fontId="9" fillId="0" borderId="12" xfId="0" applyNumberFormat="1" applyFont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9" fontId="5" fillId="4" borderId="12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horizontal="center"/>
    </xf>
    <xf numFmtId="0" fontId="11" fillId="2" borderId="16" xfId="0" applyFont="1" applyFill="1" applyBorder="1" applyAlignment="1">
      <alignment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164" fontId="4" fillId="3" borderId="0" xfId="0" applyNumberFormat="1" applyFont="1" applyFill="1" applyAlignment="1">
      <alignment vertical="center" wrapText="1"/>
    </xf>
    <xf numFmtId="0" fontId="5" fillId="4" borderId="1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 wrapText="1"/>
    </xf>
    <xf numFmtId="164" fontId="5" fillId="4" borderId="2" xfId="1" applyNumberFormat="1" applyFont="1" applyFill="1" applyBorder="1" applyAlignment="1">
      <alignment horizontal="center" wrapText="1"/>
    </xf>
    <xf numFmtId="164" fontId="5" fillId="4" borderId="3" xfId="1" applyNumberFormat="1" applyFont="1" applyFill="1" applyBorder="1" applyAlignment="1">
      <alignment horizont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7" xfId="0" applyFont="1" applyBorder="1" applyAlignment="1">
      <alignment wrapText="1"/>
    </xf>
    <xf numFmtId="0" fontId="9" fillId="5" borderId="7" xfId="0" applyFont="1" applyFill="1" applyBorder="1" applyAlignment="1">
      <alignment horizontal="center" wrapText="1"/>
    </xf>
    <xf numFmtId="0" fontId="9" fillId="5" borderId="7" xfId="0" applyFont="1" applyFill="1" applyBorder="1" applyAlignment="1">
      <alignment wrapText="1"/>
    </xf>
    <xf numFmtId="164" fontId="9" fillId="0" borderId="7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6" borderId="7" xfId="0" applyFill="1" applyBorder="1" applyAlignment="1">
      <alignment horizontal="center"/>
    </xf>
    <xf numFmtId="0" fontId="9" fillId="6" borderId="7" xfId="0" applyFont="1" applyFill="1" applyBorder="1" applyAlignment="1">
      <alignment wrapText="1"/>
    </xf>
    <xf numFmtId="0" fontId="0" fillId="6" borderId="8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5" fillId="4" borderId="6" xfId="0" applyFont="1" applyFill="1" applyBorder="1" applyAlignment="1">
      <alignment wrapText="1"/>
    </xf>
    <xf numFmtId="0" fontId="5" fillId="4" borderId="7" xfId="0" applyFont="1" applyFill="1" applyBorder="1" applyAlignment="1">
      <alignment horizontal="center" wrapText="1"/>
    </xf>
    <xf numFmtId="164" fontId="5" fillId="4" borderId="7" xfId="1" applyNumberFormat="1" applyFont="1" applyFill="1" applyBorder="1" applyAlignment="1">
      <alignment horizontal="center" wrapText="1"/>
    </xf>
    <xf numFmtId="164" fontId="5" fillId="4" borderId="8" xfId="1" applyNumberFormat="1" applyFont="1" applyFill="1" applyBorder="1" applyAlignment="1">
      <alignment horizontal="center" wrapText="1"/>
    </xf>
    <xf numFmtId="0" fontId="9" fillId="0" borderId="6" xfId="0" applyFont="1" applyBorder="1"/>
    <xf numFmtId="0" fontId="9" fillId="5" borderId="7" xfId="0" applyFont="1" applyFill="1" applyBorder="1" applyAlignment="1">
      <alignment horizontal="left" wrapText="1"/>
    </xf>
    <xf numFmtId="0" fontId="12" fillId="0" borderId="7" xfId="0" applyFont="1" applyBorder="1" applyAlignment="1">
      <alignment horizontal="left" vertical="center" wrapText="1"/>
    </xf>
    <xf numFmtId="0" fontId="0" fillId="0" borderId="9" xfId="0" applyBorder="1"/>
    <xf numFmtId="0" fontId="0" fillId="0" borderId="10" xfId="0" applyBorder="1"/>
    <xf numFmtId="0" fontId="6" fillId="0" borderId="8" xfId="0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vertical="center" wrapText="1"/>
    </xf>
    <xf numFmtId="0" fontId="5" fillId="4" borderId="19" xfId="0" applyFont="1" applyFill="1" applyBorder="1" applyAlignment="1">
      <alignment horizontal="center" vertical="center" wrapText="1"/>
    </xf>
    <xf numFmtId="164" fontId="5" fillId="4" borderId="20" xfId="1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vertical="center" wrapText="1"/>
    </xf>
    <xf numFmtId="0" fontId="6" fillId="6" borderId="7" xfId="0" applyFont="1" applyFill="1" applyBorder="1" applyAlignment="1">
      <alignment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right" vertical="center" wrapText="1"/>
    </xf>
    <xf numFmtId="0" fontId="6" fillId="6" borderId="7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6" borderId="7" xfId="0" applyFill="1" applyBorder="1" applyAlignment="1">
      <alignment horizontal="center" vertical="center"/>
    </xf>
    <xf numFmtId="0" fontId="0" fillId="6" borderId="7" xfId="0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7" xfId="0" applyFill="1" applyBorder="1" applyAlignment="1">
      <alignment vertical="center"/>
    </xf>
    <xf numFmtId="0" fontId="0" fillId="6" borderId="8" xfId="0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horizontal="center" vertical="center"/>
    </xf>
    <xf numFmtId="0" fontId="6" fillId="6" borderId="10" xfId="0" applyFont="1" applyFill="1" applyBorder="1" applyAlignment="1">
      <alignment horizontal="right" vertical="center" wrapText="1"/>
    </xf>
    <xf numFmtId="164" fontId="13" fillId="3" borderId="5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8" xfId="1" applyNumberFormat="1" applyFont="1" applyFill="1" applyBorder="1" applyAlignment="1">
      <alignment horizontal="center" vertical="center"/>
    </xf>
    <xf numFmtId="0" fontId="6" fillId="0" borderId="8" xfId="1" applyNumberFormat="1" applyFont="1" applyFill="1" applyBorder="1" applyAlignment="1">
      <alignment horizontal="center" vertical="center" wrapText="1"/>
    </xf>
    <xf numFmtId="0" fontId="6" fillId="0" borderId="11" xfId="1" applyNumberFormat="1" applyFont="1" applyFill="1" applyBorder="1" applyAlignment="1">
      <alignment horizontal="center" vertical="center"/>
    </xf>
    <xf numFmtId="0" fontId="5" fillId="4" borderId="3" xfId="1" applyNumberFormat="1" applyFont="1" applyFill="1" applyBorder="1" applyAlignment="1">
      <alignment horizontal="center" vertical="center" wrapText="1"/>
    </xf>
    <xf numFmtId="0" fontId="5" fillId="4" borderId="20" xfId="1" applyNumberFormat="1" applyFont="1" applyFill="1" applyBorder="1" applyAlignment="1">
      <alignment horizontal="center" vertical="center" wrapText="1"/>
    </xf>
    <xf numFmtId="0" fontId="6" fillId="0" borderId="21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right" vertical="center" wrapText="1"/>
    </xf>
    <xf numFmtId="0" fontId="6" fillId="6" borderId="22" xfId="0" applyFont="1" applyFill="1" applyBorder="1" applyAlignment="1">
      <alignment vertical="center" wrapText="1"/>
    </xf>
    <xf numFmtId="0" fontId="6" fillId="0" borderId="23" xfId="1" applyNumberFormat="1" applyFont="1" applyFill="1" applyBorder="1" applyAlignment="1">
      <alignment horizontal="center" vertical="center"/>
    </xf>
    <xf numFmtId="0" fontId="6" fillId="0" borderId="7" xfId="1" applyNumberFormat="1" applyFont="1" applyFill="1" applyBorder="1" applyAlignment="1">
      <alignment horizontal="center" vertical="center" wrapText="1"/>
    </xf>
    <xf numFmtId="0" fontId="6" fillId="0" borderId="7" xfId="1" applyNumberFormat="1" applyFont="1" applyFill="1" applyBorder="1" applyAlignment="1">
      <alignment horizontal="center" vertical="center"/>
    </xf>
    <xf numFmtId="0" fontId="6" fillId="6" borderId="7" xfId="1" applyNumberFormat="1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wrapText="1"/>
    </xf>
    <xf numFmtId="0" fontId="6" fillId="0" borderId="10" xfId="1" applyNumberFormat="1" applyFont="1" applyFill="1" applyBorder="1" applyAlignment="1">
      <alignment horizontal="center" vertical="center"/>
    </xf>
    <xf numFmtId="0" fontId="6" fillId="6" borderId="3" xfId="1" applyNumberFormat="1" applyFont="1" applyFill="1" applyBorder="1" applyAlignment="1">
      <alignment horizontal="center" vertical="center" wrapText="1"/>
    </xf>
    <xf numFmtId="0" fontId="15" fillId="9" borderId="24" xfId="0" applyFont="1" applyFill="1" applyBorder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0" fillId="9" borderId="0" xfId="0" applyFill="1" applyAlignment="1">
      <alignment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15" fillId="0" borderId="13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10" borderId="12" xfId="0" applyFill="1" applyBorder="1" applyAlignment="1">
      <alignment horizontal="left" vertical="center"/>
    </xf>
    <xf numFmtId="0" fontId="0" fillId="10" borderId="12" xfId="0" applyFill="1" applyBorder="1" applyAlignment="1">
      <alignment horizontal="center" vertical="center"/>
    </xf>
    <xf numFmtId="0" fontId="0" fillId="6" borderId="29" xfId="0" applyFill="1" applyBorder="1" applyAlignment="1">
      <alignment vertical="center"/>
    </xf>
    <xf numFmtId="0" fontId="0" fillId="6" borderId="30" xfId="0" applyFill="1" applyBorder="1" applyAlignment="1">
      <alignment horizontal="center" vertical="center"/>
    </xf>
    <xf numFmtId="0" fontId="0" fillId="6" borderId="12" xfId="0" applyFill="1" applyBorder="1" applyAlignment="1">
      <alignment horizontal="left" vertical="center"/>
    </xf>
    <xf numFmtId="0" fontId="0" fillId="6" borderId="12" xfId="0" applyFill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11" borderId="0" xfId="0" applyFill="1"/>
    <xf numFmtId="0" fontId="2" fillId="0" borderId="33" xfId="0" applyFont="1" applyBorder="1"/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4" fillId="12" borderId="6" xfId="0" applyFont="1" applyFill="1" applyBorder="1"/>
    <xf numFmtId="16" fontId="14" fillId="12" borderId="7" xfId="0" applyNumberFormat="1" applyFont="1" applyFill="1" applyBorder="1" applyAlignment="1">
      <alignment horizontal="center"/>
    </xf>
    <xf numFmtId="0" fontId="14" fillId="12" borderId="8" xfId="0" applyFont="1" applyFill="1" applyBorder="1" applyAlignment="1">
      <alignment horizontal="center"/>
    </xf>
    <xf numFmtId="0" fontId="0" fillId="0" borderId="36" xfId="0" applyBorder="1"/>
    <xf numFmtId="1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7" xfId="0" applyBorder="1"/>
    <xf numFmtId="164" fontId="0" fillId="0" borderId="25" xfId="1" applyNumberFormat="1" applyFont="1" applyBorder="1" applyAlignment="1">
      <alignment horizontal="center"/>
    </xf>
    <xf numFmtId="0" fontId="0" fillId="10" borderId="25" xfId="0" applyFill="1" applyBorder="1"/>
    <xf numFmtId="0" fontId="0" fillId="6" borderId="25" xfId="0" applyFill="1" applyBorder="1"/>
    <xf numFmtId="0" fontId="0" fillId="13" borderId="25" xfId="0" applyFill="1" applyBorder="1"/>
    <xf numFmtId="0" fontId="0" fillId="0" borderId="1" xfId="0" applyBorder="1"/>
    <xf numFmtId="0" fontId="0" fillId="0" borderId="41" xfId="0" applyBorder="1"/>
    <xf numFmtId="0" fontId="0" fillId="0" borderId="39" xfId="0" applyBorder="1" applyAlignment="1">
      <alignment horizontal="center"/>
    </xf>
    <xf numFmtId="0" fontId="20" fillId="0" borderId="38" xfId="0" applyFont="1" applyBorder="1" applyAlignment="1">
      <alignment horizontal="left" vertical="center"/>
    </xf>
    <xf numFmtId="0" fontId="0" fillId="0" borderId="39" xfId="0" applyBorder="1" applyAlignment="1">
      <alignment horizontal="left"/>
    </xf>
    <xf numFmtId="0" fontId="2" fillId="14" borderId="33" xfId="0" applyFont="1" applyFill="1" applyBorder="1" applyAlignment="1">
      <alignment horizontal="left" vertical="center"/>
    </xf>
    <xf numFmtId="0" fontId="2" fillId="14" borderId="42" xfId="0" applyFont="1" applyFill="1" applyBorder="1" applyAlignment="1">
      <alignment horizontal="left" vertical="center"/>
    </xf>
    <xf numFmtId="17" fontId="2" fillId="14" borderId="43" xfId="0" applyNumberFormat="1" applyFont="1" applyFill="1" applyBorder="1" applyAlignment="1">
      <alignment horizontal="center" vertical="center"/>
    </xf>
    <xf numFmtId="17" fontId="2" fillId="14" borderId="34" xfId="0" applyNumberFormat="1" applyFont="1" applyFill="1" applyBorder="1" applyAlignment="1">
      <alignment horizontal="center" vertical="center"/>
    </xf>
    <xf numFmtId="17" fontId="2" fillId="14" borderId="44" xfId="0" applyNumberFormat="1" applyFont="1" applyFill="1" applyBorder="1" applyAlignment="1">
      <alignment horizontal="center" vertical="center"/>
    </xf>
    <xf numFmtId="17" fontId="2" fillId="14" borderId="25" xfId="0" applyNumberFormat="1" applyFont="1" applyFill="1" applyBorder="1" applyAlignment="1">
      <alignment horizontal="center" vertical="center"/>
    </xf>
    <xf numFmtId="0" fontId="2" fillId="15" borderId="45" xfId="0" applyFont="1" applyFill="1" applyBorder="1" applyAlignment="1">
      <alignment horizontal="left" vertical="center"/>
    </xf>
    <xf numFmtId="0" fontId="2" fillId="15" borderId="46" xfId="0" applyFont="1" applyFill="1" applyBorder="1" applyAlignment="1">
      <alignment horizontal="left" vertical="center"/>
    </xf>
    <xf numFmtId="1" fontId="2" fillId="15" borderId="47" xfId="1" applyNumberFormat="1" applyFont="1" applyFill="1" applyBorder="1" applyAlignment="1">
      <alignment horizontal="center" vertical="center"/>
    </xf>
    <xf numFmtId="1" fontId="2" fillId="15" borderId="48" xfId="1" applyNumberFormat="1" applyFont="1" applyFill="1" applyBorder="1" applyAlignment="1">
      <alignment horizontal="center" vertical="center"/>
    </xf>
    <xf numFmtId="1" fontId="2" fillId="15" borderId="49" xfId="1" applyNumberFormat="1" applyFont="1" applyFill="1" applyBorder="1" applyAlignment="1">
      <alignment horizontal="center" vertical="center"/>
    </xf>
    <xf numFmtId="0" fontId="2" fillId="13" borderId="33" xfId="0" applyFont="1" applyFill="1" applyBorder="1" applyAlignment="1">
      <alignment horizontal="left" vertical="center"/>
    </xf>
    <xf numFmtId="0" fontId="2" fillId="13" borderId="50" xfId="0" applyFont="1" applyFill="1" applyBorder="1" applyAlignment="1">
      <alignment horizontal="left" vertical="center"/>
    </xf>
    <xf numFmtId="3" fontId="2" fillId="13" borderId="43" xfId="1" applyNumberFormat="1" applyFont="1" applyFill="1" applyBorder="1" applyAlignment="1">
      <alignment horizontal="center" vertical="center"/>
    </xf>
    <xf numFmtId="3" fontId="2" fillId="13" borderId="25" xfId="1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vertical="center" wrapText="1"/>
    </xf>
    <xf numFmtId="0" fontId="6" fillId="6" borderId="8" xfId="1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6" fillId="6" borderId="8" xfId="1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1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right" vertical="center" wrapText="1"/>
    </xf>
    <xf numFmtId="0" fontId="6" fillId="0" borderId="11" xfId="1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center" vertical="center" wrapText="1"/>
    </xf>
    <xf numFmtId="164" fontId="13" fillId="3" borderId="7" xfId="0" applyNumberFormat="1" applyFont="1" applyFill="1" applyBorder="1" applyAlignment="1">
      <alignment horizontal="center" vertical="center" wrapText="1"/>
    </xf>
    <xf numFmtId="164" fontId="13" fillId="3" borderId="8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1" applyNumberFormat="1" applyFont="1" applyFill="1" applyBorder="1" applyAlignment="1">
      <alignment horizontal="center" vertical="center" wrapText="1"/>
    </xf>
    <xf numFmtId="0" fontId="6" fillId="6" borderId="7" xfId="1" applyNumberFormat="1" applyFont="1" applyFill="1" applyBorder="1" applyAlignment="1">
      <alignment horizontal="center" vertical="center" wrapText="1"/>
    </xf>
    <xf numFmtId="0" fontId="21" fillId="0" borderId="7" xfId="1" applyNumberFormat="1" applyFont="1" applyFill="1" applyBorder="1" applyAlignment="1">
      <alignment horizontal="center" vertical="center"/>
    </xf>
    <xf numFmtId="0" fontId="6" fillId="5" borderId="51" xfId="0" applyFont="1" applyFill="1" applyBorder="1" applyAlignment="1">
      <alignment vertical="center" wrapText="1"/>
    </xf>
    <xf numFmtId="0" fontId="6" fillId="5" borderId="52" xfId="0" applyFont="1" applyFill="1" applyBorder="1" applyAlignment="1">
      <alignment vertical="center" wrapText="1"/>
    </xf>
    <xf numFmtId="0" fontId="6" fillId="5" borderId="52" xfId="0" applyFont="1" applyFill="1" applyBorder="1" applyAlignment="1">
      <alignment horizontal="center" vertical="center" wrapText="1"/>
    </xf>
    <xf numFmtId="0" fontId="6" fillId="5" borderId="52" xfId="0" applyFont="1" applyFill="1" applyBorder="1" applyAlignment="1">
      <alignment horizontal="right" vertical="center" wrapText="1"/>
    </xf>
    <xf numFmtId="0" fontId="6" fillId="0" borderId="52" xfId="0" applyFont="1" applyBorder="1" applyAlignment="1">
      <alignment vertical="center"/>
    </xf>
    <xf numFmtId="0" fontId="6" fillId="0" borderId="52" xfId="0" applyFont="1" applyBorder="1" applyAlignment="1">
      <alignment horizontal="center" vertical="center"/>
    </xf>
    <xf numFmtId="0" fontId="6" fillId="0" borderId="53" xfId="1" applyNumberFormat="1" applyFont="1" applyFill="1" applyBorder="1" applyAlignment="1">
      <alignment horizontal="center" vertical="center" wrapText="1"/>
    </xf>
    <xf numFmtId="0" fontId="6" fillId="5" borderId="54" xfId="0" applyFont="1" applyFill="1" applyBorder="1" applyAlignment="1">
      <alignment vertical="center" wrapText="1"/>
    </xf>
    <xf numFmtId="0" fontId="6" fillId="0" borderId="55" xfId="1" applyNumberFormat="1" applyFont="1" applyFill="1" applyBorder="1" applyAlignment="1">
      <alignment horizontal="center" vertical="center" wrapText="1"/>
    </xf>
    <xf numFmtId="0" fontId="7" fillId="6" borderId="54" xfId="0" applyFont="1" applyFill="1" applyBorder="1" applyAlignment="1">
      <alignment vertical="center" wrapText="1"/>
    </xf>
    <xf numFmtId="0" fontId="0" fillId="0" borderId="54" xfId="0" applyBorder="1" applyAlignment="1">
      <alignment vertical="center"/>
    </xf>
    <xf numFmtId="0" fontId="0" fillId="6" borderId="7" xfId="0" applyFill="1" applyBorder="1" applyAlignment="1">
      <alignment horizontal="left" indent="2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0" fontId="6" fillId="6" borderId="57" xfId="0" applyFont="1" applyFill="1" applyBorder="1" applyAlignment="1">
      <alignment vertical="center" wrapText="1"/>
    </xf>
    <xf numFmtId="0" fontId="0" fillId="6" borderId="57" xfId="0" applyFill="1" applyBorder="1" applyAlignment="1">
      <alignment horizontal="center" vertical="center"/>
    </xf>
    <xf numFmtId="0" fontId="0" fillId="6" borderId="57" xfId="0" applyFill="1" applyBorder="1" applyAlignment="1">
      <alignment vertical="center"/>
    </xf>
    <xf numFmtId="0" fontId="0" fillId="6" borderId="57" xfId="0" applyFill="1" applyBorder="1" applyAlignment="1">
      <alignment horizontal="left" indent="2"/>
    </xf>
    <xf numFmtId="0" fontId="0" fillId="0" borderId="57" xfId="0" applyBorder="1" applyAlignment="1">
      <alignment horizontal="center" vertical="center"/>
    </xf>
    <xf numFmtId="0" fontId="6" fillId="0" borderId="58" xfId="1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vertical="center" wrapText="1"/>
    </xf>
    <xf numFmtId="0" fontId="0" fillId="0" borderId="57" xfId="0" applyBorder="1"/>
    <xf numFmtId="0" fontId="0" fillId="10" borderId="38" xfId="0" applyFill="1" applyBorder="1" applyAlignment="1">
      <alignment horizontal="left"/>
    </xf>
    <xf numFmtId="0" fontId="0" fillId="10" borderId="39" xfId="0" applyFill="1" applyBorder="1" applyAlignment="1">
      <alignment horizontal="left"/>
    </xf>
    <xf numFmtId="0" fontId="0" fillId="10" borderId="40" xfId="0" applyFill="1" applyBorder="1" applyAlignment="1">
      <alignment horizontal="left"/>
    </xf>
    <xf numFmtId="0" fontId="0" fillId="6" borderId="38" xfId="0" applyFill="1" applyBorder="1" applyAlignment="1">
      <alignment horizontal="left"/>
    </xf>
    <xf numFmtId="0" fontId="0" fillId="6" borderId="39" xfId="0" applyFill="1" applyBorder="1" applyAlignment="1">
      <alignment horizontal="left"/>
    </xf>
    <xf numFmtId="0" fontId="0" fillId="6" borderId="40" xfId="0" applyFill="1" applyBorder="1" applyAlignment="1">
      <alignment horizontal="left"/>
    </xf>
    <xf numFmtId="0" fontId="0" fillId="13" borderId="38" xfId="0" applyFill="1" applyBorder="1" applyAlignment="1">
      <alignment horizontal="left"/>
    </xf>
    <xf numFmtId="0" fontId="0" fillId="13" borderId="39" xfId="0" applyFill="1" applyBorder="1" applyAlignment="1">
      <alignment horizontal="left"/>
    </xf>
    <xf numFmtId="0" fontId="0" fillId="13" borderId="40" xfId="0" applyFill="1" applyBorder="1" applyAlignment="1">
      <alignment horizontal="left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15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7" fillId="11" borderId="0" xfId="0" applyFont="1" applyFill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eenstarsocial-my.sharepoint.com/Users/masif/Desktop/hystra/Sales/24%20we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24"/>
      <sheetName val="Sheet1 (2)"/>
    </sheetNames>
    <sheetDataSet>
      <sheetData sheetId="0">
        <row r="39">
          <cell r="B39">
            <v>70373200</v>
          </cell>
          <cell r="C39" t="str">
            <v>NULL</v>
          </cell>
          <cell r="D39">
            <v>-20</v>
          </cell>
        </row>
        <row r="40">
          <cell r="B40">
            <v>70506022</v>
          </cell>
          <cell r="C40" t="str">
            <v>NULL</v>
          </cell>
          <cell r="D40">
            <v>10</v>
          </cell>
        </row>
        <row r="41">
          <cell r="B41">
            <v>70547100</v>
          </cell>
          <cell r="C41" t="str">
            <v>NULL</v>
          </cell>
          <cell r="D41">
            <v>0</v>
          </cell>
        </row>
        <row r="42">
          <cell r="B42">
            <v>70869200</v>
          </cell>
          <cell r="C42" t="str">
            <v>NULL</v>
          </cell>
          <cell r="D42">
            <v>-10</v>
          </cell>
        </row>
        <row r="43">
          <cell r="B43">
            <v>71252300</v>
          </cell>
          <cell r="C43" t="str">
            <v>NULL</v>
          </cell>
          <cell r="D43">
            <v>50</v>
          </cell>
        </row>
        <row r="44">
          <cell r="B44">
            <v>71497700</v>
          </cell>
          <cell r="C44" t="str">
            <v>NULL</v>
          </cell>
          <cell r="D44">
            <v>-20</v>
          </cell>
        </row>
        <row r="45">
          <cell r="B45">
            <v>73560191</v>
          </cell>
          <cell r="C45" t="str">
            <v>NULL</v>
          </cell>
          <cell r="D45">
            <v>20</v>
          </cell>
        </row>
        <row r="52">
          <cell r="B52">
            <v>7016900</v>
          </cell>
          <cell r="C52" t="str">
            <v>NULL</v>
          </cell>
          <cell r="D52">
            <v>0</v>
          </cell>
        </row>
        <row r="53">
          <cell r="B53">
            <v>7216600</v>
          </cell>
          <cell r="C53" t="str">
            <v>NULL</v>
          </cell>
          <cell r="D53">
            <v>-20</v>
          </cell>
        </row>
        <row r="54">
          <cell r="B54">
            <v>10062015</v>
          </cell>
          <cell r="C54" t="str">
            <v>NULL</v>
          </cell>
          <cell r="D54">
            <v>-20</v>
          </cell>
        </row>
        <row r="55">
          <cell r="B55">
            <v>16072409</v>
          </cell>
          <cell r="C55" t="str">
            <v>NULL</v>
          </cell>
          <cell r="D55">
            <v>-20</v>
          </cell>
        </row>
        <row r="56">
          <cell r="B56">
            <v>17129300</v>
          </cell>
          <cell r="C56" t="str">
            <v>NULL</v>
          </cell>
          <cell r="D56">
            <v>-20</v>
          </cell>
        </row>
        <row r="57">
          <cell r="B57">
            <v>17911500</v>
          </cell>
          <cell r="C57" t="str">
            <v>NULL</v>
          </cell>
          <cell r="D57">
            <v>20</v>
          </cell>
        </row>
        <row r="58">
          <cell r="B58">
            <v>19783800</v>
          </cell>
          <cell r="C58" t="str">
            <v>NULL</v>
          </cell>
          <cell r="D58">
            <v>0</v>
          </cell>
        </row>
        <row r="59">
          <cell r="B59">
            <v>19803800</v>
          </cell>
          <cell r="C59" t="str">
            <v>NULL</v>
          </cell>
          <cell r="D59">
            <v>10</v>
          </cell>
        </row>
        <row r="60">
          <cell r="B60">
            <v>19879700</v>
          </cell>
          <cell r="C60" t="str">
            <v>NULL</v>
          </cell>
          <cell r="D60">
            <v>0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mmad Khan" id="{21BB4016-0552-48B6-BDB8-23260DD879CC}" userId="Ammad Kh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" dT="2022-11-02T05:54:23.38" personId="{21BB4016-0552-48B6-BDB8-23260DD879CC}" id="{D660F2D1-6984-4899-967C-CFB18D3499A6}">
    <text>Camp sale</text>
  </threadedComment>
  <threadedComment ref="O20" dT="2022-11-02T05:50:17.19" personId="{21BB4016-0552-48B6-BDB8-23260DD879CC}" id="{CD026B6D-0C1D-4F77-AB9F-FA2FB3131BA9}">
    <text>Camp sale</text>
  </threadedComment>
  <threadedComment ref="O130" dT="2022-11-02T05:50:17.19" personId="{21BB4016-0552-48B6-BDB8-23260DD879CC}" id="{6C947827-2CAB-4752-A6B5-D69A4DD7C7AE}">
    <text>Camp sale</text>
  </threadedComment>
  <threadedComment ref="O139" dT="2022-11-02T05:50:17.19" personId="{21BB4016-0552-48B6-BDB8-23260DD879CC}" id="{A8C3CAC0-7CC8-4790-B007-FF1A317A27BE}">
    <text>Camp sale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78" dT="2022-11-02T05:50:17.19" personId="{21BB4016-0552-48B6-BDB8-23260DD879CC}" id="{A5D440FB-8AE4-4872-9A47-CD162C4A9359}">
    <text>Camp sale</text>
  </threadedComment>
  <threadedComment ref="G82" dT="2022-11-02T05:50:17.19" personId="{21BB4016-0552-48B6-BDB8-23260DD879CC}" id="{34E52271-1803-4E3D-9B1B-47673236AC83}">
    <text>Camp sale</text>
  </threadedComment>
  <threadedComment ref="G83" dT="2022-11-02T05:50:17.19" personId="{21BB4016-0552-48B6-BDB8-23260DD879CC}" id="{8E915FA7-4757-451C-8317-579FC22C207E}">
    <text>Camp sale</text>
  </threadedComment>
  <threadedComment ref="G89" dT="2022-11-02T05:54:23.38" personId="{21BB4016-0552-48B6-BDB8-23260DD879CC}" id="{58304CE6-ECB2-46FE-A864-411495E396D2}">
    <text>Camp sale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0A68-5DFE-4D2B-BEC1-0C928C17204F}">
  <sheetPr>
    <tabColor rgb="FFFFFF00"/>
    <pageSetUpPr fitToPage="1"/>
  </sheetPr>
  <dimension ref="A1:N39"/>
  <sheetViews>
    <sheetView showGridLines="0" tabSelected="1" zoomScale="85" zoomScaleNormal="85" workbookViewId="0">
      <selection sqref="A1:N1048576"/>
    </sheetView>
  </sheetViews>
  <sheetFormatPr defaultColWidth="8.88671875" defaultRowHeight="14.4" x14ac:dyDescent="0.3"/>
  <cols>
    <col min="1" max="1" width="20.88671875" style="16" customWidth="1"/>
    <col min="2" max="2" width="15.6640625" style="8" customWidth="1"/>
    <col min="3" max="3" width="13.109375" style="8" customWidth="1"/>
    <col min="4" max="4" width="11.33203125" style="8" customWidth="1"/>
    <col min="5" max="5" width="15.33203125" style="8" customWidth="1"/>
    <col min="6" max="6" width="14.33203125" style="8" customWidth="1"/>
    <col min="7" max="7" width="9" style="8" customWidth="1"/>
    <col min="8" max="8" width="6" style="16" customWidth="1"/>
    <col min="9" max="9" width="19.6640625" style="16" customWidth="1"/>
    <col min="10" max="10" width="15.5546875" style="16" customWidth="1"/>
    <col min="11" max="11" width="11" style="16" customWidth="1"/>
    <col min="12" max="12" width="11.33203125" style="16" bestFit="1" customWidth="1"/>
    <col min="13" max="13" width="14.33203125" style="16" customWidth="1"/>
    <col min="14" max="16384" width="8.88671875" style="16"/>
  </cols>
  <sheetData>
    <row r="1" spans="1:14" ht="18" x14ac:dyDescent="0.3">
      <c r="A1" s="238" t="s">
        <v>629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</row>
    <row r="2" spans="1:14" ht="18.600000000000001" thickBot="1" x14ac:dyDescent="0.35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2"/>
      <c r="L2" s="122"/>
    </row>
    <row r="3" spans="1:14" ht="18.600000000000001" thickBot="1" x14ac:dyDescent="0.35">
      <c r="A3" s="123" t="s">
        <v>3</v>
      </c>
      <c r="B3" s="124" t="s">
        <v>630</v>
      </c>
      <c r="C3" s="124" t="s">
        <v>631</v>
      </c>
      <c r="D3" s="125"/>
      <c r="E3" s="126"/>
      <c r="F3" s="125"/>
      <c r="G3" s="125"/>
      <c r="H3" s="121"/>
      <c r="I3" s="127" t="s">
        <v>3</v>
      </c>
      <c r="J3" s="128"/>
      <c r="K3" s="129" t="s">
        <v>630</v>
      </c>
      <c r="L3" s="129" t="s">
        <v>631</v>
      </c>
    </row>
    <row r="4" spans="1:14" ht="19.2" customHeight="1" x14ac:dyDescent="0.3">
      <c r="A4" s="130" t="s">
        <v>632</v>
      </c>
      <c r="B4" s="131">
        <v>80</v>
      </c>
      <c r="C4" s="131">
        <v>78</v>
      </c>
      <c r="D4" s="125"/>
      <c r="E4" s="126"/>
      <c r="F4" s="125"/>
      <c r="G4" s="125"/>
      <c r="H4" s="126"/>
      <c r="I4" s="239" t="s">
        <v>633</v>
      </c>
      <c r="J4" s="240"/>
      <c r="K4" s="132">
        <f>F35</f>
        <v>207</v>
      </c>
      <c r="L4" s="132">
        <f>M35</f>
        <v>218</v>
      </c>
    </row>
    <row r="5" spans="1:14" ht="19.2" customHeight="1" x14ac:dyDescent="0.3">
      <c r="A5" s="133" t="s">
        <v>634</v>
      </c>
      <c r="B5" s="134">
        <v>18</v>
      </c>
      <c r="C5" s="134">
        <v>30</v>
      </c>
      <c r="D5" s="125"/>
      <c r="E5" s="126"/>
      <c r="F5" s="125"/>
      <c r="G5" s="125"/>
      <c r="H5" s="126"/>
      <c r="I5" s="135" t="s">
        <v>635</v>
      </c>
      <c r="J5" s="135"/>
      <c r="K5" s="136">
        <f>F36</f>
        <v>19</v>
      </c>
      <c r="L5" s="136">
        <f>M36</f>
        <v>20</v>
      </c>
    </row>
    <row r="6" spans="1:14" ht="19.2" customHeight="1" x14ac:dyDescent="0.3">
      <c r="A6" s="137" t="s">
        <v>636</v>
      </c>
      <c r="B6" s="138"/>
      <c r="C6" s="138"/>
      <c r="D6" s="125"/>
      <c r="E6" s="126"/>
      <c r="F6" s="125"/>
      <c r="G6" s="125"/>
      <c r="H6" s="126"/>
      <c r="I6" s="139" t="s">
        <v>637</v>
      </c>
      <c r="J6" s="139"/>
      <c r="K6" s="140">
        <f>F37</f>
        <v>7</v>
      </c>
      <c r="L6" s="140">
        <f>M37</f>
        <v>6</v>
      </c>
    </row>
    <row r="7" spans="1:14" ht="19.2" customHeight="1" thickBot="1" x14ac:dyDescent="0.35">
      <c r="A7" s="141" t="s">
        <v>638</v>
      </c>
      <c r="B7" s="142">
        <v>62</v>
      </c>
      <c r="C7" s="142">
        <v>48</v>
      </c>
      <c r="D7" s="125"/>
      <c r="E7" s="126"/>
      <c r="F7" s="125"/>
      <c r="G7" s="125"/>
      <c r="H7" s="126"/>
      <c r="I7" s="139" t="s">
        <v>639</v>
      </c>
      <c r="J7" s="139"/>
      <c r="K7" s="140">
        <f>F38</f>
        <v>0</v>
      </c>
      <c r="L7" s="140">
        <f>M38</f>
        <v>0</v>
      </c>
    </row>
    <row r="8" spans="1:14" ht="19.2" customHeight="1" x14ac:dyDescent="0.3">
      <c r="A8" s="122"/>
      <c r="B8" s="125"/>
      <c r="C8" s="125"/>
      <c r="D8" s="125"/>
      <c r="E8" s="125"/>
      <c r="F8" s="125"/>
      <c r="G8" s="125"/>
      <c r="H8" s="122"/>
      <c r="I8" s="143" t="s">
        <v>640</v>
      </c>
      <c r="J8" s="143"/>
      <c r="K8" s="132"/>
      <c r="L8" s="132"/>
    </row>
    <row r="9" spans="1:14" ht="19.2" customHeight="1" x14ac:dyDescent="0.3">
      <c r="A9" s="144" t="s">
        <v>641</v>
      </c>
      <c r="B9" s="125"/>
      <c r="C9" s="125"/>
      <c r="D9" s="125"/>
      <c r="E9" s="125"/>
      <c r="F9" s="125"/>
      <c r="G9" s="125"/>
      <c r="H9" s="122"/>
      <c r="I9" s="143" t="s">
        <v>642</v>
      </c>
      <c r="J9" s="143"/>
      <c r="K9" s="132"/>
      <c r="L9" s="132"/>
    </row>
    <row r="10" spans="1:14" ht="19.2" customHeight="1" x14ac:dyDescent="0.3">
      <c r="A10" s="145" t="s">
        <v>643</v>
      </c>
      <c r="B10" s="125"/>
      <c r="C10" s="125"/>
      <c r="D10" s="125"/>
      <c r="E10" s="125"/>
      <c r="F10" s="125"/>
      <c r="G10" s="125"/>
      <c r="H10" s="122"/>
      <c r="I10" s="143" t="s">
        <v>644</v>
      </c>
      <c r="J10" s="143"/>
      <c r="K10" s="132"/>
      <c r="L10" s="132"/>
    </row>
    <row r="11" spans="1:14" ht="19.2" customHeight="1" x14ac:dyDescent="0.3">
      <c r="A11" s="145" t="s">
        <v>645</v>
      </c>
      <c r="B11" s="125"/>
      <c r="C11" s="125"/>
      <c r="D11" s="125"/>
      <c r="E11" s="125"/>
      <c r="F11" s="125"/>
      <c r="G11" s="125"/>
      <c r="H11" s="122"/>
      <c r="I11" s="122"/>
      <c r="J11" s="122"/>
      <c r="K11" s="122"/>
      <c r="L11" s="122"/>
    </row>
    <row r="12" spans="1:14" ht="19.2" customHeight="1" x14ac:dyDescent="0.3">
      <c r="A12" s="145" t="s">
        <v>646</v>
      </c>
      <c r="B12" s="125"/>
      <c r="C12" s="125"/>
      <c r="D12" s="125"/>
      <c r="E12" s="125"/>
      <c r="F12" s="125"/>
      <c r="G12" s="125"/>
      <c r="H12" s="122"/>
      <c r="I12" s="122"/>
      <c r="J12" s="122"/>
      <c r="K12" s="122"/>
      <c r="L12" s="122"/>
    </row>
    <row r="14" spans="1:14" x14ac:dyDescent="0.3">
      <c r="B14" s="241" t="s">
        <v>658</v>
      </c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</row>
    <row r="15" spans="1:14" ht="15" thickBot="1" x14ac:dyDescent="0.35"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</row>
    <row r="16" spans="1:14" x14ac:dyDescent="0.3">
      <c r="B16" s="242" t="s">
        <v>659</v>
      </c>
      <c r="C16" s="243"/>
      <c r="D16" s="243"/>
      <c r="E16" s="243"/>
      <c r="F16" s="243"/>
      <c r="G16" s="244"/>
      <c r="H16" s="146"/>
      <c r="I16" s="242" t="s">
        <v>660</v>
      </c>
      <c r="J16" s="243"/>
      <c r="K16" s="243"/>
      <c r="L16" s="243"/>
      <c r="M16" s="243"/>
      <c r="N16" s="244"/>
    </row>
    <row r="17" spans="2:14" ht="15" thickBot="1" x14ac:dyDescent="0.35">
      <c r="B17" s="245"/>
      <c r="C17" s="246"/>
      <c r="D17" s="246"/>
      <c r="E17" s="246"/>
      <c r="F17" s="246"/>
      <c r="G17" s="247"/>
      <c r="H17" s="146"/>
      <c r="I17" s="245"/>
      <c r="J17" s="246"/>
      <c r="K17" s="246"/>
      <c r="L17" s="246"/>
      <c r="M17" s="246"/>
      <c r="N17" s="247"/>
    </row>
    <row r="18" spans="2:14" ht="15" thickBot="1" x14ac:dyDescent="0.35">
      <c r="B18" s="147" t="s">
        <v>647</v>
      </c>
      <c r="C18" s="148" t="s">
        <v>648</v>
      </c>
      <c r="D18" s="149" t="s">
        <v>649</v>
      </c>
      <c r="E18" s="147" t="s">
        <v>647</v>
      </c>
      <c r="F18" s="148" t="s">
        <v>648</v>
      </c>
      <c r="G18" s="149" t="s">
        <v>649</v>
      </c>
      <c r="H18" s="146"/>
      <c r="I18" s="147" t="s">
        <v>647</v>
      </c>
      <c r="J18" s="148" t="s">
        <v>648</v>
      </c>
      <c r="K18" s="149" t="s">
        <v>649</v>
      </c>
      <c r="L18" s="147" t="s">
        <v>647</v>
      </c>
      <c r="M18" s="148" t="s">
        <v>648</v>
      </c>
      <c r="N18" s="149" t="s">
        <v>649</v>
      </c>
    </row>
    <row r="19" spans="2:14" x14ac:dyDescent="0.3">
      <c r="B19" s="165" t="s">
        <v>653</v>
      </c>
      <c r="C19" s="150">
        <v>44866</v>
      </c>
      <c r="D19" s="151">
        <v>9</v>
      </c>
      <c r="E19" s="166" t="s">
        <v>654</v>
      </c>
      <c r="F19" s="150">
        <f>C33+1</f>
        <v>44881</v>
      </c>
      <c r="G19" s="151">
        <v>9</v>
      </c>
      <c r="I19" s="165" t="s">
        <v>653</v>
      </c>
      <c r="J19" s="150">
        <v>44866</v>
      </c>
      <c r="K19" s="151">
        <v>8</v>
      </c>
      <c r="L19" s="166" t="s">
        <v>654</v>
      </c>
      <c r="M19" s="150">
        <f>J33+1</f>
        <v>44881</v>
      </c>
      <c r="N19" s="151">
        <v>10</v>
      </c>
    </row>
    <row r="20" spans="2:14" x14ac:dyDescent="0.3">
      <c r="B20" s="63" t="s">
        <v>654</v>
      </c>
      <c r="C20" s="156">
        <f t="shared" ref="C20:C33" si="0">C19+1</f>
        <v>44867</v>
      </c>
      <c r="D20" s="157">
        <v>9</v>
      </c>
      <c r="E20" s="155" t="s">
        <v>655</v>
      </c>
      <c r="F20" s="156">
        <f t="shared" ref="F20:F33" si="1">F19+1</f>
        <v>44882</v>
      </c>
      <c r="G20" s="157">
        <v>8</v>
      </c>
      <c r="I20" s="63" t="s">
        <v>654</v>
      </c>
      <c r="J20" s="156">
        <f t="shared" ref="J20:J33" si="2">J19+1</f>
        <v>44867</v>
      </c>
      <c r="K20" s="157">
        <v>9</v>
      </c>
      <c r="L20" s="155" t="s">
        <v>655</v>
      </c>
      <c r="M20" s="156">
        <f t="shared" ref="M20:M33" si="3">M19+1</f>
        <v>44882</v>
      </c>
      <c r="N20" s="157">
        <v>10</v>
      </c>
    </row>
    <row r="21" spans="2:14" x14ac:dyDescent="0.3">
      <c r="B21" s="63" t="s">
        <v>655</v>
      </c>
      <c r="C21" s="156">
        <f t="shared" si="0"/>
        <v>44868</v>
      </c>
      <c r="D21" s="157">
        <v>7</v>
      </c>
      <c r="E21" s="63" t="s">
        <v>656</v>
      </c>
      <c r="F21" s="156">
        <f t="shared" si="1"/>
        <v>44883</v>
      </c>
      <c r="G21" s="157">
        <v>8</v>
      </c>
      <c r="I21" s="63" t="s">
        <v>655</v>
      </c>
      <c r="J21" s="156">
        <f t="shared" si="2"/>
        <v>44868</v>
      </c>
      <c r="K21" s="157">
        <v>9</v>
      </c>
      <c r="L21" s="63" t="s">
        <v>656</v>
      </c>
      <c r="M21" s="156">
        <f t="shared" si="3"/>
        <v>44883</v>
      </c>
      <c r="N21" s="157">
        <v>7</v>
      </c>
    </row>
    <row r="22" spans="2:14" x14ac:dyDescent="0.3">
      <c r="B22" s="63" t="s">
        <v>656</v>
      </c>
      <c r="C22" s="156">
        <f t="shared" si="0"/>
        <v>44869</v>
      </c>
      <c r="D22" s="157">
        <v>8</v>
      </c>
      <c r="E22" s="155" t="s">
        <v>650</v>
      </c>
      <c r="F22" s="156">
        <f t="shared" si="1"/>
        <v>44884</v>
      </c>
      <c r="G22" s="157">
        <v>5</v>
      </c>
      <c r="I22" s="63" t="s">
        <v>656</v>
      </c>
      <c r="J22" s="156">
        <f t="shared" si="2"/>
        <v>44869</v>
      </c>
      <c r="K22" s="157">
        <v>8</v>
      </c>
      <c r="L22" s="155" t="s">
        <v>650</v>
      </c>
      <c r="M22" s="156">
        <f t="shared" si="3"/>
        <v>44884</v>
      </c>
      <c r="N22" s="157">
        <v>5</v>
      </c>
    </row>
    <row r="23" spans="2:14" x14ac:dyDescent="0.3">
      <c r="B23" s="63" t="s">
        <v>650</v>
      </c>
      <c r="C23" s="156">
        <f t="shared" si="0"/>
        <v>44870</v>
      </c>
      <c r="D23" s="157">
        <v>6</v>
      </c>
      <c r="E23" s="152" t="s">
        <v>651</v>
      </c>
      <c r="F23" s="153">
        <f t="shared" si="1"/>
        <v>44885</v>
      </c>
      <c r="G23" s="154"/>
      <c r="I23" s="63" t="s">
        <v>650</v>
      </c>
      <c r="J23" s="156">
        <f t="shared" si="2"/>
        <v>44870</v>
      </c>
      <c r="K23" s="157">
        <v>6</v>
      </c>
      <c r="L23" s="152" t="s">
        <v>651</v>
      </c>
      <c r="M23" s="153">
        <f t="shared" si="3"/>
        <v>44885</v>
      </c>
      <c r="N23" s="154"/>
    </row>
    <row r="24" spans="2:14" x14ac:dyDescent="0.3">
      <c r="B24" s="152" t="s">
        <v>651</v>
      </c>
      <c r="C24" s="153">
        <f t="shared" si="0"/>
        <v>44871</v>
      </c>
      <c r="D24" s="154"/>
      <c r="E24" s="155" t="s">
        <v>652</v>
      </c>
      <c r="F24" s="156">
        <f t="shared" si="1"/>
        <v>44886</v>
      </c>
      <c r="G24" s="157">
        <v>9</v>
      </c>
      <c r="I24" s="152" t="s">
        <v>651</v>
      </c>
      <c r="J24" s="153">
        <f t="shared" si="2"/>
        <v>44871</v>
      </c>
      <c r="K24" s="154"/>
      <c r="L24" s="155" t="s">
        <v>652</v>
      </c>
      <c r="M24" s="156">
        <f t="shared" si="3"/>
        <v>44886</v>
      </c>
      <c r="N24" s="157">
        <v>9</v>
      </c>
    </row>
    <row r="25" spans="2:14" x14ac:dyDescent="0.3">
      <c r="B25" s="63" t="s">
        <v>652</v>
      </c>
      <c r="C25" s="156">
        <f t="shared" si="0"/>
        <v>44872</v>
      </c>
      <c r="D25" s="157">
        <v>10</v>
      </c>
      <c r="E25" s="155" t="s">
        <v>653</v>
      </c>
      <c r="F25" s="156">
        <f t="shared" si="1"/>
        <v>44887</v>
      </c>
      <c r="G25" s="157">
        <v>9</v>
      </c>
      <c r="I25" s="63" t="s">
        <v>652</v>
      </c>
      <c r="J25" s="156">
        <f t="shared" si="2"/>
        <v>44872</v>
      </c>
      <c r="K25" s="157">
        <v>9</v>
      </c>
      <c r="L25" s="155" t="s">
        <v>653</v>
      </c>
      <c r="M25" s="156">
        <f t="shared" si="3"/>
        <v>44887</v>
      </c>
      <c r="N25" s="157">
        <v>10</v>
      </c>
    </row>
    <row r="26" spans="2:14" x14ac:dyDescent="0.3">
      <c r="B26" s="63" t="s">
        <v>653</v>
      </c>
      <c r="C26" s="156">
        <f t="shared" si="0"/>
        <v>44873</v>
      </c>
      <c r="D26" s="157">
        <v>9</v>
      </c>
      <c r="E26" s="155" t="s">
        <v>654</v>
      </c>
      <c r="F26" s="156">
        <f t="shared" si="1"/>
        <v>44888</v>
      </c>
      <c r="G26" s="157">
        <v>9</v>
      </c>
      <c r="I26" s="63" t="s">
        <v>653</v>
      </c>
      <c r="J26" s="156">
        <f t="shared" si="2"/>
        <v>44873</v>
      </c>
      <c r="K26" s="157">
        <v>9</v>
      </c>
      <c r="L26" s="155" t="s">
        <v>654</v>
      </c>
      <c r="M26" s="156">
        <f t="shared" si="3"/>
        <v>44888</v>
      </c>
      <c r="N26" s="157">
        <v>10</v>
      </c>
    </row>
    <row r="27" spans="2:14" x14ac:dyDescent="0.3">
      <c r="B27" s="63" t="s">
        <v>654</v>
      </c>
      <c r="C27" s="156">
        <f t="shared" si="0"/>
        <v>44874</v>
      </c>
      <c r="D27" s="157">
        <v>8</v>
      </c>
      <c r="E27" s="155" t="s">
        <v>655</v>
      </c>
      <c r="F27" s="156">
        <f t="shared" si="1"/>
        <v>44889</v>
      </c>
      <c r="G27" s="157">
        <v>8</v>
      </c>
      <c r="I27" s="63" t="s">
        <v>654</v>
      </c>
      <c r="J27" s="156">
        <f t="shared" si="2"/>
        <v>44874</v>
      </c>
      <c r="K27" s="157">
        <v>9</v>
      </c>
      <c r="L27" s="155" t="s">
        <v>655</v>
      </c>
      <c r="M27" s="156">
        <f t="shared" si="3"/>
        <v>44889</v>
      </c>
      <c r="N27" s="157">
        <v>9</v>
      </c>
    </row>
    <row r="28" spans="2:14" x14ac:dyDescent="0.3">
      <c r="B28" s="63" t="s">
        <v>655</v>
      </c>
      <c r="C28" s="156">
        <f t="shared" si="0"/>
        <v>44875</v>
      </c>
      <c r="D28" s="157">
        <v>7</v>
      </c>
      <c r="E28" s="63" t="s">
        <v>656</v>
      </c>
      <c r="F28" s="156">
        <f t="shared" si="1"/>
        <v>44890</v>
      </c>
      <c r="G28" s="157">
        <v>8</v>
      </c>
      <c r="I28" s="63" t="s">
        <v>655</v>
      </c>
      <c r="J28" s="156">
        <f t="shared" si="2"/>
        <v>44875</v>
      </c>
      <c r="K28" s="157">
        <v>10</v>
      </c>
      <c r="L28" s="63" t="s">
        <v>656</v>
      </c>
      <c r="M28" s="156">
        <f t="shared" si="3"/>
        <v>44890</v>
      </c>
      <c r="N28" s="157">
        <v>8</v>
      </c>
    </row>
    <row r="29" spans="2:14" x14ac:dyDescent="0.3">
      <c r="B29" s="63" t="s">
        <v>656</v>
      </c>
      <c r="C29" s="156">
        <f t="shared" si="0"/>
        <v>44876</v>
      </c>
      <c r="D29" s="157">
        <v>8</v>
      </c>
      <c r="E29" s="155" t="s">
        <v>650</v>
      </c>
      <c r="F29" s="156">
        <f t="shared" si="1"/>
        <v>44891</v>
      </c>
      <c r="G29" s="157">
        <v>5</v>
      </c>
      <c r="I29" s="63" t="s">
        <v>656</v>
      </c>
      <c r="J29" s="156">
        <f t="shared" si="2"/>
        <v>44876</v>
      </c>
      <c r="K29" s="157">
        <v>7</v>
      </c>
      <c r="L29" s="155" t="s">
        <v>650</v>
      </c>
      <c r="M29" s="156">
        <f t="shared" si="3"/>
        <v>44891</v>
      </c>
      <c r="N29" s="157">
        <v>5</v>
      </c>
    </row>
    <row r="30" spans="2:14" x14ac:dyDescent="0.3">
      <c r="B30" s="63" t="s">
        <v>650</v>
      </c>
      <c r="C30" s="156">
        <f t="shared" si="0"/>
        <v>44877</v>
      </c>
      <c r="D30" s="157">
        <v>6</v>
      </c>
      <c r="E30" s="152" t="s">
        <v>651</v>
      </c>
      <c r="F30" s="153">
        <f t="shared" si="1"/>
        <v>44892</v>
      </c>
      <c r="G30" s="154"/>
      <c r="I30" s="63" t="s">
        <v>650</v>
      </c>
      <c r="J30" s="156">
        <f t="shared" si="2"/>
        <v>44877</v>
      </c>
      <c r="K30" s="157">
        <v>6</v>
      </c>
      <c r="L30" s="152" t="s">
        <v>651</v>
      </c>
      <c r="M30" s="153">
        <f t="shared" si="3"/>
        <v>44892</v>
      </c>
      <c r="N30" s="154"/>
    </row>
    <row r="31" spans="2:14" x14ac:dyDescent="0.3">
      <c r="B31" s="152" t="s">
        <v>651</v>
      </c>
      <c r="C31" s="153">
        <f t="shared" si="0"/>
        <v>44878</v>
      </c>
      <c r="D31" s="154"/>
      <c r="E31" s="155" t="s">
        <v>652</v>
      </c>
      <c r="F31" s="156">
        <f t="shared" si="1"/>
        <v>44893</v>
      </c>
      <c r="G31" s="157">
        <v>9</v>
      </c>
      <c r="I31" s="152" t="s">
        <v>651</v>
      </c>
      <c r="J31" s="153">
        <f t="shared" si="2"/>
        <v>44878</v>
      </c>
      <c r="K31" s="154"/>
      <c r="L31" s="155" t="s">
        <v>652</v>
      </c>
      <c r="M31" s="156">
        <f t="shared" si="3"/>
        <v>44893</v>
      </c>
      <c r="N31" s="157">
        <v>9</v>
      </c>
    </row>
    <row r="32" spans="2:14" x14ac:dyDescent="0.3">
      <c r="B32" s="63" t="s">
        <v>652</v>
      </c>
      <c r="C32" s="156">
        <f t="shared" si="0"/>
        <v>44879</v>
      </c>
      <c r="D32" s="157">
        <v>10</v>
      </c>
      <c r="E32" s="155" t="s">
        <v>653</v>
      </c>
      <c r="F32" s="156">
        <f t="shared" si="1"/>
        <v>44894</v>
      </c>
      <c r="G32" s="157">
        <v>7</v>
      </c>
      <c r="I32" s="63" t="s">
        <v>652</v>
      </c>
      <c r="J32" s="156">
        <f t="shared" si="2"/>
        <v>44879</v>
      </c>
      <c r="K32" s="157">
        <v>9</v>
      </c>
      <c r="L32" s="155" t="s">
        <v>653</v>
      </c>
      <c r="M32" s="156">
        <f t="shared" si="3"/>
        <v>44894</v>
      </c>
      <c r="N32" s="157">
        <v>9</v>
      </c>
    </row>
    <row r="33" spans="2:14" ht="15" thickBot="1" x14ac:dyDescent="0.35">
      <c r="B33" s="72" t="s">
        <v>653</v>
      </c>
      <c r="C33" s="158">
        <f t="shared" si="0"/>
        <v>44880</v>
      </c>
      <c r="D33" s="159">
        <v>8</v>
      </c>
      <c r="E33" s="160" t="s">
        <v>654</v>
      </c>
      <c r="F33" s="158">
        <f t="shared" si="1"/>
        <v>44895</v>
      </c>
      <c r="G33" s="159">
        <v>8</v>
      </c>
      <c r="H33" s="146"/>
      <c r="I33" s="72" t="s">
        <v>653</v>
      </c>
      <c r="J33" s="158">
        <f t="shared" si="2"/>
        <v>44880</v>
      </c>
      <c r="K33" s="159">
        <v>10</v>
      </c>
      <c r="L33" s="160" t="s">
        <v>654</v>
      </c>
      <c r="M33" s="158">
        <f t="shared" si="3"/>
        <v>44895</v>
      </c>
      <c r="N33" s="159">
        <v>8</v>
      </c>
    </row>
    <row r="34" spans="2:14" ht="15" thickBot="1" x14ac:dyDescent="0.35"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</row>
    <row r="35" spans="2:14" ht="15" thickBot="1" x14ac:dyDescent="0.35">
      <c r="B35" s="146"/>
      <c r="C35" s="235" t="s">
        <v>633</v>
      </c>
      <c r="D35" s="236"/>
      <c r="E35" s="237"/>
      <c r="F35" s="161">
        <f>SUM(D19:D33)+SUM(G19:G33)</f>
        <v>207</v>
      </c>
      <c r="G35" s="146"/>
      <c r="H35" s="146"/>
      <c r="I35" s="146"/>
      <c r="J35" s="235" t="s">
        <v>633</v>
      </c>
      <c r="K35" s="236"/>
      <c r="L35" s="237"/>
      <c r="M35" s="161">
        <f>SUM(K19:K33)+SUM(N19:N33)</f>
        <v>218</v>
      </c>
      <c r="N35" s="146"/>
    </row>
    <row r="36" spans="2:14" ht="15" thickBot="1" x14ac:dyDescent="0.35">
      <c r="B36" s="146"/>
      <c r="C36" s="226" t="s">
        <v>635</v>
      </c>
      <c r="D36" s="227"/>
      <c r="E36" s="228"/>
      <c r="F36" s="162">
        <f>COUNTIF(D19:D33,"&gt;7")+COUNTIF(G19:G33,"&gt;7")</f>
        <v>19</v>
      </c>
      <c r="G36" s="146"/>
      <c r="H36" s="146"/>
      <c r="I36" s="146"/>
      <c r="J36" s="226" t="s">
        <v>635</v>
      </c>
      <c r="K36" s="227"/>
      <c r="L36" s="228"/>
      <c r="M36" s="162">
        <f>COUNTIF(K19:K33,"&gt;7")+COUNTIF(N19:N33,"&gt;7")</f>
        <v>20</v>
      </c>
      <c r="N36" s="146"/>
    </row>
    <row r="37" spans="2:14" ht="15" thickBot="1" x14ac:dyDescent="0.35">
      <c r="B37" s="146"/>
      <c r="C37" s="229" t="s">
        <v>637</v>
      </c>
      <c r="D37" s="230"/>
      <c r="E37" s="231"/>
      <c r="F37" s="163">
        <f>26-F36</f>
        <v>7</v>
      </c>
      <c r="G37" s="146"/>
      <c r="H37" s="146"/>
      <c r="I37" s="146"/>
      <c r="J37" s="229" t="s">
        <v>637</v>
      </c>
      <c r="K37" s="230"/>
      <c r="L37" s="231"/>
      <c r="M37" s="163">
        <f>26-M36</f>
        <v>6</v>
      </c>
      <c r="N37" s="146"/>
    </row>
    <row r="38" spans="2:14" ht="15" thickBot="1" x14ac:dyDescent="0.35">
      <c r="B38" s="146"/>
      <c r="C38" s="232" t="s">
        <v>657</v>
      </c>
      <c r="D38" s="233"/>
      <c r="E38" s="234"/>
      <c r="F38" s="164">
        <f>COUNTIF(D23,"&lt;4")+COUNTIF(D30,"&lt;4")+COUNTIF(G22,"&lt;4")+COUNTIF(G29,"&lt;4")</f>
        <v>0</v>
      </c>
      <c r="G38" s="146"/>
      <c r="H38" s="146"/>
      <c r="I38" s="146"/>
      <c r="J38" s="232" t="s">
        <v>657</v>
      </c>
      <c r="K38" s="233"/>
      <c r="L38" s="234"/>
      <c r="M38" s="164">
        <f>COUNTIF(K23,"&lt;4")+COUNTIF(K30,"&lt;4")+COUNTIF(N22,"&lt;4")+COUNTIF(N29,"&lt;4")</f>
        <v>0</v>
      </c>
      <c r="N38" s="146"/>
    </row>
    <row r="39" spans="2:14" x14ac:dyDescent="0.3"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</row>
  </sheetData>
  <mergeCells count="13">
    <mergeCell ref="C35:E35"/>
    <mergeCell ref="J35:L35"/>
    <mergeCell ref="A1:L1"/>
    <mergeCell ref="I4:J4"/>
    <mergeCell ref="B14:N15"/>
    <mergeCell ref="B16:G17"/>
    <mergeCell ref="I16:N17"/>
    <mergeCell ref="C36:E36"/>
    <mergeCell ref="J36:L36"/>
    <mergeCell ref="C37:E37"/>
    <mergeCell ref="J37:L37"/>
    <mergeCell ref="C38:E38"/>
    <mergeCell ref="J38:L38"/>
  </mergeCells>
  <phoneticPr fontId="19" type="noConversion"/>
  <printOptions horizontalCentered="1" verticalCentered="1"/>
  <pageMargins left="0.2" right="0.2" top="0.25" bottom="0.25" header="0" footer="0"/>
  <pageSetup paperSize="9" scale="77" orientation="landscape" r:id="rId1"/>
  <webPublishItems count="1">
    <webPublishItem id="4356" divId="hawkMain_4356" sourceType="printArea" destinationFile="C:\Users\muhammadhassan\Desktop\hawkMain1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3B07B-4568-4AC7-ADB2-9CE3477D7721}">
  <dimension ref="A1:K122"/>
  <sheetViews>
    <sheetView zoomScale="115" zoomScaleNormal="115" workbookViewId="0">
      <pane ySplit="3" topLeftCell="A107" activePane="bottomLeft" state="frozen"/>
      <selection sqref="A1:J9"/>
      <selection pane="bottomLeft" activeCell="E112" sqref="E112"/>
    </sheetView>
  </sheetViews>
  <sheetFormatPr defaultColWidth="26" defaultRowHeight="14.4" x14ac:dyDescent="0.3"/>
  <cols>
    <col min="1" max="1" width="12" customWidth="1"/>
    <col min="2" max="2" width="32" customWidth="1"/>
    <col min="3" max="3" width="18.44140625" bestFit="1" customWidth="1"/>
    <col min="4" max="4" width="21.88671875" bestFit="1" customWidth="1"/>
    <col min="5" max="5" width="40" bestFit="1" customWidth="1"/>
    <col min="6" max="6" width="17.5546875" bestFit="1" customWidth="1"/>
    <col min="7" max="7" width="18.88671875" customWidth="1"/>
    <col min="8" max="10" width="17.33203125" customWidth="1"/>
  </cols>
  <sheetData>
    <row r="1" spans="1:11" ht="21" x14ac:dyDescent="0.4">
      <c r="A1" s="41" t="s">
        <v>483</v>
      </c>
      <c r="H1" s="42"/>
      <c r="I1" s="42"/>
      <c r="J1" s="42"/>
    </row>
    <row r="2" spans="1:11" x14ac:dyDescent="0.3">
      <c r="F2" s="42"/>
      <c r="G2" s="42"/>
      <c r="H2" s="42"/>
      <c r="I2" s="42"/>
      <c r="J2" s="42"/>
    </row>
    <row r="3" spans="1:11" ht="50.4" x14ac:dyDescent="0.3">
      <c r="A3" s="43" t="s">
        <v>2</v>
      </c>
      <c r="B3" s="43" t="s">
        <v>484</v>
      </c>
      <c r="C3" s="44" t="s">
        <v>485</v>
      </c>
      <c r="D3" s="44" t="s">
        <v>486</v>
      </c>
      <c r="E3" s="44" t="s">
        <v>487</v>
      </c>
      <c r="F3" s="45" t="s">
        <v>488</v>
      </c>
      <c r="G3" s="45" t="s">
        <v>475</v>
      </c>
      <c r="H3" s="45" t="s">
        <v>489</v>
      </c>
      <c r="I3" s="45" t="s">
        <v>490</v>
      </c>
      <c r="J3" s="45" t="s">
        <v>479</v>
      </c>
      <c r="K3" s="45" t="s">
        <v>491</v>
      </c>
    </row>
    <row r="4" spans="1:11" ht="17.399999999999999" thickBot="1" x14ac:dyDescent="0.35">
      <c r="A4" s="46">
        <f>COUNTA(A5,A70)</f>
        <v>2</v>
      </c>
      <c r="B4" s="47">
        <f t="shared" ref="B4:K4" si="0">SUM(B5,B70)</f>
        <v>51</v>
      </c>
      <c r="C4" s="47">
        <f t="shared" si="0"/>
        <v>48</v>
      </c>
      <c r="D4" s="47">
        <f t="shared" si="0"/>
        <v>76</v>
      </c>
      <c r="E4" s="47">
        <f t="shared" si="0"/>
        <v>96</v>
      </c>
      <c r="F4" s="47">
        <f t="shared" si="0"/>
        <v>1100</v>
      </c>
      <c r="G4" s="47">
        <f t="shared" si="0"/>
        <v>380</v>
      </c>
      <c r="H4" s="47">
        <f t="shared" si="0"/>
        <v>240</v>
      </c>
      <c r="I4" s="47">
        <f t="shared" si="0"/>
        <v>200</v>
      </c>
      <c r="J4" s="47">
        <f t="shared" si="0"/>
        <v>260</v>
      </c>
      <c r="K4" s="47">
        <f t="shared" si="0"/>
        <v>160</v>
      </c>
    </row>
    <row r="5" spans="1:11" ht="17.399999999999999" customHeight="1" x14ac:dyDescent="0.3">
      <c r="A5" s="48" t="s">
        <v>10</v>
      </c>
      <c r="B5" s="49">
        <f>COUNTA(B6:B64)</f>
        <v>40</v>
      </c>
      <c r="C5" s="49">
        <f>COUNTA(C6:C64)</f>
        <v>40</v>
      </c>
      <c r="D5" s="49">
        <f>COUNTA(D6:D64)</f>
        <v>38</v>
      </c>
      <c r="E5" s="49">
        <f>COUNTA(E6:E64)</f>
        <v>57</v>
      </c>
      <c r="F5" s="50">
        <f>SUM(F6:F64)</f>
        <v>750</v>
      </c>
      <c r="G5" s="50">
        <f>SUM(G6:G64)</f>
        <v>-50</v>
      </c>
      <c r="H5" s="50">
        <f>SUM(H6:H64)</f>
        <v>170</v>
      </c>
      <c r="I5" s="50">
        <f>SUM(I6:I64)</f>
        <v>70</v>
      </c>
      <c r="J5" s="50">
        <f>SUM(J6:J67)</f>
        <v>100</v>
      </c>
      <c r="K5" s="51">
        <f>SUM(K6:K69)</f>
        <v>110</v>
      </c>
    </row>
    <row r="6" spans="1:11" ht="17.399999999999999" customHeight="1" x14ac:dyDescent="0.3">
      <c r="A6" s="52" t="s">
        <v>10</v>
      </c>
      <c r="B6" s="53" t="s">
        <v>492</v>
      </c>
      <c r="C6" s="54" t="s">
        <v>92</v>
      </c>
      <c r="D6" s="55">
        <v>7132400</v>
      </c>
      <c r="E6" s="56" t="s">
        <v>53</v>
      </c>
      <c r="F6" s="57">
        <v>3</v>
      </c>
      <c r="G6" s="58"/>
      <c r="H6" s="58">
        <v>20</v>
      </c>
      <c r="I6" s="58"/>
      <c r="J6" s="58"/>
      <c r="K6" s="59"/>
    </row>
    <row r="7" spans="1:11" ht="17.399999999999999" customHeight="1" x14ac:dyDescent="0.3">
      <c r="A7" s="52" t="s">
        <v>10</v>
      </c>
      <c r="B7" s="53" t="s">
        <v>493</v>
      </c>
      <c r="C7" s="54" t="s">
        <v>104</v>
      </c>
      <c r="D7" s="55">
        <v>7132400</v>
      </c>
      <c r="E7" s="56" t="s">
        <v>53</v>
      </c>
      <c r="F7" s="57">
        <v>3</v>
      </c>
      <c r="G7" s="58"/>
      <c r="H7" s="58"/>
      <c r="I7" s="58"/>
      <c r="J7" s="58"/>
      <c r="K7" s="59"/>
    </row>
    <row r="8" spans="1:11" ht="17.399999999999999" customHeight="1" x14ac:dyDescent="0.3">
      <c r="A8" s="52" t="s">
        <v>10</v>
      </c>
      <c r="B8" s="53" t="s">
        <v>494</v>
      </c>
      <c r="C8" s="54" t="s">
        <v>163</v>
      </c>
      <c r="D8" s="56"/>
      <c r="E8" s="56" t="s">
        <v>165</v>
      </c>
      <c r="F8" s="57">
        <v>10</v>
      </c>
      <c r="G8" s="58"/>
      <c r="H8" s="58"/>
      <c r="I8" s="58"/>
      <c r="J8" s="58"/>
      <c r="K8" s="59"/>
    </row>
    <row r="9" spans="1:11" ht="17.399999999999999" customHeight="1" x14ac:dyDescent="0.3">
      <c r="A9" s="52" t="s">
        <v>10</v>
      </c>
      <c r="B9" s="53" t="s">
        <v>495</v>
      </c>
      <c r="C9" s="54" t="s">
        <v>496</v>
      </c>
      <c r="D9" s="55">
        <v>7132400</v>
      </c>
      <c r="E9" s="56" t="s">
        <v>53</v>
      </c>
      <c r="F9" s="57">
        <v>3</v>
      </c>
      <c r="G9" s="58"/>
      <c r="H9" s="60">
        <v>50</v>
      </c>
      <c r="I9" s="58"/>
      <c r="J9" s="58"/>
      <c r="K9" s="59"/>
    </row>
    <row r="10" spans="1:11" ht="17.399999999999999" customHeight="1" x14ac:dyDescent="0.3">
      <c r="A10" s="52" t="s">
        <v>10</v>
      </c>
      <c r="B10" s="53" t="s">
        <v>191</v>
      </c>
      <c r="C10" s="54" t="s">
        <v>190</v>
      </c>
      <c r="D10" s="55">
        <v>16048300</v>
      </c>
      <c r="E10" s="56" t="s">
        <v>31</v>
      </c>
      <c r="F10" s="57">
        <v>20</v>
      </c>
      <c r="G10" s="58"/>
      <c r="H10" s="58"/>
      <c r="I10" s="58"/>
      <c r="J10" s="58"/>
      <c r="K10" s="59"/>
    </row>
    <row r="11" spans="1:11" ht="17.399999999999999" customHeight="1" x14ac:dyDescent="0.3">
      <c r="A11" s="52" t="s">
        <v>10</v>
      </c>
      <c r="B11" s="53" t="s">
        <v>135</v>
      </c>
      <c r="C11" s="54" t="s">
        <v>134</v>
      </c>
      <c r="D11" s="55">
        <v>7301100</v>
      </c>
      <c r="E11" s="56" t="s">
        <v>136</v>
      </c>
      <c r="F11" s="57">
        <v>50</v>
      </c>
      <c r="G11" s="58"/>
      <c r="H11" s="58"/>
      <c r="I11" s="60">
        <v>10</v>
      </c>
      <c r="J11" s="58">
        <v>10</v>
      </c>
      <c r="K11" s="59"/>
    </row>
    <row r="12" spans="1:11" ht="17.399999999999999" customHeight="1" x14ac:dyDescent="0.3">
      <c r="A12" s="52"/>
      <c r="B12" s="53"/>
      <c r="C12" s="54"/>
      <c r="D12" s="55"/>
      <c r="E12" s="61" t="s">
        <v>139</v>
      </c>
      <c r="F12" s="57"/>
      <c r="G12" s="58"/>
      <c r="H12" s="60">
        <v>20</v>
      </c>
      <c r="I12" s="60">
        <v>20</v>
      </c>
      <c r="J12" s="58"/>
      <c r="K12" s="59"/>
    </row>
    <row r="13" spans="1:11" ht="17.399999999999999" customHeight="1" x14ac:dyDescent="0.3">
      <c r="A13" s="52" t="s">
        <v>10</v>
      </c>
      <c r="B13" s="53" t="s">
        <v>497</v>
      </c>
      <c r="C13" s="54" t="s">
        <v>228</v>
      </c>
      <c r="D13" s="56"/>
      <c r="E13" s="56" t="s">
        <v>230</v>
      </c>
      <c r="F13" s="57">
        <v>10</v>
      </c>
      <c r="G13" s="58"/>
      <c r="H13" s="58"/>
      <c r="I13" s="58"/>
      <c r="J13" s="58"/>
      <c r="K13" s="59"/>
    </row>
    <row r="14" spans="1:11" ht="17.399999999999999" customHeight="1" x14ac:dyDescent="0.3">
      <c r="A14" s="52" t="s">
        <v>10</v>
      </c>
      <c r="B14" s="53" t="s">
        <v>108</v>
      </c>
      <c r="C14" s="54" t="s">
        <v>107</v>
      </c>
      <c r="D14" s="55">
        <v>7132400</v>
      </c>
      <c r="E14" s="56" t="s">
        <v>53</v>
      </c>
      <c r="F14" s="57">
        <v>3</v>
      </c>
      <c r="G14" s="58"/>
      <c r="H14" s="58"/>
      <c r="I14" s="58"/>
      <c r="J14" s="58"/>
      <c r="K14" s="59"/>
    </row>
    <row r="15" spans="1:11" ht="17.399999999999999" customHeight="1" x14ac:dyDescent="0.3">
      <c r="A15" s="52" t="s">
        <v>10</v>
      </c>
      <c r="B15" s="53" t="s">
        <v>160</v>
      </c>
      <c r="C15" s="54" t="s">
        <v>159</v>
      </c>
      <c r="D15" s="56"/>
      <c r="E15" s="56" t="s">
        <v>27</v>
      </c>
      <c r="F15" s="57">
        <v>40</v>
      </c>
      <c r="G15" s="58"/>
      <c r="H15" s="58"/>
      <c r="I15" s="58"/>
      <c r="J15" s="60">
        <v>30</v>
      </c>
      <c r="K15" s="59"/>
    </row>
    <row r="16" spans="1:11" ht="17.399999999999999" customHeight="1" x14ac:dyDescent="0.3">
      <c r="A16" s="52" t="s">
        <v>10</v>
      </c>
      <c r="B16" s="53" t="s">
        <v>209</v>
      </c>
      <c r="C16" s="54" t="s">
        <v>208</v>
      </c>
      <c r="D16" s="56"/>
      <c r="E16" s="56" t="s">
        <v>87</v>
      </c>
      <c r="F16" s="57">
        <v>10</v>
      </c>
      <c r="G16" s="58"/>
      <c r="H16" s="58"/>
      <c r="I16" s="58"/>
      <c r="J16" s="58"/>
      <c r="K16" s="59"/>
    </row>
    <row r="17" spans="1:11" ht="17.399999999999999" customHeight="1" x14ac:dyDescent="0.3">
      <c r="A17" s="52" t="s">
        <v>10</v>
      </c>
      <c r="B17" s="53" t="s">
        <v>498</v>
      </c>
      <c r="C17" s="54" t="s">
        <v>32</v>
      </c>
      <c r="D17" s="55">
        <v>78478400</v>
      </c>
      <c r="E17" s="56" t="s">
        <v>21</v>
      </c>
      <c r="F17" s="57">
        <v>-15</v>
      </c>
      <c r="G17" s="58"/>
      <c r="H17" s="58"/>
      <c r="I17" s="58"/>
      <c r="J17" s="58"/>
      <c r="K17" s="59"/>
    </row>
    <row r="18" spans="1:11" ht="17.399999999999999" customHeight="1" x14ac:dyDescent="0.3">
      <c r="A18" s="52" t="s">
        <v>10</v>
      </c>
      <c r="B18" s="53" t="s">
        <v>223</v>
      </c>
      <c r="C18" s="54" t="s">
        <v>222</v>
      </c>
      <c r="D18" s="56"/>
      <c r="E18" s="56" t="s">
        <v>499</v>
      </c>
      <c r="F18" s="57">
        <v>10</v>
      </c>
      <c r="G18" s="58"/>
      <c r="H18" s="58"/>
      <c r="I18" s="58"/>
      <c r="J18" s="58"/>
      <c r="K18" s="59"/>
    </row>
    <row r="19" spans="1:11" ht="17.399999999999999" customHeight="1" x14ac:dyDescent="0.3">
      <c r="A19" s="52" t="s">
        <v>10</v>
      </c>
      <c r="B19" s="53" t="s">
        <v>500</v>
      </c>
      <c r="C19" s="54" t="s">
        <v>501</v>
      </c>
      <c r="D19" s="55">
        <v>7072200</v>
      </c>
      <c r="E19" s="56" t="s">
        <v>59</v>
      </c>
      <c r="F19" s="57">
        <v>6</v>
      </c>
      <c r="G19" s="58"/>
      <c r="H19" s="58"/>
      <c r="I19" s="58"/>
      <c r="J19" s="58"/>
      <c r="K19" s="59"/>
    </row>
    <row r="20" spans="1:11" ht="17.399999999999999" customHeight="1" x14ac:dyDescent="0.3">
      <c r="A20" s="52" t="s">
        <v>10</v>
      </c>
      <c r="B20" s="53" t="s">
        <v>502</v>
      </c>
      <c r="C20" s="54" t="s">
        <v>119</v>
      </c>
      <c r="D20" s="56"/>
      <c r="E20" s="56" t="s">
        <v>121</v>
      </c>
      <c r="F20" s="57">
        <v>10</v>
      </c>
      <c r="G20" s="58"/>
      <c r="H20" s="58"/>
      <c r="I20" s="58"/>
      <c r="J20" s="58"/>
      <c r="K20" s="59"/>
    </row>
    <row r="21" spans="1:11" ht="17.399999999999999" customHeight="1" x14ac:dyDescent="0.3">
      <c r="A21" s="52" t="s">
        <v>10</v>
      </c>
      <c r="B21" s="53" t="s">
        <v>503</v>
      </c>
      <c r="C21" s="54" t="s">
        <v>25</v>
      </c>
      <c r="D21" s="56"/>
      <c r="E21" s="56" t="s">
        <v>27</v>
      </c>
      <c r="F21" s="57">
        <v>20</v>
      </c>
      <c r="G21" s="58"/>
      <c r="H21" s="58"/>
      <c r="I21" s="58"/>
      <c r="J21" s="58"/>
      <c r="K21" s="59"/>
    </row>
    <row r="22" spans="1:11" ht="17.399999999999999" customHeight="1" x14ac:dyDescent="0.3">
      <c r="A22" s="52" t="s">
        <v>10</v>
      </c>
      <c r="B22" s="53" t="s">
        <v>504</v>
      </c>
      <c r="C22" s="54" t="s">
        <v>28</v>
      </c>
      <c r="D22" s="55">
        <v>16048300</v>
      </c>
      <c r="E22" s="56" t="s">
        <v>31</v>
      </c>
      <c r="F22" s="57">
        <v>10</v>
      </c>
      <c r="G22" s="58"/>
      <c r="H22" s="58"/>
      <c r="I22" s="58"/>
      <c r="J22" s="58"/>
      <c r="K22" s="59"/>
    </row>
    <row r="23" spans="1:11" ht="17.399999999999999" customHeight="1" x14ac:dyDescent="0.3">
      <c r="A23" s="52" t="s">
        <v>10</v>
      </c>
      <c r="B23" s="53" t="s">
        <v>505</v>
      </c>
      <c r="C23" s="54" t="s">
        <v>506</v>
      </c>
      <c r="D23" s="55">
        <v>7055500</v>
      </c>
      <c r="E23" s="56" t="s">
        <v>507</v>
      </c>
      <c r="F23" s="57">
        <v>20</v>
      </c>
      <c r="G23" s="58"/>
      <c r="H23" s="58"/>
      <c r="I23" s="58"/>
      <c r="J23" s="58"/>
      <c r="K23" s="59"/>
    </row>
    <row r="24" spans="1:11" ht="17.399999999999999" customHeight="1" x14ac:dyDescent="0.3">
      <c r="A24" s="52" t="s">
        <v>10</v>
      </c>
      <c r="B24" s="53" t="s">
        <v>508</v>
      </c>
      <c r="C24" s="54" t="s">
        <v>220</v>
      </c>
      <c r="D24" s="56"/>
      <c r="E24" s="56" t="s">
        <v>509</v>
      </c>
      <c r="F24" s="57">
        <v>20</v>
      </c>
      <c r="G24" s="58"/>
      <c r="H24" s="58"/>
      <c r="I24" s="58"/>
      <c r="J24" s="58"/>
      <c r="K24" s="59"/>
    </row>
    <row r="25" spans="1:11" ht="17.399999999999999" customHeight="1" x14ac:dyDescent="0.3">
      <c r="A25" s="52" t="s">
        <v>10</v>
      </c>
      <c r="B25" s="53" t="s">
        <v>510</v>
      </c>
      <c r="C25" s="54" t="s">
        <v>11</v>
      </c>
      <c r="D25" s="55">
        <v>17251000</v>
      </c>
      <c r="E25" s="56" t="s">
        <v>511</v>
      </c>
      <c r="F25" s="57">
        <v>10</v>
      </c>
      <c r="G25" s="58"/>
      <c r="H25" s="58"/>
      <c r="I25" s="58"/>
      <c r="J25" s="58"/>
      <c r="K25" s="59"/>
    </row>
    <row r="26" spans="1:11" ht="17.399999999999999" customHeight="1" x14ac:dyDescent="0.3">
      <c r="A26" s="52"/>
      <c r="B26" s="53"/>
      <c r="C26" s="54"/>
      <c r="D26" s="55"/>
      <c r="E26" s="61" t="s">
        <v>512</v>
      </c>
      <c r="F26" s="57"/>
      <c r="G26" s="58"/>
      <c r="H26" s="60">
        <v>10</v>
      </c>
      <c r="I26" s="60">
        <v>20</v>
      </c>
      <c r="J26" s="58"/>
      <c r="K26" s="59"/>
    </row>
    <row r="27" spans="1:11" ht="17.399999999999999" customHeight="1" x14ac:dyDescent="0.3">
      <c r="A27" s="52" t="s">
        <v>10</v>
      </c>
      <c r="B27" s="53" t="s">
        <v>513</v>
      </c>
      <c r="C27" s="54" t="s">
        <v>57</v>
      </c>
      <c r="D27" s="55">
        <v>7072200</v>
      </c>
      <c r="E27" s="56" t="s">
        <v>59</v>
      </c>
      <c r="F27" s="57">
        <v>7</v>
      </c>
      <c r="G27" s="58"/>
      <c r="H27" s="58"/>
      <c r="I27" s="58"/>
      <c r="J27" s="58"/>
      <c r="K27" s="59"/>
    </row>
    <row r="28" spans="1:11" ht="17.399999999999999" customHeight="1" x14ac:dyDescent="0.3">
      <c r="A28" s="52" t="s">
        <v>10</v>
      </c>
      <c r="B28" s="53" t="s">
        <v>514</v>
      </c>
      <c r="C28" s="54" t="s">
        <v>70</v>
      </c>
      <c r="D28" s="56"/>
      <c r="E28" s="56" t="s">
        <v>72</v>
      </c>
      <c r="F28" s="57">
        <v>10</v>
      </c>
      <c r="G28" s="58"/>
      <c r="H28" s="58"/>
      <c r="I28" s="58"/>
      <c r="J28" s="58"/>
      <c r="K28" s="59"/>
    </row>
    <row r="29" spans="1:11" ht="17.399999999999999" customHeight="1" x14ac:dyDescent="0.3">
      <c r="A29" s="52" t="s">
        <v>10</v>
      </c>
      <c r="B29" s="53" t="s">
        <v>515</v>
      </c>
      <c r="C29" s="54" t="s">
        <v>241</v>
      </c>
      <c r="D29" s="55">
        <v>9388000</v>
      </c>
      <c r="E29" s="56" t="s">
        <v>516</v>
      </c>
      <c r="F29" s="57">
        <v>20</v>
      </c>
      <c r="G29" s="58"/>
      <c r="H29" s="58"/>
      <c r="I29" s="58"/>
      <c r="J29" s="58"/>
      <c r="K29" s="59"/>
    </row>
    <row r="30" spans="1:11" ht="17.399999999999999" customHeight="1" x14ac:dyDescent="0.3">
      <c r="A30" s="52" t="s">
        <v>10</v>
      </c>
      <c r="B30" s="53" t="s">
        <v>517</v>
      </c>
      <c r="C30" s="54" t="s">
        <v>114</v>
      </c>
      <c r="D30" s="55">
        <v>7132400</v>
      </c>
      <c r="E30" s="56" t="s">
        <v>53</v>
      </c>
      <c r="F30" s="57">
        <v>4</v>
      </c>
      <c r="G30" s="58"/>
      <c r="H30" s="58"/>
      <c r="I30" s="58"/>
      <c r="J30" s="58"/>
      <c r="K30" s="59"/>
    </row>
    <row r="31" spans="1:11" ht="17.399999999999999" customHeight="1" x14ac:dyDescent="0.3">
      <c r="A31" s="52" t="s">
        <v>10</v>
      </c>
      <c r="B31" s="53" t="s">
        <v>518</v>
      </c>
      <c r="C31" s="54" t="s">
        <v>201</v>
      </c>
      <c r="D31" s="56"/>
      <c r="E31" s="56" t="s">
        <v>27</v>
      </c>
      <c r="F31" s="57">
        <v>20</v>
      </c>
      <c r="G31" s="58"/>
      <c r="H31" s="58"/>
      <c r="I31" s="58"/>
      <c r="J31" s="58"/>
      <c r="K31" s="59"/>
    </row>
    <row r="32" spans="1:11" ht="17.399999999999999" customHeight="1" x14ac:dyDescent="0.3">
      <c r="A32" s="52" t="s">
        <v>10</v>
      </c>
      <c r="B32" s="53" t="s">
        <v>519</v>
      </c>
      <c r="C32" s="54" t="s">
        <v>19</v>
      </c>
      <c r="D32" s="55">
        <v>78478400</v>
      </c>
      <c r="E32" s="56" t="s">
        <v>21</v>
      </c>
      <c r="F32" s="57">
        <v>-15</v>
      </c>
      <c r="G32" s="58"/>
      <c r="H32" s="58"/>
      <c r="I32" s="58"/>
      <c r="J32" s="58"/>
      <c r="K32" s="59"/>
    </row>
    <row r="33" spans="1:11" ht="17.399999999999999" customHeight="1" x14ac:dyDescent="0.3">
      <c r="A33" s="52" t="s">
        <v>10</v>
      </c>
      <c r="B33" s="53" t="s">
        <v>520</v>
      </c>
      <c r="C33" s="54" t="s">
        <v>180</v>
      </c>
      <c r="D33" s="55">
        <v>9831900</v>
      </c>
      <c r="E33" s="56" t="s">
        <v>182</v>
      </c>
      <c r="F33" s="57">
        <v>6</v>
      </c>
      <c r="G33" s="58"/>
      <c r="H33" s="58"/>
      <c r="I33" s="58"/>
      <c r="J33" s="58"/>
      <c r="K33" s="59"/>
    </row>
    <row r="34" spans="1:11" ht="17.399999999999999" customHeight="1" x14ac:dyDescent="0.3">
      <c r="A34" s="52" t="s">
        <v>10</v>
      </c>
      <c r="B34" s="53" t="s">
        <v>521</v>
      </c>
      <c r="C34" s="54" t="s">
        <v>66</v>
      </c>
      <c r="D34" s="55">
        <v>19803800</v>
      </c>
      <c r="E34" s="56" t="s">
        <v>522</v>
      </c>
      <c r="F34" s="57">
        <v>10</v>
      </c>
      <c r="G34" s="58">
        <f>VLOOKUP(D34,[1]Sheet3!$B$52:$D$60,3,FALSE)</f>
        <v>10</v>
      </c>
      <c r="H34" s="58"/>
      <c r="I34" s="58"/>
      <c r="J34" s="58"/>
      <c r="K34" s="59"/>
    </row>
    <row r="35" spans="1:11" ht="17.399999999999999" customHeight="1" x14ac:dyDescent="0.3">
      <c r="A35" s="52" t="s">
        <v>10</v>
      </c>
      <c r="B35" s="53" t="s">
        <v>523</v>
      </c>
      <c r="C35" s="54" t="s">
        <v>184</v>
      </c>
      <c r="D35" s="55">
        <v>7072200</v>
      </c>
      <c r="E35" s="56" t="s">
        <v>59</v>
      </c>
      <c r="F35" s="57">
        <v>7</v>
      </c>
      <c r="G35" s="58"/>
      <c r="H35" s="58"/>
      <c r="I35" s="58"/>
      <c r="J35" s="58"/>
      <c r="K35" s="59"/>
    </row>
    <row r="36" spans="1:11" ht="17.399999999999999" customHeight="1" x14ac:dyDescent="0.3">
      <c r="A36" s="52" t="s">
        <v>10</v>
      </c>
      <c r="B36" s="53" t="s">
        <v>524</v>
      </c>
      <c r="C36" s="54" t="s">
        <v>63</v>
      </c>
      <c r="D36" s="55">
        <v>7004500</v>
      </c>
      <c r="E36" s="56" t="s">
        <v>65</v>
      </c>
      <c r="F36" s="57">
        <v>20</v>
      </c>
      <c r="G36" s="58"/>
      <c r="H36" s="58"/>
      <c r="I36" s="58"/>
      <c r="J36" s="58"/>
      <c r="K36" s="59"/>
    </row>
    <row r="37" spans="1:11" ht="17.399999999999999" customHeight="1" x14ac:dyDescent="0.3">
      <c r="A37" s="52" t="s">
        <v>10</v>
      </c>
      <c r="B37" s="53" t="s">
        <v>525</v>
      </c>
      <c r="C37" s="54" t="s">
        <v>51</v>
      </c>
      <c r="D37" s="55">
        <v>7132400</v>
      </c>
      <c r="E37" s="56" t="s">
        <v>53</v>
      </c>
      <c r="F37" s="57">
        <v>4</v>
      </c>
      <c r="G37" s="58"/>
      <c r="H37" s="58"/>
      <c r="I37" s="58"/>
      <c r="J37" s="58"/>
      <c r="K37" s="59"/>
    </row>
    <row r="38" spans="1:11" ht="17.399999999999999" customHeight="1" x14ac:dyDescent="0.3">
      <c r="A38" s="52" t="s">
        <v>10</v>
      </c>
      <c r="B38" s="53" t="s">
        <v>526</v>
      </c>
      <c r="C38" s="54" t="s">
        <v>45</v>
      </c>
      <c r="D38" s="56"/>
      <c r="E38" s="56" t="s">
        <v>47</v>
      </c>
      <c r="F38" s="57">
        <v>10</v>
      </c>
      <c r="G38" s="58"/>
      <c r="H38" s="60">
        <v>10</v>
      </c>
      <c r="I38" s="58"/>
      <c r="J38" s="58"/>
      <c r="K38" s="59"/>
    </row>
    <row r="39" spans="1:11" ht="17.399999999999999" customHeight="1" x14ac:dyDescent="0.3">
      <c r="A39" s="52" t="s">
        <v>10</v>
      </c>
      <c r="B39" s="53" t="s">
        <v>132</v>
      </c>
      <c r="C39" s="54" t="s">
        <v>131</v>
      </c>
      <c r="D39" s="56"/>
      <c r="E39" s="56" t="s">
        <v>133</v>
      </c>
      <c r="F39" s="57">
        <v>50</v>
      </c>
      <c r="G39" s="58"/>
      <c r="H39" s="58"/>
      <c r="I39" s="60">
        <v>20</v>
      </c>
      <c r="J39" s="58"/>
      <c r="K39" s="59"/>
    </row>
    <row r="40" spans="1:11" ht="17.399999999999999" customHeight="1" x14ac:dyDescent="0.3">
      <c r="A40" s="52" t="s">
        <v>10</v>
      </c>
      <c r="B40" s="53"/>
      <c r="C40" s="54"/>
      <c r="D40" s="55">
        <v>21101501</v>
      </c>
      <c r="E40" s="56" t="s">
        <v>527</v>
      </c>
      <c r="F40" s="57">
        <v>20</v>
      </c>
      <c r="G40" s="58"/>
      <c r="H40" s="58"/>
      <c r="I40" s="58"/>
      <c r="J40" s="58"/>
      <c r="K40" s="59"/>
    </row>
    <row r="41" spans="1:11" ht="17.399999999999999" customHeight="1" x14ac:dyDescent="0.3">
      <c r="A41" s="52"/>
      <c r="B41" s="53"/>
      <c r="C41" s="54"/>
      <c r="D41" s="55"/>
      <c r="E41" s="61" t="s">
        <v>133</v>
      </c>
      <c r="F41" s="57"/>
      <c r="G41" s="58"/>
      <c r="H41" s="60">
        <v>20</v>
      </c>
      <c r="I41" s="58"/>
      <c r="J41" s="58"/>
      <c r="K41" s="62">
        <v>20</v>
      </c>
    </row>
    <row r="42" spans="1:11" ht="17.399999999999999" customHeight="1" x14ac:dyDescent="0.3">
      <c r="A42" s="52"/>
      <c r="B42" s="53"/>
      <c r="C42" s="54"/>
      <c r="D42" s="55"/>
      <c r="E42" s="61" t="s">
        <v>528</v>
      </c>
      <c r="F42" s="57"/>
      <c r="G42" s="58"/>
      <c r="H42" s="60">
        <v>20</v>
      </c>
      <c r="I42" s="58"/>
      <c r="J42" s="58"/>
      <c r="K42" s="59"/>
    </row>
    <row r="43" spans="1:11" ht="17.399999999999999" customHeight="1" x14ac:dyDescent="0.3">
      <c r="A43" s="52" t="s">
        <v>10</v>
      </c>
      <c r="B43" s="53" t="s">
        <v>529</v>
      </c>
      <c r="C43" s="54" t="s">
        <v>73</v>
      </c>
      <c r="D43" s="56"/>
      <c r="E43" s="56" t="s">
        <v>530</v>
      </c>
      <c r="F43" s="57">
        <v>10</v>
      </c>
      <c r="G43" s="58"/>
      <c r="H43" s="58"/>
      <c r="I43" s="58"/>
      <c r="J43" s="58"/>
      <c r="K43" s="59"/>
    </row>
    <row r="44" spans="1:11" ht="17.399999999999999" customHeight="1" x14ac:dyDescent="0.3">
      <c r="A44" s="52" t="s">
        <v>10</v>
      </c>
      <c r="B44" s="53" t="s">
        <v>232</v>
      </c>
      <c r="C44" s="54" t="s">
        <v>231</v>
      </c>
      <c r="D44" s="56"/>
      <c r="E44" s="56" t="s">
        <v>531</v>
      </c>
      <c r="F44" s="57">
        <v>10</v>
      </c>
      <c r="G44" s="58"/>
      <c r="H44" s="58"/>
      <c r="I44" s="58"/>
      <c r="J44" s="58"/>
      <c r="K44" s="59"/>
    </row>
    <row r="45" spans="1:11" ht="17.399999999999999" customHeight="1" x14ac:dyDescent="0.3">
      <c r="A45" s="52" t="s">
        <v>10</v>
      </c>
      <c r="B45" s="53" t="s">
        <v>532</v>
      </c>
      <c r="C45" s="54" t="s">
        <v>143</v>
      </c>
      <c r="D45" s="55">
        <v>9831900</v>
      </c>
      <c r="E45" s="56" t="s">
        <v>182</v>
      </c>
      <c r="F45" s="57">
        <v>7</v>
      </c>
      <c r="G45" s="58"/>
      <c r="H45" s="58"/>
      <c r="I45" s="58"/>
      <c r="J45" s="58"/>
      <c r="K45" s="59"/>
    </row>
    <row r="46" spans="1:11" ht="17.399999999999999" customHeight="1" x14ac:dyDescent="0.3">
      <c r="A46" s="52" t="s">
        <v>10</v>
      </c>
      <c r="B46" s="53" t="s">
        <v>150</v>
      </c>
      <c r="C46" s="54" t="s">
        <v>149</v>
      </c>
      <c r="D46" s="55">
        <v>9831900</v>
      </c>
      <c r="E46" s="56" t="s">
        <v>182</v>
      </c>
      <c r="F46" s="57">
        <v>7</v>
      </c>
      <c r="G46" s="58"/>
      <c r="H46" s="58"/>
      <c r="I46" s="58"/>
      <c r="J46" s="58"/>
      <c r="K46" s="59"/>
    </row>
    <row r="47" spans="1:11" ht="17.399999999999999" customHeight="1" x14ac:dyDescent="0.3">
      <c r="A47" s="52" t="s">
        <v>10</v>
      </c>
      <c r="B47" s="53" t="s">
        <v>533</v>
      </c>
      <c r="C47" s="54" t="s">
        <v>109</v>
      </c>
      <c r="D47" s="55">
        <v>16299600</v>
      </c>
      <c r="E47" s="56" t="s">
        <v>111</v>
      </c>
      <c r="F47" s="57">
        <v>20</v>
      </c>
      <c r="G47" s="58"/>
      <c r="H47" s="58"/>
      <c r="I47" s="58"/>
      <c r="J47" s="58"/>
      <c r="K47" s="59"/>
    </row>
    <row r="48" spans="1:11" ht="17.399999999999999" customHeight="1" x14ac:dyDescent="0.3">
      <c r="A48" s="52" t="s">
        <v>10</v>
      </c>
      <c r="B48" s="53"/>
      <c r="C48" s="54"/>
      <c r="D48" s="55">
        <v>20191107</v>
      </c>
      <c r="E48" s="56" t="s">
        <v>534</v>
      </c>
      <c r="F48" s="57">
        <v>20</v>
      </c>
      <c r="G48" s="58"/>
      <c r="H48" s="58"/>
      <c r="I48" s="58"/>
      <c r="J48" s="58"/>
      <c r="K48" s="59"/>
    </row>
    <row r="49" spans="1:11" ht="17.399999999999999" customHeight="1" x14ac:dyDescent="0.3">
      <c r="A49" s="52" t="s">
        <v>10</v>
      </c>
      <c r="B49" s="53"/>
      <c r="C49" s="54"/>
      <c r="D49" s="55">
        <v>13041303</v>
      </c>
      <c r="E49" s="56" t="s">
        <v>535</v>
      </c>
      <c r="F49" s="57">
        <v>20</v>
      </c>
      <c r="G49" s="58"/>
      <c r="H49" s="58"/>
      <c r="I49" s="58"/>
      <c r="J49" s="58"/>
      <c r="K49" s="59"/>
    </row>
    <row r="50" spans="1:11" ht="17.399999999999999" customHeight="1" x14ac:dyDescent="0.3">
      <c r="A50" s="52" t="s">
        <v>10</v>
      </c>
      <c r="B50" s="53"/>
      <c r="C50" s="54"/>
      <c r="D50" s="55">
        <v>10011505</v>
      </c>
      <c r="E50" s="56" t="s">
        <v>536</v>
      </c>
      <c r="F50" s="57">
        <v>20</v>
      </c>
      <c r="G50" s="58"/>
      <c r="H50" s="58"/>
      <c r="I50" s="58"/>
      <c r="J50" s="58"/>
      <c r="K50" s="59"/>
    </row>
    <row r="51" spans="1:11" ht="17.399999999999999" customHeight="1" x14ac:dyDescent="0.3">
      <c r="A51" s="52" t="s">
        <v>10</v>
      </c>
      <c r="B51" s="53"/>
      <c r="C51" s="54"/>
      <c r="D51" s="55">
        <v>10062015</v>
      </c>
      <c r="E51" s="56" t="s">
        <v>537</v>
      </c>
      <c r="F51" s="57">
        <v>20</v>
      </c>
      <c r="G51" s="58">
        <f>VLOOKUP(D51,[1]Sheet3!$B$52:$D$60,3,FALSE)</f>
        <v>-20</v>
      </c>
      <c r="H51" s="58"/>
      <c r="I51" s="58"/>
      <c r="J51" s="58"/>
      <c r="K51" s="59"/>
    </row>
    <row r="52" spans="1:11" ht="17.399999999999999" customHeight="1" x14ac:dyDescent="0.3">
      <c r="A52" s="52" t="s">
        <v>10</v>
      </c>
      <c r="B52" s="53"/>
      <c r="C52" s="54"/>
      <c r="D52" s="55">
        <v>17129300</v>
      </c>
      <c r="E52" s="56" t="s">
        <v>538</v>
      </c>
      <c r="F52" s="57">
        <v>20</v>
      </c>
      <c r="G52" s="58">
        <f>VLOOKUP(D52,[1]Sheet3!$B$52:$D$60,3,FALSE)</f>
        <v>-20</v>
      </c>
      <c r="H52" s="58"/>
      <c r="I52" s="58"/>
      <c r="J52" s="58"/>
      <c r="K52" s="59"/>
    </row>
    <row r="53" spans="1:11" ht="17.399999999999999" customHeight="1" x14ac:dyDescent="0.3">
      <c r="A53" s="52" t="s">
        <v>10</v>
      </c>
      <c r="B53" s="53"/>
      <c r="C53" s="54"/>
      <c r="D53" s="55">
        <v>7216600</v>
      </c>
      <c r="E53" s="56" t="s">
        <v>539</v>
      </c>
      <c r="F53" s="57">
        <v>20</v>
      </c>
      <c r="G53" s="58">
        <f>VLOOKUP(D53,[1]Sheet3!$B$52:$D$60,3,FALSE)</f>
        <v>-20</v>
      </c>
      <c r="H53" s="58"/>
      <c r="I53" s="58"/>
      <c r="J53" s="58"/>
      <c r="K53" s="59"/>
    </row>
    <row r="54" spans="1:11" ht="17.399999999999999" customHeight="1" x14ac:dyDescent="0.3">
      <c r="A54" s="52" t="s">
        <v>10</v>
      </c>
      <c r="B54" s="53"/>
      <c r="C54" s="54"/>
      <c r="D54" s="55">
        <v>19761600</v>
      </c>
      <c r="E54" s="56" t="s">
        <v>540</v>
      </c>
      <c r="F54" s="57">
        <v>20</v>
      </c>
      <c r="G54" s="58"/>
      <c r="H54" s="58"/>
      <c r="I54" s="58"/>
      <c r="J54" s="58"/>
      <c r="K54" s="59"/>
    </row>
    <row r="55" spans="1:11" ht="17.399999999999999" customHeight="1" x14ac:dyDescent="0.3">
      <c r="A55" s="52" t="s">
        <v>10</v>
      </c>
      <c r="B55" s="53"/>
      <c r="C55" s="54"/>
      <c r="D55" s="55">
        <v>16240500</v>
      </c>
      <c r="E55" s="56" t="s">
        <v>541</v>
      </c>
      <c r="F55" s="57">
        <v>20</v>
      </c>
      <c r="G55" s="58"/>
      <c r="H55" s="58"/>
      <c r="I55" s="58"/>
      <c r="J55" s="58"/>
      <c r="K55" s="59"/>
    </row>
    <row r="56" spans="1:11" ht="17.399999999999999" customHeight="1" x14ac:dyDescent="0.3">
      <c r="A56" s="52" t="s">
        <v>10</v>
      </c>
      <c r="B56" s="53"/>
      <c r="C56" s="54"/>
      <c r="D56" s="55">
        <v>17828000</v>
      </c>
      <c r="E56" s="56" t="s">
        <v>542</v>
      </c>
      <c r="F56" s="57">
        <v>20</v>
      </c>
      <c r="G56" s="58"/>
      <c r="H56" s="58"/>
      <c r="I56" s="58"/>
      <c r="J56" s="58"/>
      <c r="K56" s="59"/>
    </row>
    <row r="57" spans="1:11" ht="17.399999999999999" customHeight="1" x14ac:dyDescent="0.3">
      <c r="A57" s="52" t="s">
        <v>10</v>
      </c>
      <c r="B57" s="53"/>
      <c r="C57" s="54"/>
      <c r="D57" s="55">
        <v>8051500</v>
      </c>
      <c r="E57" s="56" t="s">
        <v>543</v>
      </c>
      <c r="F57" s="57">
        <v>20</v>
      </c>
      <c r="G57" s="58"/>
      <c r="H57" s="58"/>
      <c r="I57" s="58"/>
      <c r="J57" s="58"/>
      <c r="K57" s="59"/>
    </row>
    <row r="58" spans="1:11" ht="17.399999999999999" customHeight="1" x14ac:dyDescent="0.3">
      <c r="A58" s="52" t="s">
        <v>10</v>
      </c>
      <c r="B58" s="53"/>
      <c r="C58" s="54"/>
      <c r="D58" s="55">
        <v>17245909</v>
      </c>
      <c r="E58" s="56" t="s">
        <v>544</v>
      </c>
      <c r="F58" s="57">
        <v>20</v>
      </c>
      <c r="G58" s="58"/>
      <c r="H58" s="58"/>
      <c r="I58" s="58"/>
      <c r="J58" s="60">
        <v>20</v>
      </c>
      <c r="K58" s="59"/>
    </row>
    <row r="59" spans="1:11" ht="17.399999999999999" customHeight="1" x14ac:dyDescent="0.3">
      <c r="A59" s="52" t="s">
        <v>10</v>
      </c>
      <c r="B59" s="53"/>
      <c r="C59" s="54"/>
      <c r="D59" s="55">
        <v>16072409</v>
      </c>
      <c r="E59" s="56" t="s">
        <v>545</v>
      </c>
      <c r="F59" s="57">
        <v>20</v>
      </c>
      <c r="G59" s="58">
        <f>VLOOKUP(D59,[1]Sheet3!$B$52:$D$60,3,FALSE)</f>
        <v>-20</v>
      </c>
      <c r="H59" s="58"/>
      <c r="I59" s="58"/>
      <c r="J59" s="58"/>
      <c r="K59" s="59"/>
    </row>
    <row r="60" spans="1:11" ht="17.399999999999999" customHeight="1" x14ac:dyDescent="0.3">
      <c r="A60" s="52" t="s">
        <v>10</v>
      </c>
      <c r="B60" s="53" t="s">
        <v>546</v>
      </c>
      <c r="C60" s="54" t="s">
        <v>54</v>
      </c>
      <c r="D60" s="55"/>
      <c r="E60" s="56"/>
      <c r="F60" s="57">
        <v>10</v>
      </c>
      <c r="G60" s="58"/>
      <c r="H60" s="58"/>
      <c r="I60" s="58"/>
      <c r="J60" s="58"/>
      <c r="K60" s="59"/>
    </row>
    <row r="61" spans="1:11" ht="17.399999999999999" customHeight="1" x14ac:dyDescent="0.3">
      <c r="A61" s="52" t="s">
        <v>10</v>
      </c>
      <c r="B61" s="53" t="s">
        <v>493</v>
      </c>
      <c r="C61" s="54" t="s">
        <v>104</v>
      </c>
      <c r="D61" s="55"/>
      <c r="E61" s="61" t="s">
        <v>547</v>
      </c>
      <c r="F61" s="57">
        <v>20</v>
      </c>
      <c r="G61" s="58"/>
      <c r="H61" s="60">
        <v>10</v>
      </c>
      <c r="I61" s="58"/>
      <c r="J61" s="58"/>
      <c r="K61" s="59"/>
    </row>
    <row r="62" spans="1:11" ht="17.399999999999999" customHeight="1" x14ac:dyDescent="0.3">
      <c r="A62" s="52" t="s">
        <v>10</v>
      </c>
      <c r="B62" s="53" t="s">
        <v>548</v>
      </c>
      <c r="C62" s="54" t="s">
        <v>107</v>
      </c>
      <c r="D62" s="55"/>
      <c r="E62" s="56"/>
      <c r="F62" s="57">
        <v>10</v>
      </c>
      <c r="G62" s="58"/>
      <c r="H62" s="58"/>
      <c r="I62" s="58"/>
      <c r="J62" s="58"/>
      <c r="K62" s="59"/>
    </row>
    <row r="63" spans="1:11" ht="17.399999999999999" customHeight="1" x14ac:dyDescent="0.3">
      <c r="A63" s="52" t="s">
        <v>10</v>
      </c>
      <c r="B63" s="53"/>
      <c r="C63" s="54"/>
      <c r="D63" s="55">
        <v>17911500</v>
      </c>
      <c r="E63" s="56" t="s">
        <v>549</v>
      </c>
      <c r="F63" s="57"/>
      <c r="G63" s="58">
        <f>VLOOKUP(D63,[1]Sheet3!$B$52:$D$60,3,FALSE)</f>
        <v>20</v>
      </c>
      <c r="H63" s="58"/>
      <c r="I63" s="58"/>
      <c r="J63" s="58"/>
      <c r="K63" s="59"/>
    </row>
    <row r="64" spans="1:11" ht="17.399999999999999" customHeight="1" x14ac:dyDescent="0.3">
      <c r="A64" s="52" t="s">
        <v>10</v>
      </c>
      <c r="B64" s="53"/>
      <c r="C64" s="54"/>
      <c r="D64" s="55">
        <v>9072021</v>
      </c>
      <c r="E64" s="56" t="s">
        <v>550</v>
      </c>
      <c r="F64" s="57"/>
      <c r="G64" s="58"/>
      <c r="H64" s="58">
        <v>10</v>
      </c>
      <c r="I64" s="58"/>
      <c r="J64" s="58"/>
      <c r="K64" s="59"/>
    </row>
    <row r="65" spans="1:11" ht="17.399999999999999" customHeight="1" x14ac:dyDescent="0.3">
      <c r="A65" s="52" t="s">
        <v>10</v>
      </c>
      <c r="B65" s="53"/>
      <c r="C65" s="54"/>
      <c r="D65" s="55"/>
      <c r="E65" s="56" t="s">
        <v>551</v>
      </c>
      <c r="F65" s="57"/>
      <c r="G65" s="58"/>
      <c r="H65" s="58"/>
      <c r="I65" s="58"/>
      <c r="J65" s="60">
        <v>10</v>
      </c>
      <c r="K65" s="59"/>
    </row>
    <row r="66" spans="1:11" ht="17.399999999999999" customHeight="1" x14ac:dyDescent="0.3">
      <c r="A66" s="52" t="s">
        <v>10</v>
      </c>
      <c r="B66" s="53" t="s">
        <v>552</v>
      </c>
      <c r="C66" s="54"/>
      <c r="D66" s="55"/>
      <c r="E66" s="56" t="s">
        <v>553</v>
      </c>
      <c r="F66" s="57"/>
      <c r="G66" s="58"/>
      <c r="H66" s="58"/>
      <c r="I66" s="58"/>
      <c r="J66" s="60">
        <v>10</v>
      </c>
      <c r="K66" s="62">
        <v>10</v>
      </c>
    </row>
    <row r="67" spans="1:11" ht="17.399999999999999" customHeight="1" x14ac:dyDescent="0.3">
      <c r="A67" s="52" t="s">
        <v>10</v>
      </c>
      <c r="B67" s="53" t="s">
        <v>554</v>
      </c>
      <c r="C67" s="54"/>
      <c r="D67" s="55"/>
      <c r="E67" s="56"/>
      <c r="F67" s="57"/>
      <c r="G67" s="58"/>
      <c r="H67" s="58"/>
      <c r="I67" s="58"/>
      <c r="J67" s="60">
        <v>20</v>
      </c>
      <c r="K67" s="62">
        <v>70</v>
      </c>
    </row>
    <row r="68" spans="1:11" ht="17.399999999999999" customHeight="1" x14ac:dyDescent="0.3">
      <c r="A68" s="63"/>
      <c r="B68" s="64"/>
      <c r="C68" s="64"/>
      <c r="D68" s="64"/>
      <c r="E68" s="64"/>
      <c r="F68" s="64"/>
      <c r="G68" s="64"/>
      <c r="H68" s="64"/>
      <c r="I68" s="64"/>
      <c r="J68" s="64"/>
      <c r="K68" s="62">
        <v>10</v>
      </c>
    </row>
    <row r="69" spans="1:11" ht="17.399999999999999" customHeight="1" x14ac:dyDescent="0.3">
      <c r="A69" s="63"/>
      <c r="B69" s="64"/>
      <c r="C69" s="64"/>
      <c r="D69" s="64"/>
      <c r="E69" s="64"/>
      <c r="F69" s="64"/>
      <c r="G69" s="64"/>
      <c r="H69" s="64"/>
      <c r="I69" s="64"/>
      <c r="J69" s="64"/>
      <c r="K69" s="59"/>
    </row>
    <row r="70" spans="1:11" ht="17.399999999999999" customHeight="1" x14ac:dyDescent="0.3">
      <c r="A70" s="65" t="s">
        <v>555</v>
      </c>
      <c r="B70" s="66">
        <f>COUNTA(B71:B112)</f>
        <v>11</v>
      </c>
      <c r="C70" s="66">
        <f>COUNTA(C71:C112)</f>
        <v>8</v>
      </c>
      <c r="D70" s="66">
        <f>COUNTA(D71:D112)</f>
        <v>38</v>
      </c>
      <c r="E70" s="66">
        <f>COUNTA(E71:E112)</f>
        <v>39</v>
      </c>
      <c r="F70" s="67">
        <f>SUM(F71:F112)</f>
        <v>350</v>
      </c>
      <c r="G70" s="67">
        <f>SUM(G71:G113)</f>
        <v>430</v>
      </c>
      <c r="H70" s="67">
        <f>SUM(H71:H115)</f>
        <v>70</v>
      </c>
      <c r="I70" s="67">
        <f>SUM(I71:I119)</f>
        <v>130</v>
      </c>
      <c r="J70" s="67">
        <f>SUM(J71:J121)</f>
        <v>160</v>
      </c>
      <c r="K70" s="68">
        <f>SUM(K71:K121)</f>
        <v>50</v>
      </c>
    </row>
    <row r="71" spans="1:11" ht="17.399999999999999" customHeight="1" x14ac:dyDescent="0.3">
      <c r="A71" s="69" t="s">
        <v>555</v>
      </c>
      <c r="B71" s="56"/>
      <c r="C71" s="70"/>
      <c r="D71" s="55">
        <v>72374017</v>
      </c>
      <c r="E71" s="56" t="s">
        <v>556</v>
      </c>
      <c r="F71" s="57">
        <v>20</v>
      </c>
      <c r="G71" s="58"/>
      <c r="H71" s="58"/>
      <c r="I71" s="58"/>
      <c r="J71" s="58"/>
      <c r="K71" s="59"/>
    </row>
    <row r="72" spans="1:11" ht="17.399999999999999" customHeight="1" x14ac:dyDescent="0.3">
      <c r="A72" s="69" t="s">
        <v>555</v>
      </c>
      <c r="B72" s="56" t="s">
        <v>557</v>
      </c>
      <c r="C72" s="71" t="s">
        <v>365</v>
      </c>
      <c r="D72" s="55">
        <v>70117910</v>
      </c>
      <c r="E72" s="56" t="s">
        <v>558</v>
      </c>
      <c r="F72" s="57">
        <v>6</v>
      </c>
      <c r="G72" s="58"/>
      <c r="H72" s="58"/>
      <c r="I72" s="58"/>
      <c r="J72" s="58"/>
      <c r="K72" s="59"/>
    </row>
    <row r="73" spans="1:11" ht="17.399999999999999" customHeight="1" x14ac:dyDescent="0.3">
      <c r="A73" s="69" t="s">
        <v>555</v>
      </c>
      <c r="B73" s="56"/>
      <c r="C73" s="70"/>
      <c r="D73" s="55">
        <v>70440100</v>
      </c>
      <c r="E73" s="56" t="s">
        <v>559</v>
      </c>
      <c r="F73" s="57">
        <v>20</v>
      </c>
      <c r="G73" s="58"/>
      <c r="H73" s="58"/>
      <c r="I73" s="58"/>
      <c r="J73" s="58"/>
      <c r="K73" s="59"/>
    </row>
    <row r="74" spans="1:11" ht="17.399999999999999" customHeight="1" x14ac:dyDescent="0.3">
      <c r="A74" s="69" t="s">
        <v>555</v>
      </c>
      <c r="B74" s="56"/>
      <c r="C74" s="70"/>
      <c r="D74" s="55">
        <v>73100339</v>
      </c>
      <c r="E74" s="56" t="s">
        <v>560</v>
      </c>
      <c r="F74" s="57">
        <v>20</v>
      </c>
      <c r="G74" s="58"/>
      <c r="H74" s="58"/>
      <c r="I74" s="58"/>
      <c r="J74" s="58"/>
      <c r="K74" s="59"/>
    </row>
    <row r="75" spans="1:11" ht="17.399999999999999" customHeight="1" x14ac:dyDescent="0.3">
      <c r="A75" s="69" t="s">
        <v>555</v>
      </c>
      <c r="B75" s="56"/>
      <c r="C75" s="70"/>
      <c r="D75" s="55">
        <v>73952093</v>
      </c>
      <c r="E75" s="56" t="s">
        <v>561</v>
      </c>
      <c r="F75" s="57">
        <v>20</v>
      </c>
      <c r="G75" s="58"/>
      <c r="H75" s="58"/>
      <c r="I75" s="58"/>
      <c r="J75" s="58"/>
      <c r="K75" s="59"/>
    </row>
    <row r="76" spans="1:11" ht="17.399999999999999" customHeight="1" x14ac:dyDescent="0.3">
      <c r="A76" s="69" t="s">
        <v>555</v>
      </c>
      <c r="B76" s="56" t="s">
        <v>562</v>
      </c>
      <c r="C76" s="70"/>
      <c r="D76" s="55">
        <v>70117910</v>
      </c>
      <c r="E76" s="56" t="s">
        <v>558</v>
      </c>
      <c r="F76" s="57">
        <v>7</v>
      </c>
      <c r="G76" s="58"/>
      <c r="H76" s="58"/>
      <c r="I76" s="58"/>
      <c r="J76" s="58"/>
      <c r="K76" s="59"/>
    </row>
    <row r="77" spans="1:11" ht="17.399999999999999" customHeight="1" x14ac:dyDescent="0.3">
      <c r="A77" s="69" t="s">
        <v>555</v>
      </c>
      <c r="B77" s="56" t="s">
        <v>563</v>
      </c>
      <c r="C77" s="70"/>
      <c r="D77" s="55">
        <v>70791600</v>
      </c>
      <c r="E77" s="56" t="s">
        <v>564</v>
      </c>
      <c r="F77" s="57">
        <v>-20</v>
      </c>
      <c r="G77" s="58"/>
      <c r="H77" s="58"/>
      <c r="I77" s="58"/>
      <c r="J77" s="58"/>
      <c r="K77" s="59"/>
    </row>
    <row r="78" spans="1:11" ht="17.399999999999999" customHeight="1" x14ac:dyDescent="0.3">
      <c r="A78" s="69" t="s">
        <v>555</v>
      </c>
      <c r="B78" s="56" t="s">
        <v>565</v>
      </c>
      <c r="C78" s="70"/>
      <c r="D78" s="55">
        <v>70117910</v>
      </c>
      <c r="E78" s="56" t="s">
        <v>558</v>
      </c>
      <c r="F78" s="57">
        <v>7</v>
      </c>
      <c r="G78" s="58"/>
      <c r="H78" s="60">
        <v>20</v>
      </c>
      <c r="I78" s="58"/>
      <c r="J78" s="58"/>
      <c r="K78" s="59"/>
    </row>
    <row r="79" spans="1:11" ht="17.399999999999999" customHeight="1" x14ac:dyDescent="0.3">
      <c r="A79" s="69" t="s">
        <v>555</v>
      </c>
      <c r="B79" s="56" t="s">
        <v>566</v>
      </c>
      <c r="C79" s="70" t="s">
        <v>567</v>
      </c>
      <c r="D79" s="55">
        <v>73052015</v>
      </c>
      <c r="E79" s="56" t="s">
        <v>568</v>
      </c>
      <c r="F79" s="57">
        <v>20</v>
      </c>
      <c r="G79" s="58"/>
      <c r="H79" s="58"/>
      <c r="I79" s="58"/>
      <c r="J79" s="58"/>
      <c r="K79" s="59"/>
    </row>
    <row r="80" spans="1:11" ht="17.399999999999999" customHeight="1" x14ac:dyDescent="0.3">
      <c r="A80" s="69" t="s">
        <v>555</v>
      </c>
      <c r="B80" s="56"/>
      <c r="C80" s="70"/>
      <c r="D80" s="55">
        <v>71369600</v>
      </c>
      <c r="E80" s="56" t="s">
        <v>569</v>
      </c>
      <c r="F80" s="57">
        <v>-10</v>
      </c>
      <c r="G80" s="58"/>
      <c r="H80" s="58"/>
      <c r="I80" s="58"/>
      <c r="J80" s="58"/>
      <c r="K80" s="59"/>
    </row>
    <row r="81" spans="1:11" ht="17.399999999999999" customHeight="1" x14ac:dyDescent="0.3">
      <c r="A81" s="69" t="s">
        <v>555</v>
      </c>
      <c r="B81" s="56" t="s">
        <v>570</v>
      </c>
      <c r="C81" s="70" t="s">
        <v>415</v>
      </c>
      <c r="D81" s="55">
        <v>70042590</v>
      </c>
      <c r="E81" s="56" t="s">
        <v>571</v>
      </c>
      <c r="F81" s="57">
        <v>20</v>
      </c>
      <c r="G81" s="58"/>
      <c r="H81" s="58"/>
      <c r="I81" s="58"/>
      <c r="J81" s="58"/>
      <c r="K81" s="59"/>
    </row>
    <row r="82" spans="1:11" ht="17.399999999999999" customHeight="1" x14ac:dyDescent="0.3">
      <c r="A82" s="69" t="s">
        <v>555</v>
      </c>
      <c r="B82" s="56"/>
      <c r="C82" s="70"/>
      <c r="D82" s="55">
        <v>70387200</v>
      </c>
      <c r="E82" s="56" t="s">
        <v>572</v>
      </c>
      <c r="F82" s="57">
        <v>20</v>
      </c>
      <c r="G82" s="58"/>
      <c r="H82" s="58"/>
      <c r="I82" s="58"/>
      <c r="J82" s="58"/>
      <c r="K82" s="59"/>
    </row>
    <row r="83" spans="1:11" ht="17.399999999999999" customHeight="1" x14ac:dyDescent="0.3">
      <c r="A83" s="69" t="s">
        <v>555</v>
      </c>
      <c r="B83" s="56"/>
      <c r="C83" s="70"/>
      <c r="D83" s="55">
        <v>70491600</v>
      </c>
      <c r="E83" s="56" t="s">
        <v>573</v>
      </c>
      <c r="F83" s="57">
        <v>20</v>
      </c>
      <c r="G83" s="58"/>
      <c r="H83" s="58"/>
      <c r="I83" s="58"/>
      <c r="J83" s="58"/>
      <c r="K83" s="59"/>
    </row>
    <row r="84" spans="1:11" ht="17.399999999999999" customHeight="1" x14ac:dyDescent="0.3">
      <c r="A84" s="69" t="s">
        <v>555</v>
      </c>
      <c r="B84" s="56"/>
      <c r="C84" s="70"/>
      <c r="D84" s="55">
        <v>70547100</v>
      </c>
      <c r="E84" s="56" t="s">
        <v>574</v>
      </c>
      <c r="F84" s="57">
        <v>20</v>
      </c>
      <c r="G84" s="58">
        <f>VLOOKUP(D84,[1]Sheet3!$B$39:$D$45,3,FALSE)</f>
        <v>0</v>
      </c>
      <c r="H84" s="58"/>
      <c r="I84" s="58"/>
      <c r="J84" s="58"/>
      <c r="K84" s="59"/>
    </row>
    <row r="85" spans="1:11" ht="17.399999999999999" customHeight="1" x14ac:dyDescent="0.3">
      <c r="A85" s="69" t="s">
        <v>555</v>
      </c>
      <c r="B85" s="56"/>
      <c r="C85" s="70"/>
      <c r="D85" s="55">
        <v>70845656</v>
      </c>
      <c r="E85" s="56" t="s">
        <v>452</v>
      </c>
      <c r="F85" s="57">
        <v>20</v>
      </c>
      <c r="G85" s="58"/>
      <c r="H85" s="58"/>
      <c r="I85" s="58"/>
      <c r="J85" s="58"/>
      <c r="K85" s="59"/>
    </row>
    <row r="86" spans="1:11" ht="17.399999999999999" customHeight="1" x14ac:dyDescent="0.3">
      <c r="A86" s="69" t="s">
        <v>555</v>
      </c>
      <c r="B86" s="56"/>
      <c r="C86" s="70"/>
      <c r="D86" s="55">
        <v>73029019</v>
      </c>
      <c r="E86" s="56" t="s">
        <v>575</v>
      </c>
      <c r="F86" s="57">
        <v>20</v>
      </c>
      <c r="G86" s="58"/>
      <c r="H86" s="58"/>
      <c r="I86" s="58"/>
      <c r="J86" s="58"/>
      <c r="K86" s="59"/>
    </row>
    <row r="87" spans="1:11" ht="17.399999999999999" customHeight="1" x14ac:dyDescent="0.3">
      <c r="A87" s="69" t="s">
        <v>555</v>
      </c>
      <c r="B87" s="56"/>
      <c r="C87" s="70"/>
      <c r="D87" s="55">
        <v>7314880</v>
      </c>
      <c r="E87" s="56" t="s">
        <v>576</v>
      </c>
      <c r="F87" s="57">
        <v>20</v>
      </c>
      <c r="G87" s="58"/>
      <c r="H87" s="58"/>
      <c r="I87" s="58"/>
      <c r="J87" s="58"/>
      <c r="K87" s="59"/>
    </row>
    <row r="88" spans="1:11" ht="17.399999999999999" customHeight="1" x14ac:dyDescent="0.3">
      <c r="A88" s="69" t="s">
        <v>555</v>
      </c>
      <c r="B88" s="56"/>
      <c r="C88" s="70"/>
      <c r="D88" s="55">
        <v>73406520</v>
      </c>
      <c r="E88" s="56" t="s">
        <v>577</v>
      </c>
      <c r="F88" s="57">
        <v>-20</v>
      </c>
      <c r="G88" s="58"/>
      <c r="H88" s="58"/>
      <c r="I88" s="58"/>
      <c r="J88" s="58"/>
      <c r="K88" s="59"/>
    </row>
    <row r="89" spans="1:11" ht="17.399999999999999" customHeight="1" x14ac:dyDescent="0.3">
      <c r="A89" s="69" t="s">
        <v>555</v>
      </c>
      <c r="B89" s="56"/>
      <c r="C89" s="70"/>
      <c r="D89" s="55">
        <v>73540927</v>
      </c>
      <c r="E89" s="56" t="s">
        <v>265</v>
      </c>
      <c r="F89" s="57">
        <v>20</v>
      </c>
      <c r="G89" s="58"/>
      <c r="H89" s="58"/>
      <c r="I89" s="58"/>
      <c r="J89" s="58"/>
      <c r="K89" s="59"/>
    </row>
    <row r="90" spans="1:11" ht="17.399999999999999" customHeight="1" x14ac:dyDescent="0.3">
      <c r="A90" s="69" t="s">
        <v>555</v>
      </c>
      <c r="B90" s="56"/>
      <c r="C90" s="70"/>
      <c r="D90" s="55">
        <v>73560191</v>
      </c>
      <c r="E90" s="56" t="s">
        <v>578</v>
      </c>
      <c r="F90" s="57">
        <v>-20</v>
      </c>
      <c r="G90" s="58">
        <f>VLOOKUP(D90,[1]Sheet3!$B$39:$D$45,3,FALSE)</f>
        <v>20</v>
      </c>
      <c r="H90" s="58"/>
      <c r="I90" s="58"/>
      <c r="J90" s="58"/>
      <c r="K90" s="59"/>
    </row>
    <row r="91" spans="1:11" ht="17.399999999999999" customHeight="1" x14ac:dyDescent="0.3">
      <c r="A91" s="69" t="s">
        <v>555</v>
      </c>
      <c r="B91" s="56"/>
      <c r="C91" s="70"/>
      <c r="D91" s="55">
        <v>73562819</v>
      </c>
      <c r="E91" s="56" t="s">
        <v>579</v>
      </c>
      <c r="F91" s="57">
        <v>-10</v>
      </c>
      <c r="G91" s="58"/>
      <c r="H91" s="58"/>
      <c r="I91" s="58"/>
      <c r="J91" s="58"/>
      <c r="K91" s="59"/>
    </row>
    <row r="92" spans="1:11" ht="17.399999999999999" customHeight="1" x14ac:dyDescent="0.3">
      <c r="A92" s="69" t="s">
        <v>555</v>
      </c>
      <c r="B92" s="56"/>
      <c r="C92" s="70"/>
      <c r="D92" s="55">
        <v>73562891</v>
      </c>
      <c r="E92" s="56" t="s">
        <v>580</v>
      </c>
      <c r="F92" s="57">
        <v>-10</v>
      </c>
      <c r="G92" s="58"/>
      <c r="H92" s="60">
        <v>10</v>
      </c>
      <c r="I92" s="58"/>
      <c r="J92" s="58"/>
      <c r="K92" s="59"/>
    </row>
    <row r="93" spans="1:11" ht="17.399999999999999" customHeight="1" x14ac:dyDescent="0.3">
      <c r="A93" s="69" t="s">
        <v>555</v>
      </c>
      <c r="B93" s="56"/>
      <c r="C93" s="70"/>
      <c r="D93" s="55">
        <v>73579405</v>
      </c>
      <c r="E93" s="56" t="s">
        <v>581</v>
      </c>
      <c r="F93" s="57">
        <v>20</v>
      </c>
      <c r="G93" s="58"/>
      <c r="H93" s="58"/>
      <c r="I93" s="58"/>
      <c r="J93" s="58"/>
      <c r="K93" s="59"/>
    </row>
    <row r="94" spans="1:11" ht="17.399999999999999" customHeight="1" x14ac:dyDescent="0.3">
      <c r="A94" s="69" t="s">
        <v>555</v>
      </c>
      <c r="B94" s="56"/>
      <c r="C94" s="70"/>
      <c r="D94" s="55">
        <v>73586048</v>
      </c>
      <c r="E94" s="56" t="s">
        <v>582</v>
      </c>
      <c r="F94" s="57">
        <v>20</v>
      </c>
      <c r="G94" s="58"/>
      <c r="H94" s="58"/>
      <c r="I94" s="58"/>
      <c r="J94" s="58"/>
      <c r="K94" s="59"/>
    </row>
    <row r="95" spans="1:11" ht="17.399999999999999" customHeight="1" x14ac:dyDescent="0.3">
      <c r="A95" s="69" t="s">
        <v>555</v>
      </c>
      <c r="B95" s="56"/>
      <c r="C95" s="70"/>
      <c r="D95" s="55">
        <v>73734017</v>
      </c>
      <c r="E95" s="56" t="s">
        <v>583</v>
      </c>
      <c r="F95" s="57">
        <v>20</v>
      </c>
      <c r="G95" s="58"/>
      <c r="H95" s="58"/>
      <c r="I95" s="58"/>
      <c r="J95" s="58"/>
      <c r="K95" s="59"/>
    </row>
    <row r="96" spans="1:11" ht="17.399999999999999" customHeight="1" x14ac:dyDescent="0.3">
      <c r="A96" s="69" t="s">
        <v>555</v>
      </c>
      <c r="B96" s="56"/>
      <c r="C96" s="70"/>
      <c r="D96" s="55">
        <v>73976500</v>
      </c>
      <c r="E96" s="56" t="s">
        <v>432</v>
      </c>
      <c r="F96" s="57">
        <v>40</v>
      </c>
      <c r="G96" s="58"/>
      <c r="H96" s="58"/>
      <c r="I96" s="58"/>
      <c r="J96" s="58"/>
      <c r="K96" s="59"/>
    </row>
    <row r="97" spans="1:11" ht="17.399999999999999" customHeight="1" x14ac:dyDescent="0.3">
      <c r="A97" s="69" t="s">
        <v>555</v>
      </c>
      <c r="B97" s="56"/>
      <c r="C97" s="70"/>
      <c r="D97" s="55">
        <v>74442255</v>
      </c>
      <c r="E97" s="56" t="s">
        <v>558</v>
      </c>
      <c r="F97" s="57">
        <v>20</v>
      </c>
      <c r="G97" s="58"/>
      <c r="H97" s="58"/>
      <c r="I97" s="58"/>
      <c r="J97" s="58"/>
      <c r="K97" s="59"/>
    </row>
    <row r="98" spans="1:11" ht="17.399999999999999" customHeight="1" x14ac:dyDescent="0.3">
      <c r="A98" s="69" t="s">
        <v>555</v>
      </c>
      <c r="B98" s="56"/>
      <c r="C98" s="70"/>
      <c r="D98" s="55">
        <v>74913729</v>
      </c>
      <c r="E98" s="56" t="s">
        <v>584</v>
      </c>
      <c r="F98" s="57">
        <v>-20</v>
      </c>
      <c r="G98" s="58"/>
      <c r="H98" s="58"/>
      <c r="I98" s="58"/>
      <c r="J98" s="58"/>
      <c r="K98" s="59"/>
    </row>
    <row r="99" spans="1:11" ht="17.399999999999999" customHeight="1" x14ac:dyDescent="0.3">
      <c r="A99" s="69" t="s">
        <v>555</v>
      </c>
      <c r="B99" s="56"/>
      <c r="C99" s="70"/>
      <c r="D99" s="55">
        <v>74938705</v>
      </c>
      <c r="E99" s="56" t="s">
        <v>585</v>
      </c>
      <c r="F99" s="57">
        <v>20</v>
      </c>
      <c r="G99" s="58"/>
      <c r="H99" s="58"/>
      <c r="I99" s="58"/>
      <c r="J99" s="58"/>
      <c r="K99" s="59"/>
    </row>
    <row r="100" spans="1:11" x14ac:dyDescent="0.3">
      <c r="A100" s="69" t="s">
        <v>555</v>
      </c>
      <c r="B100" s="56"/>
      <c r="C100" s="70"/>
      <c r="D100" s="55">
        <v>76095184</v>
      </c>
      <c r="E100" s="56" t="s">
        <v>586</v>
      </c>
      <c r="F100" s="57">
        <v>20</v>
      </c>
      <c r="G100" s="58"/>
      <c r="H100" s="58"/>
      <c r="I100" s="58"/>
      <c r="J100" s="58"/>
      <c r="K100" s="59"/>
    </row>
    <row r="101" spans="1:11" x14ac:dyDescent="0.3">
      <c r="A101" s="69" t="s">
        <v>555</v>
      </c>
      <c r="B101" s="56"/>
      <c r="C101" s="70"/>
      <c r="D101" s="55">
        <v>76348197</v>
      </c>
      <c r="E101" s="56" t="s">
        <v>587</v>
      </c>
      <c r="F101" s="57">
        <v>20</v>
      </c>
      <c r="G101" s="58"/>
      <c r="H101" s="58"/>
      <c r="I101" s="58"/>
      <c r="J101" s="58"/>
      <c r="K101" s="59"/>
    </row>
    <row r="102" spans="1:11" x14ac:dyDescent="0.3">
      <c r="A102" s="69" t="s">
        <v>555</v>
      </c>
      <c r="B102" s="56"/>
      <c r="C102" s="70"/>
      <c r="D102" s="55">
        <v>71497700</v>
      </c>
      <c r="E102" s="56" t="s">
        <v>588</v>
      </c>
      <c r="F102" s="57"/>
      <c r="G102" s="58">
        <f>VLOOKUP(D102,[1]Sheet3!$B$39:$D$45,3,FALSE)</f>
        <v>-20</v>
      </c>
      <c r="H102" s="58"/>
      <c r="I102" s="58"/>
      <c r="J102" s="58"/>
      <c r="K102" s="59"/>
    </row>
    <row r="103" spans="1:11" x14ac:dyDescent="0.3">
      <c r="A103" s="69" t="s">
        <v>555</v>
      </c>
      <c r="B103" s="56"/>
      <c r="C103" s="70"/>
      <c r="D103" s="55">
        <v>71252300</v>
      </c>
      <c r="E103" s="56" t="s">
        <v>589</v>
      </c>
      <c r="F103" s="57"/>
      <c r="G103" s="58">
        <f>VLOOKUP(D103,[1]Sheet3!$B$39:$D$45,3,FALSE)</f>
        <v>50</v>
      </c>
      <c r="H103" s="58"/>
      <c r="I103" s="58"/>
      <c r="J103" s="58"/>
      <c r="K103" s="59"/>
    </row>
    <row r="104" spans="1:11" x14ac:dyDescent="0.3">
      <c r="A104" s="69" t="s">
        <v>555</v>
      </c>
      <c r="B104" s="56"/>
      <c r="C104" s="70"/>
      <c r="D104" s="55">
        <v>70869200</v>
      </c>
      <c r="E104" s="56" t="s">
        <v>590</v>
      </c>
      <c r="F104" s="57"/>
      <c r="G104" s="58">
        <f>VLOOKUP(D104,[1]Sheet3!$B$39:$D$45,3,FALSE)</f>
        <v>-10</v>
      </c>
      <c r="H104" s="58"/>
      <c r="I104" s="58"/>
      <c r="J104" s="58"/>
      <c r="K104" s="59"/>
    </row>
    <row r="105" spans="1:11" ht="16.2" customHeight="1" x14ac:dyDescent="0.3">
      <c r="A105" s="69" t="s">
        <v>555</v>
      </c>
      <c r="B105" s="56"/>
      <c r="C105" s="70"/>
      <c r="D105" s="55">
        <v>70506022</v>
      </c>
      <c r="E105" s="56" t="s">
        <v>591</v>
      </c>
      <c r="F105" s="57"/>
      <c r="G105" s="58">
        <f>VLOOKUP(D105,[1]Sheet3!$B$39:$D$45,3,FALSE)</f>
        <v>10</v>
      </c>
      <c r="H105" s="58"/>
      <c r="I105" s="58"/>
      <c r="J105" s="58"/>
      <c r="K105" s="59"/>
    </row>
    <row r="106" spans="1:11" ht="15.6" customHeight="1" x14ac:dyDescent="0.3">
      <c r="A106" s="69" t="s">
        <v>555</v>
      </c>
      <c r="B106" s="56"/>
      <c r="C106" s="70"/>
      <c r="D106" s="55">
        <v>70373200</v>
      </c>
      <c r="E106" s="56" t="s">
        <v>592</v>
      </c>
      <c r="F106" s="57"/>
      <c r="G106" s="58">
        <f>VLOOKUP(D106,[1]Sheet3!$B$39:$D$45,3,FALSE)</f>
        <v>-20</v>
      </c>
      <c r="H106" s="58"/>
      <c r="I106" s="58"/>
      <c r="J106" s="58"/>
      <c r="K106" s="59"/>
    </row>
    <row r="107" spans="1:11" x14ac:dyDescent="0.3">
      <c r="A107" s="69" t="s">
        <v>555</v>
      </c>
      <c r="B107" s="56" t="s">
        <v>593</v>
      </c>
      <c r="C107" s="70" t="s">
        <v>310</v>
      </c>
      <c r="D107" s="55"/>
      <c r="E107" s="56" t="s">
        <v>312</v>
      </c>
      <c r="F107" s="57"/>
      <c r="G107" s="58"/>
      <c r="H107" s="58"/>
      <c r="I107" s="58"/>
      <c r="J107" s="58"/>
      <c r="K107" s="59"/>
    </row>
    <row r="108" spans="1:11" x14ac:dyDescent="0.3">
      <c r="A108" s="69" t="s">
        <v>555</v>
      </c>
      <c r="B108" s="56"/>
      <c r="C108" s="70"/>
      <c r="D108" s="55">
        <v>71252300</v>
      </c>
      <c r="E108" s="56" t="s">
        <v>589</v>
      </c>
      <c r="F108" s="57"/>
      <c r="G108" s="58"/>
      <c r="H108" s="58"/>
      <c r="I108" s="58"/>
      <c r="J108" s="58"/>
      <c r="K108" s="59"/>
    </row>
    <row r="109" spans="1:11" x14ac:dyDescent="0.3">
      <c r="A109" s="69" t="s">
        <v>555</v>
      </c>
      <c r="B109" s="56" t="s">
        <v>594</v>
      </c>
      <c r="C109" s="70" t="s">
        <v>288</v>
      </c>
      <c r="D109" s="55"/>
      <c r="E109" s="56"/>
      <c r="F109" s="57"/>
      <c r="G109" s="58">
        <v>100</v>
      </c>
      <c r="H109" s="58"/>
      <c r="I109" s="58"/>
      <c r="J109" s="58"/>
      <c r="K109" s="59"/>
    </row>
    <row r="110" spans="1:11" x14ac:dyDescent="0.3">
      <c r="A110" s="69" t="s">
        <v>555</v>
      </c>
      <c r="B110" s="56" t="s">
        <v>595</v>
      </c>
      <c r="C110" s="70" t="s">
        <v>397</v>
      </c>
      <c r="D110" s="55"/>
      <c r="E110" s="56"/>
      <c r="F110" s="57"/>
      <c r="G110" s="58">
        <v>100</v>
      </c>
      <c r="H110" s="58"/>
      <c r="I110" s="58"/>
      <c r="J110" s="58"/>
      <c r="K110" s="59"/>
    </row>
    <row r="111" spans="1:11" x14ac:dyDescent="0.3">
      <c r="A111" s="69" t="s">
        <v>555</v>
      </c>
      <c r="B111" s="56" t="s">
        <v>596</v>
      </c>
      <c r="C111" s="70" t="s">
        <v>321</v>
      </c>
      <c r="D111" s="55"/>
      <c r="E111" s="56"/>
      <c r="F111" s="57"/>
      <c r="G111" s="58">
        <v>100</v>
      </c>
      <c r="H111" s="58"/>
      <c r="I111" s="58"/>
      <c r="J111" s="58"/>
      <c r="K111" s="59"/>
    </row>
    <row r="112" spans="1:11" x14ac:dyDescent="0.3">
      <c r="A112" s="69" t="s">
        <v>555</v>
      </c>
      <c r="B112" s="56" t="s">
        <v>597</v>
      </c>
      <c r="C112" s="70" t="s">
        <v>263</v>
      </c>
      <c r="D112" s="55">
        <v>70365600</v>
      </c>
      <c r="E112" s="56" t="s">
        <v>422</v>
      </c>
      <c r="F112" s="57"/>
      <c r="G112" s="58"/>
      <c r="H112" s="58">
        <v>-10</v>
      </c>
      <c r="I112" s="58"/>
      <c r="J112" s="58"/>
      <c r="K112" s="59"/>
    </row>
    <row r="113" spans="1:11" x14ac:dyDescent="0.3">
      <c r="A113" s="69" t="s">
        <v>555</v>
      </c>
      <c r="B113" s="56" t="s">
        <v>598</v>
      </c>
      <c r="C113" s="70" t="s">
        <v>310</v>
      </c>
      <c r="D113" s="55"/>
      <c r="E113" s="56"/>
      <c r="F113" s="57"/>
      <c r="G113" s="58">
        <v>100</v>
      </c>
      <c r="H113" s="58"/>
      <c r="I113" s="58"/>
      <c r="J113" s="58"/>
      <c r="K113" s="59"/>
    </row>
    <row r="114" spans="1:11" x14ac:dyDescent="0.3">
      <c r="A114" s="69" t="s">
        <v>555</v>
      </c>
      <c r="B114" s="56"/>
      <c r="C114" s="70"/>
      <c r="D114" s="55"/>
      <c r="E114" s="56" t="s">
        <v>574</v>
      </c>
      <c r="F114" s="57"/>
      <c r="G114" s="58"/>
      <c r="H114" s="58">
        <v>50</v>
      </c>
      <c r="I114" s="58"/>
      <c r="J114" s="58"/>
      <c r="K114" s="59"/>
    </row>
    <row r="115" spans="1:11" x14ac:dyDescent="0.3">
      <c r="A115" s="69" t="s">
        <v>555</v>
      </c>
      <c r="B115" s="56"/>
      <c r="C115" s="70"/>
      <c r="D115" s="55"/>
      <c r="E115" s="56" t="s">
        <v>599</v>
      </c>
      <c r="F115" s="57"/>
      <c r="G115" s="58"/>
      <c r="H115" s="58"/>
      <c r="I115" s="58">
        <v>20</v>
      </c>
      <c r="J115" s="58"/>
      <c r="K115" s="59"/>
    </row>
    <row r="116" spans="1:11" x14ac:dyDescent="0.3">
      <c r="A116" s="69" t="s">
        <v>555</v>
      </c>
      <c r="B116" s="56"/>
      <c r="C116" s="70"/>
      <c r="D116" s="55"/>
      <c r="E116" s="56" t="s">
        <v>600</v>
      </c>
      <c r="F116" s="57"/>
      <c r="G116" s="58"/>
      <c r="H116" s="58"/>
      <c r="I116" s="60">
        <v>50</v>
      </c>
      <c r="J116" s="58"/>
      <c r="K116" s="59"/>
    </row>
    <row r="117" spans="1:11" x14ac:dyDescent="0.3">
      <c r="A117" s="69" t="s">
        <v>555</v>
      </c>
      <c r="B117" s="56"/>
      <c r="C117" s="70"/>
      <c r="D117" s="55"/>
      <c r="E117" s="56" t="s">
        <v>601</v>
      </c>
      <c r="F117" s="57"/>
      <c r="G117" s="58"/>
      <c r="H117" s="58"/>
      <c r="I117" s="60">
        <v>20</v>
      </c>
      <c r="J117" s="58"/>
      <c r="K117" s="59"/>
    </row>
    <row r="118" spans="1:11" ht="17.399999999999999" customHeight="1" x14ac:dyDescent="0.3">
      <c r="A118" s="69" t="s">
        <v>555</v>
      </c>
      <c r="B118" s="56"/>
      <c r="C118" s="70"/>
      <c r="D118" s="55"/>
      <c r="E118" s="56" t="s">
        <v>602</v>
      </c>
      <c r="F118" s="57"/>
      <c r="G118" s="58"/>
      <c r="H118" s="58"/>
      <c r="I118" s="60">
        <v>20</v>
      </c>
      <c r="J118" s="58"/>
      <c r="K118" s="59"/>
    </row>
    <row r="119" spans="1:11" x14ac:dyDescent="0.3">
      <c r="A119" s="69" t="s">
        <v>555</v>
      </c>
      <c r="B119" s="56"/>
      <c r="C119" s="70"/>
      <c r="D119" s="55"/>
      <c r="E119" s="56" t="s">
        <v>603</v>
      </c>
      <c r="F119" s="57"/>
      <c r="G119" s="58"/>
      <c r="H119" s="58"/>
      <c r="I119" s="60">
        <v>20</v>
      </c>
      <c r="J119" s="58"/>
      <c r="K119" s="59"/>
    </row>
    <row r="120" spans="1:11" x14ac:dyDescent="0.3">
      <c r="A120" s="69" t="s">
        <v>555</v>
      </c>
      <c r="B120" s="53"/>
      <c r="C120" s="54"/>
      <c r="D120" s="55"/>
      <c r="E120" s="56" t="s">
        <v>604</v>
      </c>
      <c r="F120" s="57"/>
      <c r="G120" s="58"/>
      <c r="H120" s="58"/>
      <c r="I120" s="58"/>
      <c r="J120" s="58">
        <v>20</v>
      </c>
      <c r="K120" s="59"/>
    </row>
    <row r="121" spans="1:11" x14ac:dyDescent="0.3">
      <c r="A121" s="69" t="s">
        <v>555</v>
      </c>
      <c r="B121" s="64"/>
      <c r="C121" s="64"/>
      <c r="D121" s="64"/>
      <c r="E121" s="56" t="s">
        <v>605</v>
      </c>
      <c r="F121" s="64"/>
      <c r="G121" s="64"/>
      <c r="H121" s="64"/>
      <c r="I121" s="64"/>
      <c r="J121" s="60">
        <v>140</v>
      </c>
      <c r="K121" s="60">
        <v>50</v>
      </c>
    </row>
    <row r="122" spans="1:11" ht="15" thickBot="1" x14ac:dyDescent="0.35">
      <c r="A122" s="72"/>
      <c r="B122" s="73"/>
      <c r="C122" s="73"/>
      <c r="D122" s="73"/>
      <c r="E122" s="73"/>
      <c r="F122" s="73"/>
      <c r="G122" s="73"/>
      <c r="H122" s="73"/>
      <c r="I122" s="73"/>
      <c r="J122" s="73"/>
      <c r="K122" s="73"/>
    </row>
  </sheetData>
  <autoFilter ref="A3:K3" xr:uid="{A443B07B-4568-4AC7-ADB2-9CE3477D7721}"/>
  <conditionalFormatting sqref="C72">
    <cfRule type="duplicateValues" dxfId="2" priority="3"/>
  </conditionalFormatting>
  <conditionalFormatting sqref="C72">
    <cfRule type="duplicateValues" dxfId="1" priority="2"/>
  </conditionalFormatting>
  <conditionalFormatting sqref="C72">
    <cfRule type="duplicateValues" dxfId="0" priority="1"/>
  </conditionalFormatting>
  <pageMargins left="0.7" right="0.7" top="0.75" bottom="0.75" header="0.3" footer="0.3"/>
  <pageSetup paperSize="9" orientation="portrait" r:id="rId1"/>
  <webPublishItems count="1">
    <webPublishItem id="24606" divId="MIO Dashboard-till 41 week_24606" sourceType="sheet" destinationFile="C:\Users\muhammadhassan\Desktop\hystra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EF236-0B4E-4E89-BF0B-5286C0D6DAF0}">
  <dimension ref="A1:U198"/>
  <sheetViews>
    <sheetView showGridLines="0" zoomScale="85" zoomScaleNormal="85" workbookViewId="0">
      <pane xSplit="8" ySplit="1" topLeftCell="I144" activePane="bottomRight" state="frozen"/>
      <selection pane="topRight" activeCell="I1" sqref="I1"/>
      <selection pane="bottomLeft" activeCell="A2" sqref="A2"/>
      <selection pane="bottomRight" activeCell="B145" sqref="B145"/>
    </sheetView>
  </sheetViews>
  <sheetFormatPr defaultColWidth="28.6640625" defaultRowHeight="14.4" x14ac:dyDescent="0.3"/>
  <cols>
    <col min="1" max="1" width="11.88671875" style="16" bestFit="1" customWidth="1"/>
    <col min="2" max="2" width="21.5546875" style="16" bestFit="1" customWidth="1"/>
    <col min="3" max="3" width="9.88671875" style="16" customWidth="1"/>
    <col min="4" max="4" width="13" style="8" customWidth="1"/>
    <col min="5" max="5" width="13.109375" style="16" bestFit="1" customWidth="1"/>
    <col min="6" max="6" width="39.5546875" style="16" bestFit="1" customWidth="1"/>
    <col min="7" max="7" width="14.6640625" style="16" bestFit="1" customWidth="1"/>
    <col min="8" max="8" width="28.88671875" style="16" bestFit="1" customWidth="1"/>
    <col min="9" max="9" width="29.6640625" style="8" bestFit="1" customWidth="1"/>
    <col min="10" max="16" width="28.6640625" style="8"/>
    <col min="17" max="16384" width="28.6640625" style="16"/>
  </cols>
  <sheetData>
    <row r="1" spans="1:21" s="4" customFormat="1" ht="16.9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606</v>
      </c>
      <c r="L1" s="2" t="s">
        <v>612</v>
      </c>
      <c r="M1" s="2" t="s">
        <v>615</v>
      </c>
      <c r="N1" s="2" t="s">
        <v>617</v>
      </c>
      <c r="O1" s="2" t="s">
        <v>622</v>
      </c>
      <c r="P1" s="2" t="s">
        <v>625</v>
      </c>
      <c r="Q1" s="2" t="s">
        <v>673</v>
      </c>
      <c r="R1" s="2" t="s">
        <v>672</v>
      </c>
      <c r="S1" s="2" t="s">
        <v>690</v>
      </c>
      <c r="T1" s="2" t="s">
        <v>696</v>
      </c>
      <c r="U1" s="3" t="s">
        <v>702</v>
      </c>
    </row>
    <row r="2" spans="1:21" s="8" customFormat="1" ht="16.8" x14ac:dyDescent="0.3">
      <c r="A2" s="196">
        <f>COUNTA(A4:A83,A98:A175)</f>
        <v>158</v>
      </c>
      <c r="B2" s="197">
        <f>SUM(B3,B97)</f>
        <v>158</v>
      </c>
      <c r="C2" s="197">
        <f>SUM(C3,C97)</f>
        <v>2</v>
      </c>
      <c r="D2" s="197">
        <v>2</v>
      </c>
      <c r="E2" s="197">
        <f t="shared" ref="E2:U2" si="0">SUM(E3,E97)</f>
        <v>90</v>
      </c>
      <c r="F2" s="197">
        <f t="shared" si="0"/>
        <v>158</v>
      </c>
      <c r="G2" s="197">
        <f t="shared" si="0"/>
        <v>17</v>
      </c>
      <c r="H2" s="197">
        <f t="shared" si="0"/>
        <v>27</v>
      </c>
      <c r="I2" s="197">
        <f t="shared" si="0"/>
        <v>230</v>
      </c>
      <c r="J2" s="197">
        <f t="shared" si="0"/>
        <v>210</v>
      </c>
      <c r="K2" s="197">
        <f t="shared" si="0"/>
        <v>260</v>
      </c>
      <c r="L2" s="197">
        <f t="shared" si="0"/>
        <v>120</v>
      </c>
      <c r="M2" s="198">
        <f t="shared" si="0"/>
        <v>670</v>
      </c>
      <c r="N2" s="198">
        <f t="shared" si="0"/>
        <v>50</v>
      </c>
      <c r="O2" s="198">
        <f t="shared" si="0"/>
        <v>370</v>
      </c>
      <c r="P2" s="198">
        <f t="shared" si="0"/>
        <v>250</v>
      </c>
      <c r="Q2" s="198">
        <f t="shared" si="0"/>
        <v>290</v>
      </c>
      <c r="R2" s="198">
        <f t="shared" si="0"/>
        <v>650</v>
      </c>
      <c r="S2" s="198">
        <f t="shared" si="0"/>
        <v>570</v>
      </c>
      <c r="T2" s="198">
        <f t="shared" si="0"/>
        <v>570</v>
      </c>
      <c r="U2" s="199">
        <f t="shared" si="0"/>
        <v>1830</v>
      </c>
    </row>
    <row r="3" spans="1:21" s="8" customFormat="1" x14ac:dyDescent="0.3">
      <c r="A3" s="200" t="s">
        <v>10</v>
      </c>
      <c r="B3" s="190">
        <f>COUNTA(B4:B83)</f>
        <v>80</v>
      </c>
      <c r="C3" s="190">
        <v>1</v>
      </c>
      <c r="D3" s="190">
        <v>2</v>
      </c>
      <c r="E3" s="190">
        <f>COUNTA(E4:E83)</f>
        <v>40</v>
      </c>
      <c r="F3" s="190">
        <f>COUNTA(F4:F83)</f>
        <v>80</v>
      </c>
      <c r="G3" s="190">
        <f>COUNTA(G4:G83)</f>
        <v>9</v>
      </c>
      <c r="H3" s="190">
        <f>COUNTA(H4:H83)</f>
        <v>19</v>
      </c>
      <c r="I3" s="201">
        <f>SUM(I4:I83)</f>
        <v>80</v>
      </c>
      <c r="J3" s="201">
        <f>SUM(J4:J83)</f>
        <v>10</v>
      </c>
      <c r="K3" s="201">
        <f>SUM(K4:K83)</f>
        <v>20</v>
      </c>
      <c r="L3" s="201">
        <f>SUM(L4:L83)</f>
        <v>90</v>
      </c>
      <c r="M3" s="201">
        <f>SUM(M4:M84)</f>
        <v>620</v>
      </c>
      <c r="N3" s="201">
        <f>SUM(N4:N88)</f>
        <v>-60</v>
      </c>
      <c r="O3" s="201">
        <f t="shared" ref="O3:T3" si="1">SUM(O4:O94)</f>
        <v>200</v>
      </c>
      <c r="P3" s="201">
        <f t="shared" si="1"/>
        <v>200</v>
      </c>
      <c r="Q3" s="201">
        <f t="shared" si="1"/>
        <v>290</v>
      </c>
      <c r="R3" s="201">
        <f t="shared" si="1"/>
        <v>110</v>
      </c>
      <c r="S3" s="201">
        <f t="shared" si="1"/>
        <v>150</v>
      </c>
      <c r="T3" s="201">
        <f t="shared" si="1"/>
        <v>280</v>
      </c>
      <c r="U3" s="191">
        <f>SUM(U4:U96)</f>
        <v>1090</v>
      </c>
    </row>
    <row r="4" spans="1:21" x14ac:dyDescent="0.3">
      <c r="A4" s="17" t="s">
        <v>11</v>
      </c>
      <c r="B4" s="18" t="s">
        <v>12</v>
      </c>
      <c r="C4" s="18" t="s">
        <v>10</v>
      </c>
      <c r="D4" s="19" t="s">
        <v>13</v>
      </c>
      <c r="E4" s="21">
        <v>5025111</v>
      </c>
      <c r="F4" s="21" t="s">
        <v>14</v>
      </c>
      <c r="G4" s="21"/>
      <c r="H4" s="21"/>
      <c r="I4" s="19"/>
      <c r="J4" s="19"/>
      <c r="K4" s="19"/>
      <c r="L4" s="19"/>
      <c r="M4" s="114"/>
      <c r="N4" s="114"/>
      <c r="O4" s="114"/>
      <c r="P4" s="202">
        <v>50</v>
      </c>
      <c r="Q4" s="114"/>
      <c r="R4" s="114"/>
      <c r="S4" s="114"/>
      <c r="T4" s="114"/>
      <c r="U4" s="104">
        <v>20</v>
      </c>
    </row>
    <row r="5" spans="1:21" x14ac:dyDescent="0.3">
      <c r="A5" s="17" t="s">
        <v>15</v>
      </c>
      <c r="B5" s="18" t="s">
        <v>16</v>
      </c>
      <c r="C5" s="18" t="s">
        <v>10</v>
      </c>
      <c r="D5" s="19" t="s">
        <v>13</v>
      </c>
      <c r="E5" s="20"/>
      <c r="F5" s="21" t="s">
        <v>17</v>
      </c>
      <c r="G5" s="21">
        <v>19935700</v>
      </c>
      <c r="H5" s="21" t="s">
        <v>18</v>
      </c>
      <c r="I5" s="19"/>
      <c r="J5" s="19"/>
      <c r="K5" s="19"/>
      <c r="L5" s="19"/>
      <c r="M5" s="114"/>
      <c r="N5" s="114"/>
      <c r="O5" s="114"/>
      <c r="P5" s="114"/>
      <c r="Q5" s="114"/>
      <c r="R5" s="114">
        <v>50</v>
      </c>
      <c r="S5" s="114"/>
      <c r="T5" s="114"/>
      <c r="U5" s="104">
        <v>100</v>
      </c>
    </row>
    <row r="6" spans="1:21" x14ac:dyDescent="0.3">
      <c r="A6" s="17" t="s">
        <v>19</v>
      </c>
      <c r="B6" s="18" t="s">
        <v>20</v>
      </c>
      <c r="C6" s="18" t="s">
        <v>10</v>
      </c>
      <c r="D6" s="19" t="s">
        <v>13</v>
      </c>
      <c r="E6" s="20">
        <v>8266400</v>
      </c>
      <c r="F6" s="21" t="s">
        <v>21</v>
      </c>
      <c r="G6" s="21"/>
      <c r="H6" s="79"/>
      <c r="I6" s="80">
        <v>10</v>
      </c>
      <c r="J6" s="80"/>
      <c r="K6" s="80"/>
      <c r="L6" s="80"/>
      <c r="M6" s="115"/>
      <c r="N6" s="115"/>
      <c r="O6" s="115"/>
      <c r="P6" s="115"/>
      <c r="Q6" s="115"/>
      <c r="R6" s="203">
        <v>30</v>
      </c>
      <c r="S6" s="203"/>
      <c r="T6" s="203"/>
      <c r="U6" s="104"/>
    </row>
    <row r="7" spans="1:21" x14ac:dyDescent="0.3">
      <c r="A7" s="17" t="s">
        <v>22</v>
      </c>
      <c r="B7" s="18" t="s">
        <v>23</v>
      </c>
      <c r="C7" s="18" t="s">
        <v>10</v>
      </c>
      <c r="D7" s="19" t="s">
        <v>13</v>
      </c>
      <c r="E7" s="20">
        <v>17245909</v>
      </c>
      <c r="F7" s="21" t="s">
        <v>24</v>
      </c>
      <c r="G7" s="21"/>
      <c r="H7" s="79"/>
      <c r="I7" s="80"/>
      <c r="J7" s="80"/>
      <c r="K7" s="80"/>
      <c r="L7" s="80"/>
      <c r="M7" s="115"/>
      <c r="N7" s="115"/>
      <c r="O7" s="115"/>
      <c r="P7" s="115"/>
      <c r="Q7" s="115"/>
      <c r="R7" s="115"/>
      <c r="S7" s="115"/>
      <c r="T7" s="115"/>
      <c r="U7" s="104"/>
    </row>
    <row r="8" spans="1:21" x14ac:dyDescent="0.3">
      <c r="A8" s="17" t="s">
        <v>25</v>
      </c>
      <c r="B8" s="18" t="s">
        <v>26</v>
      </c>
      <c r="C8" s="18" t="s">
        <v>10</v>
      </c>
      <c r="D8" s="19" t="s">
        <v>13</v>
      </c>
      <c r="E8" s="20"/>
      <c r="F8" s="21" t="s">
        <v>27</v>
      </c>
      <c r="G8" s="21"/>
      <c r="H8" s="79"/>
      <c r="I8" s="80"/>
      <c r="J8" s="80"/>
      <c r="K8" s="80"/>
      <c r="L8" s="80"/>
      <c r="M8" s="115"/>
      <c r="N8" s="115"/>
      <c r="O8" s="115"/>
      <c r="P8" s="115"/>
      <c r="Q8" s="115"/>
      <c r="R8" s="115"/>
      <c r="S8" s="115"/>
      <c r="T8" s="115"/>
      <c r="U8" s="104"/>
    </row>
    <row r="9" spans="1:21" x14ac:dyDescent="0.3">
      <c r="A9" s="17" t="s">
        <v>28</v>
      </c>
      <c r="B9" s="18" t="s">
        <v>29</v>
      </c>
      <c r="C9" s="18" t="s">
        <v>10</v>
      </c>
      <c r="D9" s="19" t="s">
        <v>13</v>
      </c>
      <c r="E9" s="20">
        <v>16048300</v>
      </c>
      <c r="F9" s="21" t="s">
        <v>30</v>
      </c>
      <c r="G9" s="21">
        <v>16048300</v>
      </c>
      <c r="H9" s="21" t="s">
        <v>31</v>
      </c>
      <c r="I9" s="19"/>
      <c r="J9" s="19"/>
      <c r="K9" s="19"/>
      <c r="L9" s="19"/>
      <c r="M9" s="114"/>
      <c r="N9" s="114"/>
      <c r="O9" s="114"/>
      <c r="P9" s="114"/>
      <c r="Q9" s="114"/>
      <c r="R9" s="114"/>
      <c r="S9" s="202">
        <v>60</v>
      </c>
      <c r="T9" s="115"/>
      <c r="U9" s="104">
        <v>80</v>
      </c>
    </row>
    <row r="10" spans="1:21" x14ac:dyDescent="0.3">
      <c r="A10" s="17" t="s">
        <v>32</v>
      </c>
      <c r="B10" s="18" t="s">
        <v>33</v>
      </c>
      <c r="C10" s="18" t="s">
        <v>10</v>
      </c>
      <c r="D10" s="19" t="s">
        <v>13</v>
      </c>
      <c r="E10" s="20">
        <v>8266400</v>
      </c>
      <c r="F10" s="21" t="s">
        <v>21</v>
      </c>
      <c r="G10" s="21"/>
      <c r="H10" s="79"/>
      <c r="I10" s="80">
        <v>10</v>
      </c>
      <c r="J10" s="80"/>
      <c r="K10" s="80"/>
      <c r="L10" s="80"/>
      <c r="M10" s="115"/>
      <c r="N10" s="115"/>
      <c r="O10" s="115"/>
      <c r="P10" s="115"/>
      <c r="Q10" s="115"/>
      <c r="R10" s="115"/>
      <c r="S10" s="115"/>
      <c r="T10" s="115"/>
      <c r="U10" s="104"/>
    </row>
    <row r="11" spans="1:21" x14ac:dyDescent="0.3">
      <c r="A11" s="17" t="s">
        <v>34</v>
      </c>
      <c r="B11" s="18" t="s">
        <v>35</v>
      </c>
      <c r="C11" s="18" t="s">
        <v>10</v>
      </c>
      <c r="D11" s="19" t="s">
        <v>36</v>
      </c>
      <c r="E11" s="20"/>
      <c r="F11" s="21" t="s">
        <v>37</v>
      </c>
      <c r="G11" s="21"/>
      <c r="H11" s="79"/>
      <c r="I11" s="80"/>
      <c r="J11" s="80"/>
      <c r="K11" s="80"/>
      <c r="L11" s="80"/>
      <c r="M11" s="115"/>
      <c r="N11" s="115"/>
      <c r="O11" s="115"/>
      <c r="P11" s="115"/>
      <c r="Q11" s="115"/>
      <c r="R11" s="115"/>
      <c r="S11" s="115">
        <v>20</v>
      </c>
      <c r="T11" s="115"/>
      <c r="U11" s="104"/>
    </row>
    <row r="12" spans="1:21" x14ac:dyDescent="0.3">
      <c r="A12" s="22" t="s">
        <v>38</v>
      </c>
      <c r="B12" s="23" t="s">
        <v>39</v>
      </c>
      <c r="C12" s="18" t="s">
        <v>10</v>
      </c>
      <c r="D12" s="19" t="s">
        <v>13</v>
      </c>
      <c r="E12" s="20">
        <v>70103700</v>
      </c>
      <c r="F12" s="21" t="s">
        <v>40</v>
      </c>
      <c r="G12" s="21"/>
      <c r="H12" s="79"/>
      <c r="I12" s="80"/>
      <c r="J12" s="80"/>
      <c r="K12" s="80"/>
      <c r="L12" s="80"/>
      <c r="M12" s="115"/>
      <c r="N12" s="115"/>
      <c r="O12" s="115"/>
      <c r="P12" s="115">
        <v>10</v>
      </c>
      <c r="Q12" s="115"/>
      <c r="R12" s="115"/>
      <c r="S12" s="115"/>
      <c r="T12" s="115"/>
      <c r="U12" s="104"/>
    </row>
    <row r="13" spans="1:21" x14ac:dyDescent="0.3">
      <c r="A13" s="22" t="s">
        <v>41</v>
      </c>
      <c r="B13" s="23" t="s">
        <v>42</v>
      </c>
      <c r="C13" s="18" t="s">
        <v>10</v>
      </c>
      <c r="D13" s="19" t="s">
        <v>13</v>
      </c>
      <c r="E13" s="20"/>
      <c r="F13" s="21" t="s">
        <v>43</v>
      </c>
      <c r="G13" s="21">
        <v>7132400</v>
      </c>
      <c r="H13" s="21" t="s">
        <v>44</v>
      </c>
      <c r="I13" s="19"/>
      <c r="J13" s="19"/>
      <c r="K13" s="19"/>
      <c r="L13" s="19"/>
      <c r="M13" s="114"/>
      <c r="N13" s="114"/>
      <c r="O13" s="114"/>
      <c r="P13" s="114"/>
      <c r="Q13" s="114"/>
      <c r="R13" s="114"/>
      <c r="S13" s="114"/>
      <c r="T13" s="114"/>
      <c r="U13" s="104">
        <v>20</v>
      </c>
    </row>
    <row r="14" spans="1:21" x14ac:dyDescent="0.3">
      <c r="A14" s="17" t="s">
        <v>45</v>
      </c>
      <c r="B14" s="18" t="s">
        <v>46</v>
      </c>
      <c r="C14" s="18" t="s">
        <v>10</v>
      </c>
      <c r="D14" s="19" t="s">
        <v>13</v>
      </c>
      <c r="E14" s="20"/>
      <c r="F14" s="21" t="s">
        <v>47</v>
      </c>
      <c r="G14" s="21"/>
      <c r="H14" s="79"/>
      <c r="I14" s="80"/>
      <c r="J14" s="80"/>
      <c r="K14" s="80"/>
      <c r="L14" s="80"/>
      <c r="M14" s="115"/>
      <c r="N14" s="115"/>
      <c r="O14" s="115"/>
      <c r="P14" s="115"/>
      <c r="Q14" s="115"/>
      <c r="R14" s="115"/>
      <c r="S14" s="115"/>
      <c r="T14" s="115"/>
      <c r="U14" s="104"/>
    </row>
    <row r="15" spans="1:21" x14ac:dyDescent="0.3">
      <c r="A15" s="17" t="s">
        <v>48</v>
      </c>
      <c r="B15" s="18" t="s">
        <v>49</v>
      </c>
      <c r="C15" s="18" t="s">
        <v>10</v>
      </c>
      <c r="D15" s="24" t="s">
        <v>36</v>
      </c>
      <c r="E15" s="20"/>
      <c r="F15" s="21" t="s">
        <v>50</v>
      </c>
      <c r="G15" s="21"/>
      <c r="H15" s="79"/>
      <c r="I15" s="80"/>
      <c r="J15" s="80"/>
      <c r="K15" s="80"/>
      <c r="L15" s="80"/>
      <c r="M15" s="115"/>
      <c r="N15" s="115"/>
      <c r="O15" s="115"/>
      <c r="P15" s="115"/>
      <c r="Q15" s="115"/>
      <c r="R15" s="115"/>
      <c r="S15" s="115"/>
      <c r="T15" s="115"/>
      <c r="U15" s="104"/>
    </row>
    <row r="16" spans="1:21" x14ac:dyDescent="0.3">
      <c r="A16" s="22" t="s">
        <v>51</v>
      </c>
      <c r="B16" s="23" t="s">
        <v>52</v>
      </c>
      <c r="C16" s="18" t="s">
        <v>10</v>
      </c>
      <c r="D16" s="19" t="s">
        <v>13</v>
      </c>
      <c r="E16" s="20">
        <v>7132400</v>
      </c>
      <c r="F16" s="21" t="s">
        <v>53</v>
      </c>
      <c r="G16" s="21"/>
      <c r="H16" s="79"/>
      <c r="I16" s="80"/>
      <c r="J16" s="80"/>
      <c r="K16" s="80"/>
      <c r="L16" s="80"/>
      <c r="M16" s="115">
        <v>1</v>
      </c>
      <c r="N16" s="115"/>
      <c r="O16" s="115"/>
      <c r="P16" s="115"/>
      <c r="Q16" s="115"/>
      <c r="R16" s="203">
        <v>-20</v>
      </c>
      <c r="S16" s="203"/>
      <c r="T16" s="203"/>
      <c r="U16" s="104">
        <v>2</v>
      </c>
    </row>
    <row r="17" spans="1:21" x14ac:dyDescent="0.3">
      <c r="A17" s="22" t="s">
        <v>54</v>
      </c>
      <c r="B17" s="23" t="s">
        <v>55</v>
      </c>
      <c r="C17" s="18" t="s">
        <v>10</v>
      </c>
      <c r="D17" s="19" t="s">
        <v>13</v>
      </c>
      <c r="E17" s="20">
        <v>11980900</v>
      </c>
      <c r="F17" s="21" t="s">
        <v>56</v>
      </c>
      <c r="G17" s="21"/>
      <c r="H17" s="79"/>
      <c r="I17" s="80"/>
      <c r="J17" s="80"/>
      <c r="K17" s="80"/>
      <c r="L17" s="80"/>
      <c r="M17" s="115"/>
      <c r="N17" s="115"/>
      <c r="O17" s="115"/>
      <c r="P17" s="115"/>
      <c r="Q17" s="115"/>
      <c r="R17" s="115"/>
      <c r="S17" s="115"/>
      <c r="T17" s="115"/>
      <c r="U17" s="104">
        <v>20</v>
      </c>
    </row>
    <row r="18" spans="1:21" x14ac:dyDescent="0.3">
      <c r="A18" s="17" t="s">
        <v>57</v>
      </c>
      <c r="B18" s="18" t="s">
        <v>58</v>
      </c>
      <c r="C18" s="18" t="s">
        <v>10</v>
      </c>
      <c r="D18" s="19" t="s">
        <v>36</v>
      </c>
      <c r="E18" s="20">
        <v>22041505</v>
      </c>
      <c r="F18" s="21" t="s">
        <v>59</v>
      </c>
      <c r="G18" s="21"/>
      <c r="H18" s="79"/>
      <c r="I18" s="80"/>
      <c r="J18" s="80"/>
      <c r="K18" s="80"/>
      <c r="L18" s="81">
        <v>10</v>
      </c>
      <c r="M18" s="115"/>
      <c r="N18" s="115"/>
      <c r="O18" s="115"/>
      <c r="P18" s="115"/>
      <c r="Q18" s="115">
        <v>40</v>
      </c>
      <c r="R18" s="115"/>
      <c r="S18" s="115"/>
      <c r="T18" s="115"/>
      <c r="U18" s="104">
        <v>20</v>
      </c>
    </row>
    <row r="19" spans="1:21" x14ac:dyDescent="0.3">
      <c r="A19" s="17" t="s">
        <v>60</v>
      </c>
      <c r="B19" s="18" t="s">
        <v>61</v>
      </c>
      <c r="C19" s="18" t="s">
        <v>10</v>
      </c>
      <c r="D19" s="19" t="s">
        <v>13</v>
      </c>
      <c r="E19" s="20"/>
      <c r="F19" s="21" t="s">
        <v>62</v>
      </c>
      <c r="G19" s="21">
        <v>70103700</v>
      </c>
      <c r="H19" s="21" t="s">
        <v>40</v>
      </c>
      <c r="I19" s="19"/>
      <c r="J19" s="19"/>
      <c r="K19" s="19"/>
      <c r="L19" s="19"/>
      <c r="M19" s="114"/>
      <c r="N19" s="114"/>
      <c r="O19" s="114"/>
      <c r="P19" s="114">
        <v>30</v>
      </c>
      <c r="Q19" s="114"/>
      <c r="R19" s="114"/>
      <c r="S19" s="114"/>
      <c r="T19" s="114"/>
      <c r="U19" s="104">
        <v>20</v>
      </c>
    </row>
    <row r="20" spans="1:21" x14ac:dyDescent="0.3">
      <c r="A20" s="17" t="s">
        <v>63</v>
      </c>
      <c r="B20" s="18" t="s">
        <v>64</v>
      </c>
      <c r="C20" s="18" t="s">
        <v>10</v>
      </c>
      <c r="D20" s="19" t="s">
        <v>36</v>
      </c>
      <c r="E20" s="20">
        <v>7004500</v>
      </c>
      <c r="F20" s="21" t="s">
        <v>65</v>
      </c>
      <c r="G20" s="21"/>
      <c r="H20" s="79"/>
      <c r="I20" s="80"/>
      <c r="J20" s="80"/>
      <c r="K20" s="80"/>
      <c r="L20" s="80"/>
      <c r="M20" s="115"/>
      <c r="N20" s="115"/>
      <c r="O20" s="116">
        <v>100</v>
      </c>
      <c r="P20" s="115"/>
      <c r="Q20" s="115"/>
      <c r="R20" s="115"/>
      <c r="S20" s="115"/>
      <c r="T20" s="115"/>
      <c r="U20" s="104">
        <f>20+100</f>
        <v>120</v>
      </c>
    </row>
    <row r="21" spans="1:21" x14ac:dyDescent="0.3">
      <c r="A21" s="17" t="s">
        <v>66</v>
      </c>
      <c r="B21" s="18" t="s">
        <v>67</v>
      </c>
      <c r="C21" s="18" t="s">
        <v>10</v>
      </c>
      <c r="D21" s="19" t="s">
        <v>36</v>
      </c>
      <c r="E21" s="20">
        <v>19803800</v>
      </c>
      <c r="F21" s="21" t="s">
        <v>68</v>
      </c>
      <c r="G21" s="21"/>
      <c r="H21" s="79" t="s">
        <v>69</v>
      </c>
      <c r="I21" s="80"/>
      <c r="J21" s="80"/>
      <c r="K21" s="80"/>
      <c r="L21" s="80"/>
      <c r="M21" s="115"/>
      <c r="N21" s="115"/>
      <c r="O21" s="115"/>
      <c r="P21" s="115"/>
      <c r="Q21" s="115"/>
      <c r="R21" s="115">
        <v>20</v>
      </c>
      <c r="S21" s="115"/>
      <c r="T21" s="115"/>
      <c r="U21" s="104">
        <v>20</v>
      </c>
    </row>
    <row r="22" spans="1:21" x14ac:dyDescent="0.3">
      <c r="A22" s="17" t="s">
        <v>70</v>
      </c>
      <c r="B22" s="18" t="s">
        <v>71</v>
      </c>
      <c r="C22" s="18" t="s">
        <v>10</v>
      </c>
      <c r="D22" s="19" t="s">
        <v>36</v>
      </c>
      <c r="E22" s="20"/>
      <c r="F22" s="21" t="s">
        <v>72</v>
      </c>
      <c r="G22" s="21"/>
      <c r="H22" s="79"/>
      <c r="I22" s="80"/>
      <c r="J22" s="80"/>
      <c r="K22" s="80"/>
      <c r="L22" s="80"/>
      <c r="M22" s="115"/>
      <c r="N22" s="115"/>
      <c r="O22" s="115"/>
      <c r="P22" s="115"/>
      <c r="Q22" s="115"/>
      <c r="R22" s="115"/>
      <c r="S22" s="115"/>
      <c r="T22" s="115"/>
      <c r="U22" s="104"/>
    </row>
    <row r="23" spans="1:21" x14ac:dyDescent="0.3">
      <c r="A23" s="17" t="s">
        <v>73</v>
      </c>
      <c r="B23" s="18" t="s">
        <v>74</v>
      </c>
      <c r="C23" s="18" t="s">
        <v>10</v>
      </c>
      <c r="D23" s="19" t="s">
        <v>36</v>
      </c>
      <c r="E23" s="20">
        <v>7132400</v>
      </c>
      <c r="F23" s="21" t="s">
        <v>75</v>
      </c>
      <c r="G23" s="21"/>
      <c r="H23" s="79"/>
      <c r="I23" s="80"/>
      <c r="J23" s="80"/>
      <c r="K23" s="80"/>
      <c r="L23" s="80"/>
      <c r="M23" s="115">
        <v>1</v>
      </c>
      <c r="N23" s="115"/>
      <c r="O23" s="115"/>
      <c r="P23" s="115"/>
      <c r="Q23" s="115"/>
      <c r="R23" s="115"/>
      <c r="S23" s="115"/>
      <c r="T23" s="115"/>
      <c r="U23" s="104">
        <v>2</v>
      </c>
    </row>
    <row r="24" spans="1:21" x14ac:dyDescent="0.3">
      <c r="A24" s="17" t="s">
        <v>76</v>
      </c>
      <c r="B24" s="18" t="s">
        <v>77</v>
      </c>
      <c r="C24" s="18" t="s">
        <v>10</v>
      </c>
      <c r="D24" s="19" t="s">
        <v>13</v>
      </c>
      <c r="E24" s="20">
        <v>7132400</v>
      </c>
      <c r="F24" s="21" t="s">
        <v>75</v>
      </c>
      <c r="G24" s="21"/>
      <c r="H24" s="79"/>
      <c r="I24" s="80"/>
      <c r="J24" s="80"/>
      <c r="K24" s="80"/>
      <c r="L24" s="80"/>
      <c r="M24" s="115">
        <v>1</v>
      </c>
      <c r="N24" s="115"/>
      <c r="O24" s="115"/>
      <c r="P24" s="115"/>
      <c r="Q24" s="115"/>
      <c r="R24" s="115"/>
      <c r="S24" s="115"/>
      <c r="T24" s="115"/>
      <c r="U24" s="104">
        <v>2</v>
      </c>
    </row>
    <row r="25" spans="1:21" x14ac:dyDescent="0.3">
      <c r="A25" s="17" t="s">
        <v>78</v>
      </c>
      <c r="B25" s="18" t="s">
        <v>79</v>
      </c>
      <c r="C25" s="18" t="s">
        <v>10</v>
      </c>
      <c r="D25" s="19" t="s">
        <v>36</v>
      </c>
      <c r="E25" s="20"/>
      <c r="F25" s="21" t="s">
        <v>80</v>
      </c>
      <c r="G25" s="21"/>
      <c r="H25" s="21" t="s">
        <v>81</v>
      </c>
      <c r="I25" s="19"/>
      <c r="J25" s="19"/>
      <c r="K25" s="19"/>
      <c r="L25" s="19"/>
      <c r="M25" s="114"/>
      <c r="N25" s="114"/>
      <c r="O25" s="114"/>
      <c r="P25" s="114">
        <v>30</v>
      </c>
      <c r="Q25" s="114"/>
      <c r="R25" s="114">
        <v>20</v>
      </c>
      <c r="S25" s="114"/>
      <c r="T25" s="114"/>
      <c r="U25" s="104">
        <v>20</v>
      </c>
    </row>
    <row r="26" spans="1:21" x14ac:dyDescent="0.3">
      <c r="A26" s="17" t="s">
        <v>82</v>
      </c>
      <c r="B26" s="18" t="s">
        <v>83</v>
      </c>
      <c r="C26" s="18" t="s">
        <v>10</v>
      </c>
      <c r="D26" s="19" t="s">
        <v>36</v>
      </c>
      <c r="E26" s="20"/>
      <c r="F26" s="21" t="s">
        <v>84</v>
      </c>
      <c r="G26" s="21"/>
      <c r="H26" s="79"/>
      <c r="I26" s="80"/>
      <c r="J26" s="80"/>
      <c r="K26" s="81">
        <v>10</v>
      </c>
      <c r="L26" s="80"/>
      <c r="M26" s="115"/>
      <c r="N26" s="115"/>
      <c r="O26" s="115"/>
      <c r="P26" s="115"/>
      <c r="Q26" s="115"/>
      <c r="R26" s="115"/>
      <c r="S26" s="115"/>
      <c r="T26" s="115"/>
      <c r="U26" s="104"/>
    </row>
    <row r="27" spans="1:21" x14ac:dyDescent="0.3">
      <c r="A27" s="17" t="s">
        <v>85</v>
      </c>
      <c r="B27" s="18" t="s">
        <v>86</v>
      </c>
      <c r="C27" s="18" t="s">
        <v>10</v>
      </c>
      <c r="D27" s="19" t="s">
        <v>36</v>
      </c>
      <c r="E27" s="20">
        <v>7016900</v>
      </c>
      <c r="F27" s="21" t="s">
        <v>87</v>
      </c>
      <c r="G27" s="21"/>
      <c r="H27" s="21" t="s">
        <v>88</v>
      </c>
      <c r="I27" s="84">
        <v>10</v>
      </c>
      <c r="J27" s="19"/>
      <c r="K27" s="19"/>
      <c r="L27" s="19"/>
      <c r="M27" s="114"/>
      <c r="N27" s="114"/>
      <c r="O27" s="114"/>
      <c r="P27" s="114"/>
      <c r="Q27" s="114"/>
      <c r="R27" s="114"/>
      <c r="S27" s="114"/>
      <c r="T27" s="114"/>
      <c r="U27" s="104"/>
    </row>
    <row r="28" spans="1:21" x14ac:dyDescent="0.3">
      <c r="A28" s="17" t="s">
        <v>89</v>
      </c>
      <c r="B28" s="18" t="s">
        <v>90</v>
      </c>
      <c r="C28" s="18" t="s">
        <v>10</v>
      </c>
      <c r="D28" s="19" t="s">
        <v>36</v>
      </c>
      <c r="E28" s="20"/>
      <c r="F28" s="21" t="s">
        <v>91</v>
      </c>
      <c r="G28" s="21"/>
      <c r="H28" s="21" t="s">
        <v>72</v>
      </c>
      <c r="I28" s="19"/>
      <c r="J28" s="19"/>
      <c r="K28" s="19"/>
      <c r="L28" s="19"/>
      <c r="M28" s="114"/>
      <c r="N28" s="114"/>
      <c r="O28" s="114"/>
      <c r="P28" s="114">
        <v>30</v>
      </c>
      <c r="Q28" s="114"/>
      <c r="R28" s="114"/>
      <c r="S28" s="114"/>
      <c r="T28" s="114"/>
      <c r="U28" s="104"/>
    </row>
    <row r="29" spans="1:21" x14ac:dyDescent="0.3">
      <c r="A29" s="17" t="s">
        <v>92</v>
      </c>
      <c r="B29" s="18" t="s">
        <v>93</v>
      </c>
      <c r="C29" s="18" t="s">
        <v>10</v>
      </c>
      <c r="D29" s="19" t="s">
        <v>36</v>
      </c>
      <c r="E29" s="20">
        <v>7132400</v>
      </c>
      <c r="F29" s="21" t="s">
        <v>53</v>
      </c>
      <c r="G29" s="21"/>
      <c r="H29" s="21" t="s">
        <v>94</v>
      </c>
      <c r="I29" s="19"/>
      <c r="J29" s="19"/>
      <c r="K29" s="19"/>
      <c r="L29" s="19"/>
      <c r="M29" s="115">
        <v>1</v>
      </c>
      <c r="N29" s="115"/>
      <c r="O29" s="115"/>
      <c r="P29" s="115">
        <v>30</v>
      </c>
      <c r="Q29" s="115"/>
      <c r="R29" s="115"/>
      <c r="S29" s="115"/>
      <c r="T29" s="115"/>
      <c r="U29" s="104">
        <v>2</v>
      </c>
    </row>
    <row r="30" spans="1:21" x14ac:dyDescent="0.3">
      <c r="A30" s="17" t="s">
        <v>95</v>
      </c>
      <c r="B30" s="18" t="s">
        <v>96</v>
      </c>
      <c r="C30" s="18" t="s">
        <v>10</v>
      </c>
      <c r="D30" s="19" t="s">
        <v>36</v>
      </c>
      <c r="E30" s="20"/>
      <c r="F30" s="21" t="s">
        <v>97</v>
      </c>
      <c r="G30" s="21"/>
      <c r="H30" s="21" t="s">
        <v>98</v>
      </c>
      <c r="I30" s="19"/>
      <c r="J30" s="19"/>
      <c r="K30" s="19"/>
      <c r="L30" s="19"/>
      <c r="M30" s="114">
        <v>150</v>
      </c>
      <c r="N30" s="114"/>
      <c r="O30" s="114"/>
      <c r="P30" s="114"/>
      <c r="Q30" s="114">
        <v>50</v>
      </c>
      <c r="R30" s="114"/>
      <c r="S30" s="114"/>
      <c r="T30" s="114"/>
      <c r="U30" s="104"/>
    </row>
    <row r="31" spans="1:21" x14ac:dyDescent="0.3">
      <c r="A31" s="17" t="s">
        <v>99</v>
      </c>
      <c r="B31" s="18" t="s">
        <v>100</v>
      </c>
      <c r="C31" s="18" t="s">
        <v>10</v>
      </c>
      <c r="D31" s="19" t="s">
        <v>36</v>
      </c>
      <c r="E31" s="20"/>
      <c r="F31" s="21" t="s">
        <v>84</v>
      </c>
      <c r="G31" s="21"/>
      <c r="H31" s="79"/>
      <c r="I31" s="80"/>
      <c r="J31" s="80"/>
      <c r="K31" s="80"/>
      <c r="L31" s="80"/>
      <c r="M31" s="115"/>
      <c r="N31" s="115"/>
      <c r="O31" s="115"/>
      <c r="P31" s="115"/>
      <c r="Q31" s="115"/>
      <c r="R31" s="115"/>
      <c r="S31" s="115"/>
      <c r="T31" s="115"/>
      <c r="U31" s="104"/>
    </row>
    <row r="32" spans="1:21" x14ac:dyDescent="0.3">
      <c r="A32" s="17" t="s">
        <v>101</v>
      </c>
      <c r="B32" s="18" t="s">
        <v>102</v>
      </c>
      <c r="C32" s="18" t="s">
        <v>10</v>
      </c>
      <c r="D32" s="19" t="s">
        <v>36</v>
      </c>
      <c r="E32" s="20"/>
      <c r="F32" s="21" t="s">
        <v>103</v>
      </c>
      <c r="G32" s="21"/>
      <c r="H32" s="79"/>
      <c r="I32" s="80"/>
      <c r="J32" s="80"/>
      <c r="K32" s="80"/>
      <c r="L32" s="80"/>
      <c r="M32" s="115"/>
      <c r="N32" s="115"/>
      <c r="O32" s="115"/>
      <c r="P32" s="115"/>
      <c r="Q32" s="115"/>
      <c r="R32" s="115"/>
      <c r="S32" s="115"/>
      <c r="T32" s="115"/>
      <c r="U32" s="104"/>
    </row>
    <row r="33" spans="1:21" x14ac:dyDescent="0.3">
      <c r="A33" s="17" t="s">
        <v>104</v>
      </c>
      <c r="B33" s="18" t="s">
        <v>105</v>
      </c>
      <c r="C33" s="18" t="s">
        <v>10</v>
      </c>
      <c r="D33" s="19" t="s">
        <v>36</v>
      </c>
      <c r="E33" s="20">
        <v>7132400</v>
      </c>
      <c r="F33" s="21" t="s">
        <v>53</v>
      </c>
      <c r="G33" s="21"/>
      <c r="H33" s="21" t="s">
        <v>106</v>
      </c>
      <c r="I33" s="84">
        <v>20</v>
      </c>
      <c r="J33" s="19"/>
      <c r="K33" s="19"/>
      <c r="L33" s="19"/>
      <c r="M33" s="115">
        <v>1</v>
      </c>
      <c r="N33" s="115"/>
      <c r="O33" s="115"/>
      <c r="P33" s="115"/>
      <c r="Q33" s="115"/>
      <c r="R33" s="115"/>
      <c r="S33" s="115"/>
      <c r="T33" s="115"/>
      <c r="U33" s="104">
        <v>2</v>
      </c>
    </row>
    <row r="34" spans="1:21" x14ac:dyDescent="0.3">
      <c r="A34" s="22" t="s">
        <v>107</v>
      </c>
      <c r="B34" s="18" t="s">
        <v>108</v>
      </c>
      <c r="C34" s="18" t="s">
        <v>10</v>
      </c>
      <c r="D34" s="19" t="s">
        <v>36</v>
      </c>
      <c r="E34" s="20">
        <v>7132400</v>
      </c>
      <c r="F34" s="21" t="s">
        <v>53</v>
      </c>
      <c r="G34" s="21"/>
      <c r="H34" s="79"/>
      <c r="I34" s="80"/>
      <c r="J34" s="80"/>
      <c r="K34" s="80"/>
      <c r="L34" s="80"/>
      <c r="M34" s="115">
        <v>1</v>
      </c>
      <c r="N34" s="115"/>
      <c r="O34" s="115"/>
      <c r="P34" s="115"/>
      <c r="Q34" s="115"/>
      <c r="R34" s="115"/>
      <c r="S34" s="115"/>
      <c r="T34" s="115"/>
      <c r="U34" s="104">
        <v>2</v>
      </c>
    </row>
    <row r="35" spans="1:21" x14ac:dyDescent="0.3">
      <c r="A35" s="22" t="s">
        <v>109</v>
      </c>
      <c r="B35" s="23" t="s">
        <v>110</v>
      </c>
      <c r="C35" s="18" t="s">
        <v>10</v>
      </c>
      <c r="D35" s="19" t="s">
        <v>36</v>
      </c>
      <c r="E35" s="20">
        <v>16299600</v>
      </c>
      <c r="F35" s="21" t="s">
        <v>111</v>
      </c>
      <c r="G35" s="21"/>
      <c r="H35" s="79"/>
      <c r="I35" s="80"/>
      <c r="J35" s="80"/>
      <c r="K35" s="80"/>
      <c r="L35" s="80"/>
      <c r="M35" s="115"/>
      <c r="N35" s="115"/>
      <c r="O35" s="115"/>
      <c r="P35" s="115"/>
      <c r="Q35" s="115"/>
      <c r="R35" s="115"/>
      <c r="S35" s="115"/>
      <c r="T35" s="115"/>
      <c r="U35" s="104"/>
    </row>
    <row r="36" spans="1:21" x14ac:dyDescent="0.3">
      <c r="A36" s="17" t="s">
        <v>112</v>
      </c>
      <c r="B36" s="18" t="s">
        <v>113</v>
      </c>
      <c r="C36" s="18" t="s">
        <v>10</v>
      </c>
      <c r="D36" s="19" t="s">
        <v>36</v>
      </c>
      <c r="E36" s="20">
        <v>7132400</v>
      </c>
      <c r="F36" s="21" t="s">
        <v>44</v>
      </c>
      <c r="G36" s="21"/>
      <c r="H36" s="79"/>
      <c r="I36" s="80"/>
      <c r="J36" s="80"/>
      <c r="K36" s="80"/>
      <c r="L36" s="80"/>
      <c r="M36" s="115">
        <v>1</v>
      </c>
      <c r="N36" s="115"/>
      <c r="O36" s="115"/>
      <c r="P36" s="115"/>
      <c r="Q36" s="115"/>
      <c r="R36" s="115"/>
      <c r="S36" s="115"/>
      <c r="T36" s="115"/>
      <c r="U36" s="104">
        <v>2</v>
      </c>
    </row>
    <row r="37" spans="1:21" x14ac:dyDescent="0.3">
      <c r="A37" s="17" t="s">
        <v>114</v>
      </c>
      <c r="B37" s="18" t="s">
        <v>115</v>
      </c>
      <c r="C37" s="18" t="s">
        <v>10</v>
      </c>
      <c r="D37" s="19" t="s">
        <v>36</v>
      </c>
      <c r="E37" s="20">
        <v>7132400</v>
      </c>
      <c r="F37" s="21" t="s">
        <v>53</v>
      </c>
      <c r="G37" s="21"/>
      <c r="H37" s="79" t="s">
        <v>116</v>
      </c>
      <c r="I37" s="80"/>
      <c r="J37" s="80"/>
      <c r="K37" s="80"/>
      <c r="L37" s="80"/>
      <c r="M37" s="115">
        <v>1</v>
      </c>
      <c r="N37" s="115"/>
      <c r="O37" s="115"/>
      <c r="P37" s="115"/>
      <c r="Q37" s="115"/>
      <c r="R37" s="115"/>
      <c r="S37" s="115"/>
      <c r="T37" s="115"/>
      <c r="U37" s="104">
        <v>22</v>
      </c>
    </row>
    <row r="38" spans="1:21" x14ac:dyDescent="0.3">
      <c r="A38" s="22" t="s">
        <v>117</v>
      </c>
      <c r="B38" s="23" t="s">
        <v>118</v>
      </c>
      <c r="C38" s="18" t="s">
        <v>10</v>
      </c>
      <c r="D38" s="19" t="s">
        <v>36</v>
      </c>
      <c r="E38" s="20">
        <v>7132400</v>
      </c>
      <c r="F38" s="21" t="s">
        <v>44</v>
      </c>
      <c r="G38" s="21"/>
      <c r="H38" s="79"/>
      <c r="I38" s="80"/>
      <c r="J38" s="80"/>
      <c r="K38" s="80"/>
      <c r="L38" s="80"/>
      <c r="M38" s="115">
        <v>1</v>
      </c>
      <c r="N38" s="115"/>
      <c r="O38" s="115"/>
      <c r="P38" s="115"/>
      <c r="Q38" s="115"/>
      <c r="R38" s="115"/>
      <c r="S38" s="115"/>
      <c r="T38" s="115"/>
      <c r="U38" s="104">
        <v>2</v>
      </c>
    </row>
    <row r="39" spans="1:21" x14ac:dyDescent="0.3">
      <c r="A39" s="17" t="s">
        <v>119</v>
      </c>
      <c r="B39" s="18" t="s">
        <v>120</v>
      </c>
      <c r="C39" s="18" t="s">
        <v>10</v>
      </c>
      <c r="D39" s="19" t="s">
        <v>36</v>
      </c>
      <c r="E39" s="20"/>
      <c r="F39" s="21" t="s">
        <v>121</v>
      </c>
      <c r="G39" s="21"/>
      <c r="H39" s="79"/>
      <c r="I39" s="80"/>
      <c r="J39" s="80"/>
      <c r="K39" s="80"/>
      <c r="L39" s="80"/>
      <c r="M39" s="115"/>
      <c r="N39" s="115"/>
      <c r="O39" s="115"/>
      <c r="P39" s="115"/>
      <c r="Q39" s="115"/>
      <c r="R39" s="115"/>
      <c r="S39" s="115"/>
      <c r="T39" s="115"/>
      <c r="U39" s="104">
        <v>20</v>
      </c>
    </row>
    <row r="40" spans="1:21" x14ac:dyDescent="0.3">
      <c r="A40" s="17" t="s">
        <v>122</v>
      </c>
      <c r="B40" s="18" t="s">
        <v>123</v>
      </c>
      <c r="C40" s="18" t="s">
        <v>10</v>
      </c>
      <c r="D40" s="19" t="s">
        <v>36</v>
      </c>
      <c r="E40" s="20"/>
      <c r="F40" s="21" t="s">
        <v>124</v>
      </c>
      <c r="G40" s="21"/>
      <c r="H40" s="79"/>
      <c r="I40" s="80"/>
      <c r="J40" s="80"/>
      <c r="K40" s="80"/>
      <c r="L40" s="80"/>
      <c r="M40" s="115"/>
      <c r="N40" s="115"/>
      <c r="O40" s="115"/>
      <c r="P40" s="115"/>
      <c r="Q40" s="115"/>
      <c r="R40" s="115"/>
      <c r="S40" s="115"/>
      <c r="T40" s="115"/>
      <c r="U40" s="104"/>
    </row>
    <row r="41" spans="1:21" x14ac:dyDescent="0.3">
      <c r="A41" s="17" t="s">
        <v>125</v>
      </c>
      <c r="B41" s="18" t="s">
        <v>126</v>
      </c>
      <c r="C41" s="18" t="s">
        <v>10</v>
      </c>
      <c r="D41" s="19" t="s">
        <v>36</v>
      </c>
      <c r="E41" s="20">
        <v>19651300</v>
      </c>
      <c r="F41" s="21" t="s">
        <v>127</v>
      </c>
      <c r="G41" s="21"/>
      <c r="H41" s="79"/>
      <c r="I41" s="80"/>
      <c r="J41" s="80"/>
      <c r="K41" s="80"/>
      <c r="L41" s="80"/>
      <c r="M41" s="115"/>
      <c r="N41" s="115"/>
      <c r="O41" s="115"/>
      <c r="P41" s="115"/>
      <c r="Q41" s="115"/>
      <c r="R41" s="115"/>
      <c r="S41" s="116">
        <v>10</v>
      </c>
      <c r="T41" s="115"/>
      <c r="U41" s="104"/>
    </row>
    <row r="42" spans="1:21" x14ac:dyDescent="0.3">
      <c r="A42" s="17" t="s">
        <v>128</v>
      </c>
      <c r="B42" s="18" t="s">
        <v>129</v>
      </c>
      <c r="C42" s="18" t="s">
        <v>10</v>
      </c>
      <c r="D42" s="19" t="s">
        <v>36</v>
      </c>
      <c r="E42" s="20"/>
      <c r="F42" s="21" t="s">
        <v>130</v>
      </c>
      <c r="G42" s="21"/>
      <c r="H42" s="79"/>
      <c r="I42" s="80"/>
      <c r="J42" s="80"/>
      <c r="K42" s="80"/>
      <c r="L42" s="80"/>
      <c r="M42" s="115"/>
      <c r="N42" s="115"/>
      <c r="O42" s="115"/>
      <c r="P42" s="115"/>
      <c r="Q42" s="115"/>
      <c r="R42" s="115"/>
      <c r="S42" s="115"/>
      <c r="T42" s="115"/>
      <c r="U42" s="104"/>
    </row>
    <row r="43" spans="1:21" x14ac:dyDescent="0.3">
      <c r="A43" s="17" t="s">
        <v>131</v>
      </c>
      <c r="B43" s="18" t="s">
        <v>132</v>
      </c>
      <c r="C43" s="18" t="s">
        <v>10</v>
      </c>
      <c r="D43" s="19" t="s">
        <v>13</v>
      </c>
      <c r="E43" s="20"/>
      <c r="F43" s="21" t="s">
        <v>133</v>
      </c>
      <c r="G43" s="21"/>
      <c r="H43" s="79"/>
      <c r="I43" s="81">
        <v>30</v>
      </c>
      <c r="J43" s="80"/>
      <c r="K43" s="81">
        <v>10</v>
      </c>
      <c r="L43" s="80"/>
      <c r="M43" s="115"/>
      <c r="N43" s="115"/>
      <c r="O43" s="115"/>
      <c r="P43" s="115"/>
      <c r="Q43" s="115">
        <v>100</v>
      </c>
      <c r="R43" s="115"/>
      <c r="S43" s="116">
        <v>40</v>
      </c>
      <c r="T43" s="115"/>
      <c r="U43" s="104">
        <v>100</v>
      </c>
    </row>
    <row r="44" spans="1:21" x14ac:dyDescent="0.3">
      <c r="A44" s="17" t="s">
        <v>134</v>
      </c>
      <c r="B44" s="18" t="s">
        <v>135</v>
      </c>
      <c r="C44" s="18" t="s">
        <v>10</v>
      </c>
      <c r="D44" s="19" t="s">
        <v>13</v>
      </c>
      <c r="E44" s="20">
        <v>7301100</v>
      </c>
      <c r="F44" s="21" t="s">
        <v>136</v>
      </c>
      <c r="G44" s="21"/>
      <c r="H44" s="79"/>
      <c r="I44" s="80"/>
      <c r="J44" s="80"/>
      <c r="K44" s="80"/>
      <c r="L44" s="80"/>
      <c r="M44" s="115">
        <v>160</v>
      </c>
      <c r="N44" s="115"/>
      <c r="O44" s="115"/>
      <c r="P44" s="115"/>
      <c r="Q44" s="115"/>
      <c r="R44" s="115"/>
      <c r="S44" s="115"/>
      <c r="T44" s="115"/>
      <c r="U44" s="104">
        <v>100</v>
      </c>
    </row>
    <row r="45" spans="1:21" x14ac:dyDescent="0.3">
      <c r="A45" s="17" t="s">
        <v>137</v>
      </c>
      <c r="B45" s="18" t="s">
        <v>138</v>
      </c>
      <c r="C45" s="18" t="s">
        <v>10</v>
      </c>
      <c r="D45" s="19" t="s">
        <v>36</v>
      </c>
      <c r="E45" s="20"/>
      <c r="F45" s="21" t="s">
        <v>139</v>
      </c>
      <c r="G45" s="21"/>
      <c r="H45" s="79"/>
      <c r="I45" s="80"/>
      <c r="J45" s="81">
        <v>10</v>
      </c>
      <c r="K45" s="80"/>
      <c r="L45" s="80"/>
      <c r="M45" s="115"/>
      <c r="N45" s="115"/>
      <c r="O45" s="115"/>
      <c r="P45" s="115"/>
      <c r="Q45" s="115"/>
      <c r="R45" s="115"/>
      <c r="S45" s="116">
        <v>10</v>
      </c>
      <c r="T45" s="115"/>
      <c r="U45" s="104"/>
    </row>
    <row r="46" spans="1:21" x14ac:dyDescent="0.3">
      <c r="A46" s="17" t="s">
        <v>140</v>
      </c>
      <c r="B46" s="18" t="s">
        <v>141</v>
      </c>
      <c r="C46" s="18" t="s">
        <v>10</v>
      </c>
      <c r="D46" s="19" t="s">
        <v>36</v>
      </c>
      <c r="E46" s="20"/>
      <c r="F46" s="21" t="s">
        <v>142</v>
      </c>
      <c r="G46" s="21"/>
      <c r="H46" s="79"/>
      <c r="I46" s="80"/>
      <c r="J46" s="80"/>
      <c r="K46" s="80"/>
      <c r="L46" s="80"/>
      <c r="M46" s="115"/>
      <c r="N46" s="115"/>
      <c r="O46" s="115"/>
      <c r="P46" s="115"/>
      <c r="Q46" s="115"/>
      <c r="R46" s="115"/>
      <c r="S46" s="115"/>
      <c r="T46" s="115"/>
      <c r="U46" s="104"/>
    </row>
    <row r="47" spans="1:21" x14ac:dyDescent="0.3">
      <c r="A47" s="17" t="s">
        <v>143</v>
      </c>
      <c r="B47" s="18" t="s">
        <v>144</v>
      </c>
      <c r="C47" s="18" t="s">
        <v>10</v>
      </c>
      <c r="D47" s="19" t="s">
        <v>36</v>
      </c>
      <c r="E47" s="20">
        <v>10390300</v>
      </c>
      <c r="F47" s="21" t="s">
        <v>145</v>
      </c>
      <c r="G47" s="21"/>
      <c r="H47" s="79"/>
      <c r="I47" s="80"/>
      <c r="J47" s="80"/>
      <c r="K47" s="80"/>
      <c r="L47" s="80"/>
      <c r="M47" s="115"/>
      <c r="N47" s="115"/>
      <c r="O47" s="115"/>
      <c r="P47" s="115"/>
      <c r="Q47" s="115"/>
      <c r="R47" s="115"/>
      <c r="S47" s="115"/>
      <c r="T47" s="115"/>
      <c r="U47" s="104"/>
    </row>
    <row r="48" spans="1:21" x14ac:dyDescent="0.3">
      <c r="A48" s="17" t="s">
        <v>146</v>
      </c>
      <c r="B48" s="18" t="s">
        <v>147</v>
      </c>
      <c r="C48" s="18" t="s">
        <v>10</v>
      </c>
      <c r="D48" s="19" t="s">
        <v>36</v>
      </c>
      <c r="E48" s="20">
        <v>7016900</v>
      </c>
      <c r="F48" s="21" t="s">
        <v>148</v>
      </c>
      <c r="G48" s="21"/>
      <c r="H48" s="79"/>
      <c r="I48" s="80"/>
      <c r="J48" s="80"/>
      <c r="K48" s="80"/>
      <c r="L48" s="80"/>
      <c r="M48" s="115"/>
      <c r="N48" s="115"/>
      <c r="O48" s="115"/>
      <c r="P48" s="115"/>
      <c r="Q48" s="115"/>
      <c r="R48" s="115"/>
      <c r="S48" s="115"/>
      <c r="T48" s="115"/>
      <c r="U48" s="104"/>
    </row>
    <row r="49" spans="1:21" x14ac:dyDescent="0.3">
      <c r="A49" s="17" t="s">
        <v>149</v>
      </c>
      <c r="B49" s="18" t="s">
        <v>150</v>
      </c>
      <c r="C49" s="18" t="s">
        <v>10</v>
      </c>
      <c r="D49" s="19" t="s">
        <v>36</v>
      </c>
      <c r="E49" s="20">
        <v>10390300</v>
      </c>
      <c r="F49" s="21" t="s">
        <v>145</v>
      </c>
      <c r="G49" s="21"/>
      <c r="H49" s="79"/>
      <c r="I49" s="80"/>
      <c r="J49" s="80"/>
      <c r="K49" s="80"/>
      <c r="L49" s="80"/>
      <c r="M49" s="115"/>
      <c r="N49" s="115"/>
      <c r="O49" s="115"/>
      <c r="P49" s="115"/>
      <c r="Q49" s="115"/>
      <c r="R49" s="115"/>
      <c r="S49" s="115"/>
      <c r="T49" s="115"/>
      <c r="U49" s="104"/>
    </row>
    <row r="50" spans="1:21" x14ac:dyDescent="0.3">
      <c r="A50" s="17" t="s">
        <v>151</v>
      </c>
      <c r="B50" s="18" t="s">
        <v>152</v>
      </c>
      <c r="C50" s="18" t="s">
        <v>10</v>
      </c>
      <c r="D50" s="19" t="s">
        <v>36</v>
      </c>
      <c r="E50" s="20"/>
      <c r="F50" s="21" t="s">
        <v>142</v>
      </c>
      <c r="G50" s="21"/>
      <c r="H50" s="79"/>
      <c r="I50" s="80"/>
      <c r="J50" s="80"/>
      <c r="K50" s="80"/>
      <c r="L50" s="80"/>
      <c r="M50" s="115"/>
      <c r="N50" s="115"/>
      <c r="O50" s="115"/>
      <c r="P50" s="115"/>
      <c r="Q50" s="115"/>
      <c r="R50" s="115"/>
      <c r="S50" s="115"/>
      <c r="T50" s="115"/>
      <c r="U50" s="104"/>
    </row>
    <row r="51" spans="1:21" x14ac:dyDescent="0.3">
      <c r="A51" s="17" t="s">
        <v>153</v>
      </c>
      <c r="B51" s="18" t="s">
        <v>154</v>
      </c>
      <c r="C51" s="18" t="s">
        <v>10</v>
      </c>
      <c r="D51" s="19" t="s">
        <v>36</v>
      </c>
      <c r="E51" s="20"/>
      <c r="F51" s="21" t="s">
        <v>155</v>
      </c>
      <c r="G51" s="21"/>
      <c r="H51" s="79"/>
      <c r="I51" s="80"/>
      <c r="J51" s="80"/>
      <c r="K51" s="80"/>
      <c r="L51" s="80"/>
      <c r="M51" s="115"/>
      <c r="N51" s="115"/>
      <c r="O51" s="115"/>
      <c r="P51" s="115"/>
      <c r="Q51" s="115"/>
      <c r="R51" s="115"/>
      <c r="S51" s="115"/>
      <c r="T51" s="115"/>
      <c r="U51" s="104"/>
    </row>
    <row r="52" spans="1:21" x14ac:dyDescent="0.3">
      <c r="A52" s="17" t="s">
        <v>156</v>
      </c>
      <c r="B52" s="18" t="s">
        <v>157</v>
      </c>
      <c r="C52" s="18" t="s">
        <v>10</v>
      </c>
      <c r="D52" s="19" t="s">
        <v>36</v>
      </c>
      <c r="E52" s="20"/>
      <c r="F52" s="21" t="s">
        <v>158</v>
      </c>
      <c r="G52" s="21"/>
      <c r="H52" s="79"/>
      <c r="I52" s="80"/>
      <c r="J52" s="80"/>
      <c r="K52" s="80"/>
      <c r="L52" s="80"/>
      <c r="M52" s="115"/>
      <c r="N52" s="115"/>
      <c r="O52" s="115"/>
      <c r="P52" s="115"/>
      <c r="Q52" s="115"/>
      <c r="R52" s="115"/>
      <c r="S52" s="115"/>
      <c r="T52" s="115"/>
      <c r="U52" s="104"/>
    </row>
    <row r="53" spans="1:21" x14ac:dyDescent="0.3">
      <c r="A53" s="17" t="s">
        <v>159</v>
      </c>
      <c r="B53" s="18" t="s">
        <v>160</v>
      </c>
      <c r="C53" s="18" t="s">
        <v>10</v>
      </c>
      <c r="D53" s="19" t="s">
        <v>36</v>
      </c>
      <c r="E53" s="20"/>
      <c r="F53" s="21" t="s">
        <v>27</v>
      </c>
      <c r="G53" s="21"/>
      <c r="H53" s="79"/>
      <c r="I53" s="80"/>
      <c r="J53" s="80"/>
      <c r="K53" s="80"/>
      <c r="L53" s="80"/>
      <c r="M53" s="115"/>
      <c r="N53" s="115"/>
      <c r="O53" s="115"/>
      <c r="P53" s="115"/>
      <c r="Q53" s="115"/>
      <c r="R53" s="115"/>
      <c r="S53" s="115"/>
      <c r="T53" s="115"/>
      <c r="U53" s="104">
        <v>40</v>
      </c>
    </row>
    <row r="54" spans="1:21" x14ac:dyDescent="0.3">
      <c r="A54" s="17" t="s">
        <v>161</v>
      </c>
      <c r="B54" s="18" t="s">
        <v>162</v>
      </c>
      <c r="C54" s="18" t="s">
        <v>10</v>
      </c>
      <c r="D54" s="24" t="s">
        <v>36</v>
      </c>
      <c r="E54" s="20">
        <v>19803800</v>
      </c>
      <c r="F54" s="21" t="s">
        <v>68</v>
      </c>
      <c r="G54" s="21"/>
      <c r="H54" s="79"/>
      <c r="I54" s="80"/>
      <c r="J54" s="80"/>
      <c r="K54" s="80"/>
      <c r="L54" s="80"/>
      <c r="M54" s="115"/>
      <c r="N54" s="115"/>
      <c r="O54" s="115"/>
      <c r="P54" s="115"/>
      <c r="Q54" s="115"/>
      <c r="R54" s="115"/>
      <c r="S54" s="115"/>
      <c r="T54" s="115"/>
      <c r="U54" s="104"/>
    </row>
    <row r="55" spans="1:21" x14ac:dyDescent="0.3">
      <c r="A55" s="17" t="s">
        <v>163</v>
      </c>
      <c r="B55" s="18" t="s">
        <v>164</v>
      </c>
      <c r="C55" s="18" t="s">
        <v>10</v>
      </c>
      <c r="D55" s="19" t="s">
        <v>36</v>
      </c>
      <c r="E55" s="20"/>
      <c r="F55" s="21" t="s">
        <v>165</v>
      </c>
      <c r="G55" s="21">
        <v>70845656</v>
      </c>
      <c r="H55" s="21" t="s">
        <v>166</v>
      </c>
      <c r="I55" s="19"/>
      <c r="J55" s="19"/>
      <c r="K55" s="19"/>
      <c r="L55" s="19"/>
      <c r="M55" s="114"/>
      <c r="N55" s="114"/>
      <c r="O55" s="114"/>
      <c r="P55" s="114"/>
      <c r="Q55" s="114"/>
      <c r="R55" s="114"/>
      <c r="S55" s="114"/>
      <c r="T55" s="114"/>
      <c r="U55" s="104">
        <v>20</v>
      </c>
    </row>
    <row r="56" spans="1:21" x14ac:dyDescent="0.3">
      <c r="A56" s="17" t="s">
        <v>167</v>
      </c>
      <c r="B56" s="18" t="s">
        <v>168</v>
      </c>
      <c r="C56" s="18" t="s">
        <v>10</v>
      </c>
      <c r="D56" s="19" t="s">
        <v>36</v>
      </c>
      <c r="E56" s="20"/>
      <c r="F56" s="21" t="s">
        <v>142</v>
      </c>
      <c r="G56" s="21"/>
      <c r="H56" s="79"/>
      <c r="I56" s="80"/>
      <c r="J56" s="80"/>
      <c r="K56" s="80"/>
      <c r="L56" s="80"/>
      <c r="M56" s="115"/>
      <c r="N56" s="115"/>
      <c r="O56" s="115"/>
      <c r="P56" s="115"/>
      <c r="Q56" s="115"/>
      <c r="R56" s="115"/>
      <c r="S56" s="115"/>
      <c r="T56" s="115"/>
      <c r="U56" s="104"/>
    </row>
    <row r="57" spans="1:21" x14ac:dyDescent="0.3">
      <c r="A57" s="17" t="s">
        <v>169</v>
      </c>
      <c r="B57" s="18" t="s">
        <v>170</v>
      </c>
      <c r="C57" s="18" t="s">
        <v>10</v>
      </c>
      <c r="D57" s="24" t="s">
        <v>36</v>
      </c>
      <c r="E57" s="20"/>
      <c r="F57" s="21" t="s">
        <v>142</v>
      </c>
      <c r="G57" s="21"/>
      <c r="H57" s="79"/>
      <c r="I57" s="80"/>
      <c r="J57" s="80"/>
      <c r="K57" s="80"/>
      <c r="L57" s="80"/>
      <c r="M57" s="115"/>
      <c r="N57" s="115"/>
      <c r="O57" s="115"/>
      <c r="P57" s="115"/>
      <c r="Q57" s="115"/>
      <c r="R57" s="115"/>
      <c r="S57" s="115"/>
      <c r="T57" s="115"/>
      <c r="U57" s="104"/>
    </row>
    <row r="58" spans="1:21" x14ac:dyDescent="0.3">
      <c r="A58" s="17" t="s">
        <v>171</v>
      </c>
      <c r="B58" s="18" t="s">
        <v>172</v>
      </c>
      <c r="C58" s="18" t="s">
        <v>10</v>
      </c>
      <c r="D58" s="19" t="s">
        <v>36</v>
      </c>
      <c r="E58" s="20"/>
      <c r="F58" s="21" t="s">
        <v>142</v>
      </c>
      <c r="G58" s="21"/>
      <c r="H58" s="79"/>
      <c r="I58" s="80"/>
      <c r="J58" s="80"/>
      <c r="K58" s="80"/>
      <c r="L58" s="80"/>
      <c r="M58" s="115"/>
      <c r="N58" s="115"/>
      <c r="O58" s="115"/>
      <c r="P58" s="115"/>
      <c r="Q58" s="115"/>
      <c r="R58" s="115"/>
      <c r="S58" s="115"/>
      <c r="T58" s="115"/>
      <c r="U58" s="104"/>
    </row>
    <row r="59" spans="1:21" x14ac:dyDescent="0.3">
      <c r="A59" s="17" t="s">
        <v>173</v>
      </c>
      <c r="B59" s="18" t="s">
        <v>174</v>
      </c>
      <c r="C59" s="18" t="s">
        <v>10</v>
      </c>
      <c r="D59" s="19" t="s">
        <v>13</v>
      </c>
      <c r="E59" s="20">
        <v>70103700</v>
      </c>
      <c r="F59" s="21" t="s">
        <v>175</v>
      </c>
      <c r="G59" s="21"/>
      <c r="H59" s="79"/>
      <c r="I59" s="80"/>
      <c r="J59" s="80"/>
      <c r="K59" s="80"/>
      <c r="L59" s="80"/>
      <c r="M59" s="115"/>
      <c r="N59" s="115"/>
      <c r="O59" s="115"/>
      <c r="P59" s="115">
        <v>10</v>
      </c>
      <c r="Q59" s="115"/>
      <c r="R59" s="115"/>
      <c r="S59" s="115"/>
      <c r="T59" s="115"/>
      <c r="U59" s="104"/>
    </row>
    <row r="60" spans="1:21" x14ac:dyDescent="0.3">
      <c r="A60" s="17" t="s">
        <v>176</v>
      </c>
      <c r="B60" s="18" t="s">
        <v>177</v>
      </c>
      <c r="C60" s="18" t="s">
        <v>10</v>
      </c>
      <c r="D60" s="19" t="s">
        <v>36</v>
      </c>
      <c r="E60" s="20"/>
      <c r="F60" s="21" t="s">
        <v>178</v>
      </c>
      <c r="G60" s="21"/>
      <c r="H60" s="79" t="s">
        <v>179</v>
      </c>
      <c r="I60" s="80"/>
      <c r="J60" s="80"/>
      <c r="K60" s="80"/>
      <c r="L60" s="80"/>
      <c r="M60" s="115">
        <v>150</v>
      </c>
      <c r="N60" s="115"/>
      <c r="O60" s="115"/>
      <c r="P60" s="115"/>
      <c r="Q60" s="115"/>
      <c r="R60" s="115"/>
      <c r="S60" s="115"/>
      <c r="T60" s="115"/>
      <c r="U60" s="104">
        <v>20</v>
      </c>
    </row>
    <row r="61" spans="1:21" x14ac:dyDescent="0.3">
      <c r="A61" s="22" t="s">
        <v>180</v>
      </c>
      <c r="B61" s="23" t="s">
        <v>181</v>
      </c>
      <c r="C61" s="18" t="s">
        <v>10</v>
      </c>
      <c r="D61" s="19" t="s">
        <v>36</v>
      </c>
      <c r="E61" s="20">
        <v>9831900</v>
      </c>
      <c r="F61" s="21" t="s">
        <v>182</v>
      </c>
      <c r="G61" s="21">
        <v>9072021</v>
      </c>
      <c r="H61" s="79" t="s">
        <v>183</v>
      </c>
      <c r="I61" s="80"/>
      <c r="J61" s="80"/>
      <c r="K61" s="80"/>
      <c r="L61" s="80"/>
      <c r="M61" s="115">
        <v>20</v>
      </c>
      <c r="N61" s="115"/>
      <c r="O61" s="115"/>
      <c r="P61" s="115"/>
      <c r="Q61" s="115"/>
      <c r="R61" s="203">
        <v>-20</v>
      </c>
      <c r="S61" s="203"/>
      <c r="T61" s="203"/>
      <c r="U61" s="104"/>
    </row>
    <row r="62" spans="1:21" x14ac:dyDescent="0.3">
      <c r="A62" s="17" t="s">
        <v>184</v>
      </c>
      <c r="B62" s="18" t="s">
        <v>185</v>
      </c>
      <c r="C62" s="18" t="s">
        <v>10</v>
      </c>
      <c r="D62" s="19" t="s">
        <v>36</v>
      </c>
      <c r="E62" s="20">
        <v>22041505</v>
      </c>
      <c r="F62" s="21" t="s">
        <v>59</v>
      </c>
      <c r="G62" s="21"/>
      <c r="H62" s="79"/>
      <c r="I62" s="80"/>
      <c r="J62" s="80"/>
      <c r="K62" s="80"/>
      <c r="L62" s="81">
        <v>10</v>
      </c>
      <c r="M62" s="115"/>
      <c r="N62" s="115"/>
      <c r="O62" s="115"/>
      <c r="P62" s="115"/>
      <c r="Q62" s="115"/>
      <c r="R62" s="115"/>
      <c r="S62" s="115"/>
      <c r="T62" s="115"/>
      <c r="U62" s="104">
        <v>20</v>
      </c>
    </row>
    <row r="63" spans="1:21" x14ac:dyDescent="0.3">
      <c r="A63" s="17" t="s">
        <v>186</v>
      </c>
      <c r="B63" s="18" t="s">
        <v>187</v>
      </c>
      <c r="C63" s="18" t="s">
        <v>10</v>
      </c>
      <c r="D63" s="19" t="s">
        <v>13</v>
      </c>
      <c r="E63" s="20">
        <v>10390300</v>
      </c>
      <c r="F63" s="21" t="s">
        <v>145</v>
      </c>
      <c r="G63" s="21"/>
      <c r="H63" s="79"/>
      <c r="I63" s="80"/>
      <c r="J63" s="80"/>
      <c r="K63" s="80"/>
      <c r="L63" s="80"/>
      <c r="M63" s="115"/>
      <c r="N63" s="115"/>
      <c r="O63" s="115"/>
      <c r="P63" s="115"/>
      <c r="Q63" s="115"/>
      <c r="R63" s="115"/>
      <c r="S63" s="115"/>
      <c r="T63" s="115"/>
      <c r="U63" s="104"/>
    </row>
    <row r="64" spans="1:21" x14ac:dyDescent="0.3">
      <c r="A64" s="17" t="s">
        <v>188</v>
      </c>
      <c r="B64" s="18" t="s">
        <v>189</v>
      </c>
      <c r="C64" s="18" t="s">
        <v>10</v>
      </c>
      <c r="D64" s="19" t="s">
        <v>36</v>
      </c>
      <c r="E64" s="20">
        <v>7016900</v>
      </c>
      <c r="F64" s="21" t="s">
        <v>87</v>
      </c>
      <c r="G64" s="21"/>
      <c r="H64" s="79"/>
      <c r="I64" s="80"/>
      <c r="J64" s="80"/>
      <c r="K64" s="80"/>
      <c r="L64" s="80"/>
      <c r="M64" s="115"/>
      <c r="N64" s="115"/>
      <c r="O64" s="115"/>
      <c r="P64" s="115"/>
      <c r="Q64" s="115"/>
      <c r="R64" s="115"/>
      <c r="S64" s="115"/>
      <c r="T64" s="115"/>
      <c r="U64" s="104">
        <v>20</v>
      </c>
    </row>
    <row r="65" spans="1:21" x14ac:dyDescent="0.3">
      <c r="A65" s="17" t="s">
        <v>190</v>
      </c>
      <c r="B65" s="23" t="s">
        <v>191</v>
      </c>
      <c r="C65" s="18" t="s">
        <v>10</v>
      </c>
      <c r="D65" s="19" t="s">
        <v>36</v>
      </c>
      <c r="E65" s="20">
        <v>16048300</v>
      </c>
      <c r="F65" s="21" t="s">
        <v>192</v>
      </c>
      <c r="G65" s="21"/>
      <c r="H65" s="79"/>
      <c r="I65" s="80"/>
      <c r="J65" s="80"/>
      <c r="K65" s="80"/>
      <c r="L65" s="80"/>
      <c r="M65" s="115"/>
      <c r="N65" s="115"/>
      <c r="O65" s="115"/>
      <c r="P65" s="115"/>
      <c r="Q65" s="115"/>
      <c r="R65" s="115"/>
      <c r="S65" s="115"/>
      <c r="T65" s="115"/>
      <c r="U65" s="104">
        <v>20</v>
      </c>
    </row>
    <row r="66" spans="1:21" x14ac:dyDescent="0.3">
      <c r="A66" s="17" t="s">
        <v>193</v>
      </c>
      <c r="B66" s="18" t="s">
        <v>194</v>
      </c>
      <c r="C66" s="18" t="s">
        <v>10</v>
      </c>
      <c r="D66" s="19" t="s">
        <v>36</v>
      </c>
      <c r="E66" s="20">
        <v>7016900</v>
      </c>
      <c r="F66" s="21" t="s">
        <v>148</v>
      </c>
      <c r="G66" s="21"/>
      <c r="H66" s="79"/>
      <c r="I66" s="80"/>
      <c r="J66" s="80"/>
      <c r="K66" s="80"/>
      <c r="L66" s="80"/>
      <c r="M66" s="115"/>
      <c r="N66" s="115"/>
      <c r="O66" s="115"/>
      <c r="P66" s="115"/>
      <c r="Q66" s="115"/>
      <c r="R66" s="115"/>
      <c r="S66" s="115"/>
      <c r="T66" s="115"/>
      <c r="U66" s="104">
        <v>20</v>
      </c>
    </row>
    <row r="67" spans="1:21" x14ac:dyDescent="0.3">
      <c r="A67" s="22" t="s">
        <v>195</v>
      </c>
      <c r="B67" s="23" t="s">
        <v>196</v>
      </c>
      <c r="C67" s="18" t="s">
        <v>10</v>
      </c>
      <c r="D67" s="19" t="s">
        <v>36</v>
      </c>
      <c r="E67" s="20"/>
      <c r="F67" s="21" t="s">
        <v>197</v>
      </c>
      <c r="G67" s="21">
        <v>7016900</v>
      </c>
      <c r="H67" s="21" t="s">
        <v>148</v>
      </c>
      <c r="I67" s="19"/>
      <c r="J67" s="19"/>
      <c r="K67" s="19"/>
      <c r="L67" s="19"/>
      <c r="M67" s="114"/>
      <c r="N67" s="114"/>
      <c r="O67" s="114"/>
      <c r="P67" s="114"/>
      <c r="Q67" s="114"/>
      <c r="R67" s="114"/>
      <c r="S67" s="114"/>
      <c r="T67" s="114"/>
      <c r="U67" s="104">
        <v>20</v>
      </c>
    </row>
    <row r="68" spans="1:21" x14ac:dyDescent="0.3">
      <c r="A68" s="17" t="s">
        <v>198</v>
      </c>
      <c r="B68" s="18" t="s">
        <v>199</v>
      </c>
      <c r="C68" s="18" t="s">
        <v>10</v>
      </c>
      <c r="D68" s="19" t="s">
        <v>36</v>
      </c>
      <c r="E68" s="20">
        <v>17075495</v>
      </c>
      <c r="F68" s="21" t="s">
        <v>200</v>
      </c>
      <c r="G68" s="21"/>
      <c r="H68" s="79"/>
      <c r="I68" s="80"/>
      <c r="J68" s="80"/>
      <c r="K68" s="80"/>
      <c r="L68" s="80"/>
      <c r="M68" s="115"/>
      <c r="N68" s="115"/>
      <c r="O68" s="115"/>
      <c r="P68" s="115"/>
      <c r="Q68" s="115"/>
      <c r="R68" s="115"/>
      <c r="S68" s="115"/>
      <c r="T68" s="115"/>
      <c r="U68" s="104">
        <v>20</v>
      </c>
    </row>
    <row r="69" spans="1:21" x14ac:dyDescent="0.3">
      <c r="A69" s="17" t="s">
        <v>201</v>
      </c>
      <c r="B69" s="18" t="s">
        <v>202</v>
      </c>
      <c r="C69" s="18" t="s">
        <v>10</v>
      </c>
      <c r="D69" s="19" t="s">
        <v>36</v>
      </c>
      <c r="E69" s="20"/>
      <c r="F69" s="21" t="s">
        <v>27</v>
      </c>
      <c r="G69" s="21"/>
      <c r="H69" s="79"/>
      <c r="I69" s="80"/>
      <c r="J69" s="80"/>
      <c r="K69" s="80"/>
      <c r="L69" s="80"/>
      <c r="M69" s="115"/>
      <c r="N69" s="115"/>
      <c r="O69" s="115"/>
      <c r="P69" s="115"/>
      <c r="Q69" s="115">
        <v>100</v>
      </c>
      <c r="R69" s="115"/>
      <c r="S69" s="115"/>
      <c r="T69" s="115"/>
      <c r="U69" s="104"/>
    </row>
    <row r="70" spans="1:21" x14ac:dyDescent="0.3">
      <c r="A70" s="17" t="s">
        <v>203</v>
      </c>
      <c r="B70" s="18" t="s">
        <v>204</v>
      </c>
      <c r="C70" s="18" t="s">
        <v>10</v>
      </c>
      <c r="D70" s="19" t="s">
        <v>36</v>
      </c>
      <c r="E70" s="20"/>
      <c r="F70" s="21" t="s">
        <v>27</v>
      </c>
      <c r="G70" s="21"/>
      <c r="H70" s="79"/>
      <c r="I70" s="80"/>
      <c r="J70" s="80"/>
      <c r="K70" s="80"/>
      <c r="L70" s="81">
        <v>20</v>
      </c>
      <c r="M70" s="115">
        <v>150</v>
      </c>
      <c r="N70" s="115"/>
      <c r="O70" s="115"/>
      <c r="P70" s="115"/>
      <c r="Q70" s="115"/>
      <c r="R70" s="115"/>
      <c r="S70" s="115"/>
      <c r="T70" s="115"/>
      <c r="U70" s="104"/>
    </row>
    <row r="71" spans="1:21" x14ac:dyDescent="0.3">
      <c r="A71" s="17" t="s">
        <v>205</v>
      </c>
      <c r="B71" s="18" t="s">
        <v>206</v>
      </c>
      <c r="C71" s="18" t="s">
        <v>10</v>
      </c>
      <c r="D71" s="19" t="s">
        <v>36</v>
      </c>
      <c r="E71" s="20">
        <v>19879700</v>
      </c>
      <c r="F71" s="21" t="s">
        <v>207</v>
      </c>
      <c r="G71" s="21"/>
      <c r="H71" s="79"/>
      <c r="I71" s="80"/>
      <c r="J71" s="80"/>
      <c r="K71" s="80"/>
      <c r="L71" s="80"/>
      <c r="M71" s="115"/>
      <c r="N71" s="115"/>
      <c r="O71" s="115"/>
      <c r="P71" s="115"/>
      <c r="Q71" s="115"/>
      <c r="R71" s="115"/>
      <c r="S71" s="115"/>
      <c r="T71" s="115"/>
      <c r="U71" s="104">
        <v>20</v>
      </c>
    </row>
    <row r="72" spans="1:21" x14ac:dyDescent="0.3">
      <c r="A72" s="25" t="s">
        <v>208</v>
      </c>
      <c r="B72" s="21" t="s">
        <v>209</v>
      </c>
      <c r="C72" s="21" t="s">
        <v>10</v>
      </c>
      <c r="D72" s="19" t="s">
        <v>36</v>
      </c>
      <c r="E72" s="20">
        <v>7016900</v>
      </c>
      <c r="F72" s="21" t="s">
        <v>87</v>
      </c>
      <c r="G72" s="20">
        <v>7016900</v>
      </c>
      <c r="H72" s="21" t="s">
        <v>210</v>
      </c>
      <c r="I72" s="19"/>
      <c r="J72" s="19"/>
      <c r="K72" s="19"/>
      <c r="L72" s="19"/>
      <c r="M72" s="114"/>
      <c r="N72" s="114"/>
      <c r="O72" s="114"/>
      <c r="P72" s="114"/>
      <c r="Q72" s="114"/>
      <c r="R72" s="114"/>
      <c r="S72" s="114"/>
      <c r="T72" s="114"/>
      <c r="U72" s="104"/>
    </row>
    <row r="73" spans="1:21" x14ac:dyDescent="0.3">
      <c r="A73" s="25" t="s">
        <v>211</v>
      </c>
      <c r="B73" s="21" t="s">
        <v>212</v>
      </c>
      <c r="C73" s="21" t="s">
        <v>10</v>
      </c>
      <c r="D73" s="19" t="s">
        <v>36</v>
      </c>
      <c r="E73" s="20"/>
      <c r="F73" s="21" t="s">
        <v>213</v>
      </c>
      <c r="G73" s="21"/>
      <c r="H73" s="79"/>
      <c r="I73" s="80"/>
      <c r="J73" s="80"/>
      <c r="K73" s="80"/>
      <c r="L73" s="81">
        <v>50</v>
      </c>
      <c r="M73" s="114"/>
      <c r="N73" s="114"/>
      <c r="O73" s="114"/>
      <c r="P73" s="114"/>
      <c r="Q73" s="114"/>
      <c r="R73" s="114">
        <v>30</v>
      </c>
      <c r="S73" s="114"/>
      <c r="T73" s="114"/>
      <c r="U73" s="104">
        <v>20</v>
      </c>
    </row>
    <row r="74" spans="1:21" x14ac:dyDescent="0.3">
      <c r="A74" s="25" t="s">
        <v>214</v>
      </c>
      <c r="B74" s="21" t="s">
        <v>215</v>
      </c>
      <c r="C74" s="21" t="s">
        <v>10</v>
      </c>
      <c r="D74" s="19" t="s">
        <v>36</v>
      </c>
      <c r="E74" s="20"/>
      <c r="F74" s="21" t="s">
        <v>216</v>
      </c>
      <c r="G74" s="21">
        <v>9388000</v>
      </c>
      <c r="H74" s="21" t="s">
        <v>217</v>
      </c>
      <c r="I74" s="19"/>
      <c r="J74" s="19"/>
      <c r="K74" s="19"/>
      <c r="L74" s="19"/>
      <c r="M74" s="114"/>
      <c r="N74" s="114"/>
      <c r="O74" s="114"/>
      <c r="P74" s="114"/>
      <c r="Q74" s="114"/>
      <c r="R74" s="114"/>
      <c r="S74" s="114"/>
      <c r="T74" s="114"/>
      <c r="U74" s="104"/>
    </row>
    <row r="75" spans="1:21" x14ac:dyDescent="0.3">
      <c r="A75" s="25" t="s">
        <v>218</v>
      </c>
      <c r="B75" s="21" t="s">
        <v>219</v>
      </c>
      <c r="C75" s="21" t="s">
        <v>10</v>
      </c>
      <c r="D75" s="19" t="s">
        <v>36</v>
      </c>
      <c r="E75" s="20">
        <v>7132400</v>
      </c>
      <c r="F75" s="21" t="s">
        <v>44</v>
      </c>
      <c r="G75" s="21"/>
      <c r="H75" s="79"/>
      <c r="I75" s="80"/>
      <c r="J75" s="80"/>
      <c r="K75" s="80"/>
      <c r="L75" s="80"/>
      <c r="M75" s="115">
        <v>1</v>
      </c>
      <c r="N75" s="115"/>
      <c r="O75" s="115"/>
      <c r="P75" s="115"/>
      <c r="Q75" s="115"/>
      <c r="R75" s="115"/>
      <c r="S75" s="115"/>
      <c r="T75" s="115"/>
      <c r="U75" s="104">
        <v>2</v>
      </c>
    </row>
    <row r="76" spans="1:21" x14ac:dyDescent="0.3">
      <c r="A76" s="25" t="s">
        <v>220</v>
      </c>
      <c r="B76" s="21" t="s">
        <v>221</v>
      </c>
      <c r="C76" s="21" t="s">
        <v>10</v>
      </c>
      <c r="D76" s="19" t="s">
        <v>36</v>
      </c>
      <c r="E76" s="20">
        <v>17245909</v>
      </c>
      <c r="F76" s="21" t="s">
        <v>24</v>
      </c>
      <c r="G76" s="21"/>
      <c r="H76" s="79"/>
      <c r="I76" s="80"/>
      <c r="J76" s="80"/>
      <c r="K76" s="80"/>
      <c r="L76" s="80"/>
      <c r="M76" s="115"/>
      <c r="N76" s="115"/>
      <c r="O76" s="115"/>
      <c r="P76" s="115"/>
      <c r="Q76" s="115"/>
      <c r="R76" s="115"/>
      <c r="S76" s="115"/>
      <c r="T76" s="115"/>
      <c r="U76" s="104"/>
    </row>
    <row r="77" spans="1:21" x14ac:dyDescent="0.3">
      <c r="A77" s="25" t="s">
        <v>222</v>
      </c>
      <c r="B77" s="21" t="s">
        <v>223</v>
      </c>
      <c r="C77" s="21" t="s">
        <v>10</v>
      </c>
      <c r="D77" s="19" t="s">
        <v>36</v>
      </c>
      <c r="E77" s="20"/>
      <c r="F77" s="21" t="s">
        <v>224</v>
      </c>
      <c r="G77" s="21"/>
      <c r="H77" s="21"/>
      <c r="I77" s="19"/>
      <c r="J77" s="19"/>
      <c r="K77" s="19"/>
      <c r="L77" s="19"/>
      <c r="M77" s="114"/>
      <c r="N77" s="114"/>
      <c r="O77" s="114"/>
      <c r="P77" s="114"/>
      <c r="Q77" s="114"/>
      <c r="R77" s="114"/>
      <c r="S77" s="114"/>
      <c r="T77" s="114"/>
      <c r="U77" s="104"/>
    </row>
    <row r="78" spans="1:21" x14ac:dyDescent="0.3">
      <c r="A78" s="25" t="s">
        <v>225</v>
      </c>
      <c r="B78" s="21" t="s">
        <v>226</v>
      </c>
      <c r="C78" s="21" t="s">
        <v>10</v>
      </c>
      <c r="D78" s="19" t="s">
        <v>36</v>
      </c>
      <c r="E78" s="20"/>
      <c r="F78" s="21" t="s">
        <v>227</v>
      </c>
      <c r="G78" s="21"/>
      <c r="H78" s="79"/>
      <c r="I78" s="80"/>
      <c r="J78" s="80"/>
      <c r="K78" s="80"/>
      <c r="L78" s="80"/>
      <c r="M78" s="115"/>
      <c r="N78" s="115"/>
      <c r="O78" s="115"/>
      <c r="P78" s="115">
        <v>30</v>
      </c>
      <c r="Q78" s="115"/>
      <c r="R78" s="115"/>
      <c r="S78" s="115"/>
      <c r="T78" s="115"/>
      <c r="U78" s="104"/>
    </row>
    <row r="79" spans="1:21" x14ac:dyDescent="0.3">
      <c r="A79" s="25" t="s">
        <v>228</v>
      </c>
      <c r="B79" s="21" t="s">
        <v>229</v>
      </c>
      <c r="C79" s="21" t="s">
        <v>10</v>
      </c>
      <c r="D79" s="19" t="s">
        <v>36</v>
      </c>
      <c r="E79" s="20"/>
      <c r="F79" s="21" t="s">
        <v>230</v>
      </c>
      <c r="G79" s="21"/>
      <c r="H79" s="79"/>
      <c r="I79" s="80"/>
      <c r="J79" s="80"/>
      <c r="K79" s="80"/>
      <c r="L79" s="80"/>
      <c r="M79" s="115"/>
      <c r="N79" s="115"/>
      <c r="O79" s="115"/>
      <c r="P79" s="115"/>
      <c r="Q79" s="115"/>
      <c r="R79" s="115"/>
      <c r="S79" s="115"/>
      <c r="T79" s="115"/>
      <c r="U79" s="104"/>
    </row>
    <row r="80" spans="1:21" x14ac:dyDescent="0.3">
      <c r="A80" s="25" t="s">
        <v>231</v>
      </c>
      <c r="B80" s="21" t="s">
        <v>232</v>
      </c>
      <c r="C80" s="21" t="s">
        <v>10</v>
      </c>
      <c r="D80" s="19" t="s">
        <v>36</v>
      </c>
      <c r="E80" s="20"/>
      <c r="F80" s="21" t="s">
        <v>233</v>
      </c>
      <c r="G80" s="21"/>
      <c r="H80" s="21" t="s">
        <v>234</v>
      </c>
      <c r="I80" s="19"/>
      <c r="J80" s="19"/>
      <c r="K80" s="19"/>
      <c r="L80" s="19"/>
      <c r="M80" s="114"/>
      <c r="N80" s="114"/>
      <c r="O80" s="114"/>
      <c r="P80" s="114"/>
      <c r="Q80" s="114"/>
      <c r="R80" s="114"/>
      <c r="S80" s="114"/>
      <c r="T80" s="114"/>
      <c r="U80" s="104">
        <v>100</v>
      </c>
    </row>
    <row r="81" spans="1:21" x14ac:dyDescent="0.3">
      <c r="A81" s="25" t="s">
        <v>235</v>
      </c>
      <c r="B81" s="21" t="s">
        <v>236</v>
      </c>
      <c r="C81" s="21" t="s">
        <v>10</v>
      </c>
      <c r="D81" s="19" t="s">
        <v>36</v>
      </c>
      <c r="E81" s="20"/>
      <c r="F81" s="21" t="s">
        <v>237</v>
      </c>
      <c r="G81" s="21"/>
      <c r="H81" s="79"/>
      <c r="I81" s="80"/>
      <c r="J81" s="80"/>
      <c r="K81" s="80"/>
      <c r="L81" s="80"/>
      <c r="M81" s="115"/>
      <c r="N81" s="115"/>
      <c r="O81" s="115"/>
      <c r="P81" s="115"/>
      <c r="Q81" s="115"/>
      <c r="R81" s="115"/>
      <c r="S81" s="115"/>
      <c r="T81" s="115"/>
      <c r="U81" s="104"/>
    </row>
    <row r="82" spans="1:21" x14ac:dyDescent="0.3">
      <c r="A82" s="25" t="s">
        <v>238</v>
      </c>
      <c r="B82" s="21" t="s">
        <v>239</v>
      </c>
      <c r="C82" s="21" t="s">
        <v>10</v>
      </c>
      <c r="D82" s="19" t="s">
        <v>36</v>
      </c>
      <c r="E82" s="20"/>
      <c r="F82" s="21" t="s">
        <v>240</v>
      </c>
      <c r="G82" s="21"/>
      <c r="H82" s="79"/>
      <c r="I82" s="80"/>
      <c r="J82" s="80"/>
      <c r="K82" s="80"/>
      <c r="L82" s="80"/>
      <c r="M82" s="115"/>
      <c r="N82" s="115"/>
      <c r="O82" s="115"/>
      <c r="P82" s="115"/>
      <c r="Q82" s="115"/>
      <c r="R82" s="115"/>
      <c r="S82" s="115"/>
      <c r="T82" s="115"/>
      <c r="U82" s="104"/>
    </row>
    <row r="83" spans="1:21" x14ac:dyDescent="0.3">
      <c r="A83" s="25" t="s">
        <v>241</v>
      </c>
      <c r="B83" s="21" t="s">
        <v>242</v>
      </c>
      <c r="C83" s="21" t="s">
        <v>10</v>
      </c>
      <c r="D83" s="19" t="s">
        <v>36</v>
      </c>
      <c r="E83" s="20">
        <v>9388000</v>
      </c>
      <c r="F83" s="21" t="s">
        <v>243</v>
      </c>
      <c r="G83" s="21"/>
      <c r="H83" s="79"/>
      <c r="I83" s="80"/>
      <c r="J83" s="80"/>
      <c r="K83" s="80"/>
      <c r="L83" s="80"/>
      <c r="M83" s="115"/>
      <c r="N83" s="115"/>
      <c r="O83" s="115"/>
      <c r="P83" s="115"/>
      <c r="Q83" s="115"/>
      <c r="R83" s="115"/>
      <c r="S83" s="115"/>
      <c r="T83" s="115"/>
      <c r="U83" s="104"/>
    </row>
    <row r="84" spans="1:21" x14ac:dyDescent="0.3">
      <c r="A84" s="25"/>
      <c r="B84" s="21"/>
      <c r="C84" s="21" t="s">
        <v>10</v>
      </c>
      <c r="D84" s="19"/>
      <c r="E84" s="85">
        <v>7055500</v>
      </c>
      <c r="F84" s="83" t="s">
        <v>616</v>
      </c>
      <c r="G84" s="21"/>
      <c r="H84" s="79"/>
      <c r="I84" s="80"/>
      <c r="J84" s="80"/>
      <c r="K84" s="80"/>
      <c r="L84" s="80"/>
      <c r="M84" s="115">
        <v>-20</v>
      </c>
      <c r="N84" s="115"/>
      <c r="O84" s="115"/>
      <c r="P84" s="115"/>
      <c r="Q84" s="115"/>
      <c r="R84" s="115"/>
      <c r="S84" s="115"/>
      <c r="T84" s="115"/>
      <c r="U84" s="104"/>
    </row>
    <row r="85" spans="1:21" x14ac:dyDescent="0.3">
      <c r="A85" s="25"/>
      <c r="B85" s="21"/>
      <c r="C85" s="21" t="s">
        <v>10</v>
      </c>
      <c r="D85" s="19"/>
      <c r="E85" s="85">
        <v>17828000</v>
      </c>
      <c r="F85" s="83" t="s">
        <v>542</v>
      </c>
      <c r="G85" s="21"/>
      <c r="H85" s="79"/>
      <c r="I85" s="80"/>
      <c r="J85" s="80"/>
      <c r="K85" s="80"/>
      <c r="L85" s="80"/>
      <c r="M85" s="115"/>
      <c r="N85" s="115">
        <v>-20</v>
      </c>
      <c r="O85" s="115"/>
      <c r="P85" s="115"/>
      <c r="Q85" s="115"/>
      <c r="R85" s="115"/>
      <c r="S85" s="115"/>
      <c r="T85" s="115"/>
      <c r="U85" s="104"/>
    </row>
    <row r="86" spans="1:21" x14ac:dyDescent="0.3">
      <c r="A86" s="25"/>
      <c r="B86" s="21"/>
      <c r="C86" s="21" t="s">
        <v>10</v>
      </c>
      <c r="D86" s="19"/>
      <c r="E86" s="85">
        <v>17911500</v>
      </c>
      <c r="F86" s="83" t="s">
        <v>549</v>
      </c>
      <c r="G86" s="21"/>
      <c r="H86" s="79"/>
      <c r="I86" s="80"/>
      <c r="J86" s="80"/>
      <c r="K86" s="80"/>
      <c r="L86" s="80"/>
      <c r="M86" s="115"/>
      <c r="N86" s="115">
        <v>-10</v>
      </c>
      <c r="O86" s="115"/>
      <c r="P86" s="115"/>
      <c r="Q86" s="115"/>
      <c r="R86" s="115"/>
      <c r="S86" s="115"/>
      <c r="T86" s="115"/>
      <c r="U86" s="104"/>
    </row>
    <row r="87" spans="1:21" x14ac:dyDescent="0.3">
      <c r="A87" s="25"/>
      <c r="B87" s="21"/>
      <c r="C87" s="21" t="s">
        <v>10</v>
      </c>
      <c r="D87" s="19"/>
      <c r="E87" s="85">
        <v>19761600</v>
      </c>
      <c r="F87" s="83" t="s">
        <v>540</v>
      </c>
      <c r="G87" s="21"/>
      <c r="H87" s="79"/>
      <c r="I87" s="80"/>
      <c r="J87" s="80"/>
      <c r="K87" s="80"/>
      <c r="L87" s="80"/>
      <c r="M87" s="115"/>
      <c r="N87" s="115">
        <v>-10</v>
      </c>
      <c r="O87" s="115"/>
      <c r="P87" s="115"/>
      <c r="Q87" s="115"/>
      <c r="R87" s="115"/>
      <c r="S87" s="115"/>
      <c r="T87" s="115"/>
      <c r="U87" s="104"/>
    </row>
    <row r="88" spans="1:21" x14ac:dyDescent="0.3">
      <c r="A88" s="25"/>
      <c r="B88" s="21"/>
      <c r="C88" s="21" t="s">
        <v>10</v>
      </c>
      <c r="D88" s="19"/>
      <c r="E88" s="85">
        <v>16240500</v>
      </c>
      <c r="F88" s="83" t="s">
        <v>541</v>
      </c>
      <c r="G88" s="21"/>
      <c r="H88" s="79"/>
      <c r="I88" s="80"/>
      <c r="J88" s="80"/>
      <c r="K88" s="80"/>
      <c r="L88" s="80"/>
      <c r="M88" s="115"/>
      <c r="N88" s="115">
        <v>-20</v>
      </c>
      <c r="O88" s="115"/>
      <c r="P88" s="115"/>
      <c r="Q88" s="115"/>
      <c r="R88" s="115"/>
      <c r="S88" s="115"/>
      <c r="T88" s="115"/>
      <c r="U88" s="104"/>
    </row>
    <row r="89" spans="1:21" x14ac:dyDescent="0.3">
      <c r="A89" s="25"/>
      <c r="B89" s="21"/>
      <c r="C89" s="21" t="s">
        <v>10</v>
      </c>
      <c r="D89" s="19"/>
      <c r="E89" s="20"/>
      <c r="F89" s="21" t="s">
        <v>663</v>
      </c>
      <c r="G89" s="21"/>
      <c r="H89" s="79"/>
      <c r="I89" s="80"/>
      <c r="J89" s="80"/>
      <c r="K89" s="80"/>
      <c r="L89" s="80"/>
      <c r="M89" s="115"/>
      <c r="N89" s="115"/>
      <c r="O89" s="115"/>
      <c r="P89" s="115"/>
      <c r="Q89" s="115"/>
      <c r="R89" s="115"/>
      <c r="S89" s="115"/>
      <c r="T89" s="115"/>
      <c r="U89" s="104"/>
    </row>
    <row r="90" spans="1:21" x14ac:dyDescent="0.3">
      <c r="A90" s="25"/>
      <c r="B90" s="21"/>
      <c r="C90" s="21" t="s">
        <v>10</v>
      </c>
      <c r="D90" s="19"/>
      <c r="E90" s="20">
        <v>21101501</v>
      </c>
      <c r="F90" s="21" t="s">
        <v>527</v>
      </c>
      <c r="G90" s="21"/>
      <c r="H90" s="79"/>
      <c r="I90" s="80"/>
      <c r="J90" s="80"/>
      <c r="K90" s="80"/>
      <c r="L90" s="80"/>
      <c r="M90" s="115"/>
      <c r="N90" s="115"/>
      <c r="O90" s="115">
        <v>100</v>
      </c>
      <c r="P90" s="115">
        <v>-20</v>
      </c>
      <c r="Q90" s="115"/>
      <c r="R90" s="115"/>
      <c r="S90" s="115"/>
      <c r="T90" s="115"/>
      <c r="U90" s="104"/>
    </row>
    <row r="91" spans="1:21" x14ac:dyDescent="0.3">
      <c r="A91" s="25"/>
      <c r="B91" s="21"/>
      <c r="C91" s="21" t="s">
        <v>10</v>
      </c>
      <c r="D91" s="19"/>
      <c r="E91" s="20"/>
      <c r="F91" s="21" t="s">
        <v>691</v>
      </c>
      <c r="G91" s="21"/>
      <c r="H91" s="79"/>
      <c r="I91" s="80"/>
      <c r="J91" s="80"/>
      <c r="K91" s="80"/>
      <c r="L91" s="80"/>
      <c r="M91" s="115"/>
      <c r="N91" s="115"/>
      <c r="O91" s="115"/>
      <c r="P91" s="115"/>
      <c r="Q91" s="115"/>
      <c r="R91" s="115"/>
      <c r="S91" s="115">
        <v>10</v>
      </c>
      <c r="T91" s="115"/>
      <c r="U91" s="104">
        <v>10</v>
      </c>
    </row>
    <row r="92" spans="1:21" x14ac:dyDescent="0.3">
      <c r="A92" s="25"/>
      <c r="B92" s="21"/>
      <c r="C92" s="21" t="s">
        <v>10</v>
      </c>
      <c r="D92" s="19"/>
      <c r="E92" s="20"/>
      <c r="F92" s="83" t="s">
        <v>700</v>
      </c>
      <c r="G92" s="21"/>
      <c r="H92" s="79"/>
      <c r="I92" s="80"/>
      <c r="J92" s="80"/>
      <c r="K92" s="80"/>
      <c r="L92" s="80"/>
      <c r="M92" s="115"/>
      <c r="N92" s="115"/>
      <c r="O92" s="115"/>
      <c r="P92" s="115"/>
      <c r="Q92" s="115"/>
      <c r="R92" s="115"/>
      <c r="S92" s="115"/>
      <c r="T92" s="115">
        <v>10</v>
      </c>
      <c r="U92" s="104"/>
    </row>
    <row r="93" spans="1:21" x14ac:dyDescent="0.3">
      <c r="A93" s="25"/>
      <c r="B93" s="21"/>
      <c r="C93" s="21" t="s">
        <v>10</v>
      </c>
      <c r="D93" s="19"/>
      <c r="E93" s="20"/>
      <c r="F93" s="83" t="s">
        <v>699</v>
      </c>
      <c r="G93" s="21"/>
      <c r="H93" s="79"/>
      <c r="I93" s="80"/>
      <c r="J93" s="80"/>
      <c r="K93" s="80"/>
      <c r="L93" s="80"/>
      <c r="M93" s="115"/>
      <c r="N93" s="115"/>
      <c r="O93" s="115"/>
      <c r="P93" s="115"/>
      <c r="Q93" s="115"/>
      <c r="R93" s="115"/>
      <c r="S93" s="115"/>
      <c r="T93" s="115">
        <v>50</v>
      </c>
      <c r="U93" s="104"/>
    </row>
    <row r="94" spans="1:21" x14ac:dyDescent="0.3">
      <c r="A94" s="25"/>
      <c r="B94" s="21"/>
      <c r="C94" s="21" t="s">
        <v>10</v>
      </c>
      <c r="D94" s="19"/>
      <c r="E94" s="20"/>
      <c r="F94" s="83" t="s">
        <v>611</v>
      </c>
      <c r="G94" s="21"/>
      <c r="H94" s="79"/>
      <c r="I94" s="80"/>
      <c r="J94" s="80"/>
      <c r="K94" s="80"/>
      <c r="L94" s="80"/>
      <c r="M94" s="115"/>
      <c r="N94" s="115"/>
      <c r="O94" s="115"/>
      <c r="P94" s="115"/>
      <c r="Q94" s="115"/>
      <c r="R94" s="115"/>
      <c r="S94" s="115"/>
      <c r="T94" s="115">
        <v>220</v>
      </c>
      <c r="U94" s="104"/>
    </row>
    <row r="95" spans="1:21" x14ac:dyDescent="0.3">
      <c r="A95" s="25"/>
      <c r="B95" s="21"/>
      <c r="C95" s="21" t="s">
        <v>10</v>
      </c>
      <c r="D95" s="19"/>
      <c r="E95" s="20"/>
      <c r="F95" s="21" t="s">
        <v>535</v>
      </c>
      <c r="G95" s="21"/>
      <c r="H95" s="79"/>
      <c r="I95" s="80"/>
      <c r="J95" s="80"/>
      <c r="K95" s="80"/>
      <c r="L95" s="80"/>
      <c r="M95" s="115"/>
      <c r="N95" s="115"/>
      <c r="O95" s="115"/>
      <c r="P95" s="115"/>
      <c r="Q95" s="115"/>
      <c r="R95" s="115"/>
      <c r="S95" s="115"/>
      <c r="T95" s="115"/>
      <c r="U95" s="104">
        <v>20</v>
      </c>
    </row>
    <row r="96" spans="1:21" ht="15" thickBot="1" x14ac:dyDescent="0.35">
      <c r="A96" s="26"/>
      <c r="B96" s="27"/>
      <c r="C96" s="27" t="s">
        <v>10</v>
      </c>
      <c r="D96" s="28"/>
      <c r="E96" s="192"/>
      <c r="F96" s="27" t="s">
        <v>705</v>
      </c>
      <c r="G96" s="27"/>
      <c r="H96" s="194"/>
      <c r="I96" s="195"/>
      <c r="J96" s="195"/>
      <c r="K96" s="195"/>
      <c r="L96" s="195"/>
      <c r="M96" s="118"/>
      <c r="N96" s="118"/>
      <c r="O96" s="118"/>
      <c r="P96" s="118"/>
      <c r="Q96" s="118"/>
      <c r="R96" s="118"/>
      <c r="S96" s="118"/>
      <c r="T96" s="118"/>
      <c r="U96" s="193">
        <v>20</v>
      </c>
    </row>
    <row r="97" spans="1:21" x14ac:dyDescent="0.3">
      <c r="A97" s="76" t="s">
        <v>244</v>
      </c>
      <c r="B97" s="77">
        <f>COUNTA(B98:B175)</f>
        <v>78</v>
      </c>
      <c r="C97" s="77">
        <v>1</v>
      </c>
      <c r="D97" s="77">
        <v>2</v>
      </c>
      <c r="E97" s="77">
        <f>COUNTA(E98:E175)</f>
        <v>50</v>
      </c>
      <c r="F97" s="77">
        <f>COUNTA(F98:F175)</f>
        <v>78</v>
      </c>
      <c r="G97" s="77">
        <f>COUNTA(G98:G175)</f>
        <v>8</v>
      </c>
      <c r="H97" s="77">
        <f>COUNTA(H98:H175)</f>
        <v>8</v>
      </c>
      <c r="I97" s="107">
        <f>SUM(I98:I176)</f>
        <v>150</v>
      </c>
      <c r="J97" s="107">
        <f>SUM(J98:J178)</f>
        <v>200</v>
      </c>
      <c r="K97" s="107">
        <f>SUM(K98:K180)</f>
        <v>240</v>
      </c>
      <c r="L97" s="107">
        <f>SUM(L98:L180)</f>
        <v>30</v>
      </c>
      <c r="M97" s="107">
        <f>SUM(M98:M180)</f>
        <v>50</v>
      </c>
      <c r="N97" s="107">
        <f>SUM(N98:N183)</f>
        <v>110</v>
      </c>
      <c r="O97" s="107">
        <f>SUM(O98:O184)</f>
        <v>170</v>
      </c>
      <c r="P97" s="107">
        <f>SUM(P98:P184)</f>
        <v>50</v>
      </c>
      <c r="Q97" s="107">
        <f>SUM(Q98:Q184)</f>
        <v>0</v>
      </c>
      <c r="R97" s="107">
        <f>SUM(R98:R184)</f>
        <v>540</v>
      </c>
      <c r="S97" s="107">
        <f>SUM(S98:S188)</f>
        <v>420</v>
      </c>
      <c r="T97" s="107">
        <f>SUM(T98:T190)</f>
        <v>290</v>
      </c>
      <c r="U97" s="107">
        <f>SUM(U98:U198)</f>
        <v>740</v>
      </c>
    </row>
    <row r="98" spans="1:21" x14ac:dyDescent="0.3">
      <c r="A98" s="204" t="s">
        <v>245</v>
      </c>
      <c r="B98" s="205" t="s">
        <v>246</v>
      </c>
      <c r="C98" s="205" t="s">
        <v>247</v>
      </c>
      <c r="D98" s="206" t="s">
        <v>13</v>
      </c>
      <c r="E98" s="207"/>
      <c r="F98" s="205" t="s">
        <v>248</v>
      </c>
      <c r="G98" s="205"/>
      <c r="H98" s="208"/>
      <c r="I98" s="209"/>
      <c r="J98" s="209"/>
      <c r="K98" s="209"/>
      <c r="L98" s="209"/>
      <c r="M98" s="209"/>
      <c r="N98" s="209"/>
      <c r="O98" s="209"/>
      <c r="P98" s="209"/>
      <c r="Q98" s="209"/>
      <c r="R98" s="209"/>
      <c r="S98" s="209"/>
      <c r="T98" s="209"/>
      <c r="U98" s="210"/>
    </row>
    <row r="99" spans="1:21" x14ac:dyDescent="0.3">
      <c r="A99" s="211" t="s">
        <v>249</v>
      </c>
      <c r="B99" s="18" t="s">
        <v>250</v>
      </c>
      <c r="C99" s="18" t="s">
        <v>247</v>
      </c>
      <c r="D99" s="24" t="s">
        <v>36</v>
      </c>
      <c r="E99" s="29"/>
      <c r="F99" s="18" t="s">
        <v>251</v>
      </c>
      <c r="G99" s="18"/>
      <c r="H99" s="79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212"/>
    </row>
    <row r="100" spans="1:21" x14ac:dyDescent="0.3">
      <c r="A100" s="211" t="s">
        <v>252</v>
      </c>
      <c r="B100" s="18" t="s">
        <v>253</v>
      </c>
      <c r="C100" s="18" t="s">
        <v>247</v>
      </c>
      <c r="D100" s="24" t="s">
        <v>13</v>
      </c>
      <c r="E100" s="29">
        <v>72866000</v>
      </c>
      <c r="F100" s="18" t="s">
        <v>254</v>
      </c>
      <c r="G100" s="18"/>
      <c r="H100" s="79"/>
      <c r="I100" s="80"/>
      <c r="J100" s="80">
        <v>15</v>
      </c>
      <c r="K100" s="80"/>
      <c r="L100" s="80"/>
      <c r="M100" s="80"/>
      <c r="N100" s="80"/>
      <c r="O100" s="64">
        <v>10</v>
      </c>
      <c r="P100" s="80"/>
      <c r="Q100" s="80"/>
      <c r="R100" s="80">
        <v>10</v>
      </c>
      <c r="S100" s="80"/>
      <c r="T100" s="80">
        <v>20</v>
      </c>
      <c r="U100" s="212"/>
    </row>
    <row r="101" spans="1:21" x14ac:dyDescent="0.3">
      <c r="A101" s="211" t="s">
        <v>255</v>
      </c>
      <c r="B101" s="18" t="s">
        <v>256</v>
      </c>
      <c r="C101" s="18" t="s">
        <v>247</v>
      </c>
      <c r="D101" s="24" t="s">
        <v>13</v>
      </c>
      <c r="E101" s="29">
        <v>71252300</v>
      </c>
      <c r="F101" s="18" t="s">
        <v>257</v>
      </c>
      <c r="G101" s="18"/>
      <c r="H101" s="79"/>
      <c r="I101" s="80">
        <v>40</v>
      </c>
      <c r="J101" s="80">
        <v>8</v>
      </c>
      <c r="K101" s="80"/>
      <c r="L101" s="80"/>
      <c r="M101" s="80"/>
      <c r="N101" s="80">
        <v>10</v>
      </c>
      <c r="O101" s="80"/>
      <c r="P101" s="80"/>
      <c r="Q101" s="80"/>
      <c r="R101" s="80">
        <v>10</v>
      </c>
      <c r="S101" s="80">
        <v>7</v>
      </c>
      <c r="T101" s="80"/>
      <c r="U101" s="212"/>
    </row>
    <row r="102" spans="1:21" x14ac:dyDescent="0.3">
      <c r="A102" s="211" t="s">
        <v>258</v>
      </c>
      <c r="B102" s="18" t="s">
        <v>259</v>
      </c>
      <c r="C102" s="18" t="s">
        <v>247</v>
      </c>
      <c r="D102" s="24" t="s">
        <v>36</v>
      </c>
      <c r="E102" s="29"/>
      <c r="F102" s="18" t="s">
        <v>260</v>
      </c>
      <c r="G102" s="18"/>
      <c r="H102" s="79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212"/>
    </row>
    <row r="103" spans="1:21" x14ac:dyDescent="0.3">
      <c r="A103" s="211" t="s">
        <v>261</v>
      </c>
      <c r="B103" s="18" t="s">
        <v>262</v>
      </c>
      <c r="C103" s="18" t="s">
        <v>247</v>
      </c>
      <c r="D103" s="24" t="s">
        <v>13</v>
      </c>
      <c r="E103" s="29">
        <v>71252300</v>
      </c>
      <c r="F103" s="18" t="s">
        <v>257</v>
      </c>
      <c r="G103" s="18"/>
      <c r="H103" s="79"/>
      <c r="I103" s="80"/>
      <c r="J103" s="80">
        <v>8</v>
      </c>
      <c r="K103" s="80"/>
      <c r="L103" s="80"/>
      <c r="M103" s="80"/>
      <c r="N103" s="80">
        <v>10</v>
      </c>
      <c r="O103" s="80"/>
      <c r="P103" s="80"/>
      <c r="Q103" s="80"/>
      <c r="R103" s="80">
        <v>10</v>
      </c>
      <c r="S103" s="80">
        <v>7</v>
      </c>
      <c r="T103" s="80"/>
      <c r="U103" s="212"/>
    </row>
    <row r="104" spans="1:21" x14ac:dyDescent="0.3">
      <c r="A104" s="211" t="s">
        <v>263</v>
      </c>
      <c r="B104" s="18" t="s">
        <v>264</v>
      </c>
      <c r="C104" s="18" t="s">
        <v>247</v>
      </c>
      <c r="D104" s="24" t="s">
        <v>13</v>
      </c>
      <c r="E104" s="29">
        <v>73540927</v>
      </c>
      <c r="F104" s="18" t="s">
        <v>265</v>
      </c>
      <c r="G104" s="18"/>
      <c r="H104" s="79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212">
        <v>40</v>
      </c>
    </row>
    <row r="105" spans="1:21" x14ac:dyDescent="0.3">
      <c r="A105" s="211" t="s">
        <v>266</v>
      </c>
      <c r="B105" s="18" t="s">
        <v>267</v>
      </c>
      <c r="C105" s="18" t="s">
        <v>247</v>
      </c>
      <c r="D105" s="24" t="s">
        <v>36</v>
      </c>
      <c r="E105" s="29"/>
      <c r="F105" s="18" t="s">
        <v>268</v>
      </c>
      <c r="G105" s="18">
        <v>73562891</v>
      </c>
      <c r="H105" s="79" t="s">
        <v>269</v>
      </c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212"/>
    </row>
    <row r="106" spans="1:21" x14ac:dyDescent="0.3">
      <c r="A106" s="211" t="s">
        <v>270</v>
      </c>
      <c r="B106" s="18" t="s">
        <v>271</v>
      </c>
      <c r="C106" s="18" t="s">
        <v>247</v>
      </c>
      <c r="D106" s="24" t="s">
        <v>13</v>
      </c>
      <c r="E106" s="29"/>
      <c r="F106" s="18" t="s">
        <v>248</v>
      </c>
      <c r="G106" s="18"/>
      <c r="H106" s="79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212"/>
    </row>
    <row r="107" spans="1:21" x14ac:dyDescent="0.3">
      <c r="A107" s="211" t="s">
        <v>272</v>
      </c>
      <c r="B107" s="18" t="s">
        <v>273</v>
      </c>
      <c r="C107" s="18" t="s">
        <v>247</v>
      </c>
      <c r="D107" s="24" t="s">
        <v>13</v>
      </c>
      <c r="E107" s="29"/>
      <c r="F107" s="18" t="s">
        <v>274</v>
      </c>
      <c r="G107" s="18"/>
      <c r="H107" s="79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212">
        <v>40</v>
      </c>
    </row>
    <row r="108" spans="1:21" x14ac:dyDescent="0.3">
      <c r="A108" s="211" t="s">
        <v>275</v>
      </c>
      <c r="B108" s="18" t="s">
        <v>276</v>
      </c>
      <c r="C108" s="18" t="s">
        <v>247</v>
      </c>
      <c r="D108" s="24" t="s">
        <v>13</v>
      </c>
      <c r="E108" s="29"/>
      <c r="F108" s="18" t="s">
        <v>277</v>
      </c>
      <c r="G108" s="18"/>
      <c r="H108" s="79"/>
      <c r="I108" s="80"/>
      <c r="J108" s="80"/>
      <c r="K108" s="81">
        <v>20</v>
      </c>
      <c r="L108" s="80"/>
      <c r="M108" s="80"/>
      <c r="N108" s="80"/>
      <c r="O108" s="80"/>
      <c r="P108" s="80"/>
      <c r="Q108" s="80"/>
      <c r="R108" s="80"/>
      <c r="S108" s="80"/>
      <c r="T108" s="80"/>
      <c r="U108" s="212"/>
    </row>
    <row r="109" spans="1:21" x14ac:dyDescent="0.3">
      <c r="A109" s="211" t="s">
        <v>278</v>
      </c>
      <c r="B109" s="18" t="s">
        <v>279</v>
      </c>
      <c r="C109" s="18" t="s">
        <v>247</v>
      </c>
      <c r="D109" s="24" t="s">
        <v>13</v>
      </c>
      <c r="E109" s="29"/>
      <c r="F109" s="18" t="s">
        <v>280</v>
      </c>
      <c r="G109" s="18"/>
      <c r="H109" s="79"/>
      <c r="I109" s="81">
        <v>20</v>
      </c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212"/>
    </row>
    <row r="110" spans="1:21" x14ac:dyDescent="0.3">
      <c r="A110" s="211" t="s">
        <v>281</v>
      </c>
      <c r="B110" s="18" t="s">
        <v>282</v>
      </c>
      <c r="C110" s="18" t="s">
        <v>247</v>
      </c>
      <c r="D110" s="24" t="s">
        <v>13</v>
      </c>
      <c r="E110" s="29"/>
      <c r="F110" s="18" t="s">
        <v>283</v>
      </c>
      <c r="G110" s="18"/>
      <c r="H110" s="79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212"/>
    </row>
    <row r="111" spans="1:21" x14ac:dyDescent="0.3">
      <c r="A111" s="211" t="s">
        <v>284</v>
      </c>
      <c r="B111" s="18" t="s">
        <v>285</v>
      </c>
      <c r="C111" s="18" t="s">
        <v>247</v>
      </c>
      <c r="D111" s="24" t="s">
        <v>36</v>
      </c>
      <c r="E111" s="29">
        <v>71252300</v>
      </c>
      <c r="F111" s="18" t="s">
        <v>257</v>
      </c>
      <c r="G111" s="18"/>
      <c r="H111" s="79"/>
      <c r="I111" s="80"/>
      <c r="J111" s="80">
        <v>8</v>
      </c>
      <c r="K111" s="80"/>
      <c r="L111" s="80"/>
      <c r="M111" s="80"/>
      <c r="N111" s="80">
        <v>10</v>
      </c>
      <c r="O111" s="80"/>
      <c r="P111" s="80"/>
      <c r="Q111" s="80"/>
      <c r="R111" s="80">
        <v>10</v>
      </c>
      <c r="S111" s="80">
        <v>7</v>
      </c>
      <c r="T111" s="80"/>
      <c r="U111" s="212"/>
    </row>
    <row r="112" spans="1:21" x14ac:dyDescent="0.3">
      <c r="A112" s="211" t="s">
        <v>286</v>
      </c>
      <c r="B112" s="18" t="s">
        <v>287</v>
      </c>
      <c r="C112" s="18" t="s">
        <v>247</v>
      </c>
      <c r="D112" s="24" t="s">
        <v>36</v>
      </c>
      <c r="E112" s="29">
        <v>71252300</v>
      </c>
      <c r="F112" s="18" t="s">
        <v>257</v>
      </c>
      <c r="G112" s="18"/>
      <c r="H112" s="79"/>
      <c r="I112" s="80"/>
      <c r="J112" s="80">
        <v>8</v>
      </c>
      <c r="K112" s="80"/>
      <c r="L112" s="80"/>
      <c r="M112" s="80"/>
      <c r="N112" s="80">
        <v>10</v>
      </c>
      <c r="O112" s="80"/>
      <c r="P112" s="80"/>
      <c r="Q112" s="80"/>
      <c r="R112" s="80">
        <v>10</v>
      </c>
      <c r="S112" s="80">
        <v>7</v>
      </c>
      <c r="T112" s="80"/>
      <c r="U112" s="212"/>
    </row>
    <row r="113" spans="1:21" x14ac:dyDescent="0.3">
      <c r="A113" s="211" t="s">
        <v>288</v>
      </c>
      <c r="B113" s="18" t="s">
        <v>289</v>
      </c>
      <c r="C113" s="18" t="s">
        <v>247</v>
      </c>
      <c r="D113" s="24" t="s">
        <v>36</v>
      </c>
      <c r="E113" s="29">
        <v>70323300</v>
      </c>
      <c r="F113" s="18" t="s">
        <v>290</v>
      </c>
      <c r="G113" s="18"/>
      <c r="H113" s="79"/>
      <c r="I113" s="80"/>
      <c r="J113" s="80"/>
      <c r="K113" s="80"/>
      <c r="L113" s="80"/>
      <c r="M113" s="80"/>
      <c r="N113" s="80"/>
      <c r="O113" s="80"/>
      <c r="P113" s="80">
        <v>4</v>
      </c>
      <c r="Q113" s="80"/>
      <c r="R113" s="80"/>
      <c r="S113" s="80"/>
      <c r="T113" s="80"/>
      <c r="U113" s="212"/>
    </row>
    <row r="114" spans="1:21" x14ac:dyDescent="0.3">
      <c r="A114" s="211" t="s">
        <v>291</v>
      </c>
      <c r="B114" s="18" t="s">
        <v>292</v>
      </c>
      <c r="C114" s="18" t="s">
        <v>247</v>
      </c>
      <c r="D114" s="24" t="s">
        <v>13</v>
      </c>
      <c r="E114" s="29">
        <v>70530200</v>
      </c>
      <c r="F114" s="18" t="s">
        <v>293</v>
      </c>
      <c r="G114" s="18"/>
      <c r="H114" s="79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212">
        <v>-5</v>
      </c>
    </row>
    <row r="115" spans="1:21" x14ac:dyDescent="0.3">
      <c r="A115" s="211" t="s">
        <v>294</v>
      </c>
      <c r="B115" s="18" t="s">
        <v>295</v>
      </c>
      <c r="C115" s="18" t="s">
        <v>247</v>
      </c>
      <c r="D115" s="24" t="s">
        <v>13</v>
      </c>
      <c r="E115" s="29">
        <v>74381700</v>
      </c>
      <c r="F115" s="18" t="s">
        <v>296</v>
      </c>
      <c r="G115" s="18"/>
      <c r="H115" s="79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212"/>
    </row>
    <row r="116" spans="1:21" x14ac:dyDescent="0.3">
      <c r="A116" s="211" t="s">
        <v>297</v>
      </c>
      <c r="B116" s="18" t="s">
        <v>298</v>
      </c>
      <c r="C116" s="18" t="s">
        <v>247</v>
      </c>
      <c r="D116" s="24" t="s">
        <v>13</v>
      </c>
      <c r="E116" s="29">
        <v>74381700</v>
      </c>
      <c r="F116" s="18" t="s">
        <v>296</v>
      </c>
      <c r="G116" s="18"/>
      <c r="H116" s="79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212"/>
    </row>
    <row r="117" spans="1:21" x14ac:dyDescent="0.3">
      <c r="A117" s="211" t="s">
        <v>299</v>
      </c>
      <c r="B117" s="18" t="s">
        <v>300</v>
      </c>
      <c r="C117" s="18" t="s">
        <v>247</v>
      </c>
      <c r="D117" s="24" t="s">
        <v>13</v>
      </c>
      <c r="E117" s="29">
        <v>70373200</v>
      </c>
      <c r="F117" s="18" t="s">
        <v>301</v>
      </c>
      <c r="G117" s="18"/>
      <c r="H117" s="79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212">
        <v>-10</v>
      </c>
    </row>
    <row r="118" spans="1:21" x14ac:dyDescent="0.3">
      <c r="A118" s="211" t="s">
        <v>302</v>
      </c>
      <c r="B118" s="18" t="s">
        <v>303</v>
      </c>
      <c r="C118" s="18" t="s">
        <v>247</v>
      </c>
      <c r="D118" s="24" t="s">
        <v>36</v>
      </c>
      <c r="E118" s="29"/>
      <c r="F118" s="18" t="s">
        <v>304</v>
      </c>
      <c r="G118" s="18"/>
      <c r="H118" s="79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212"/>
    </row>
    <row r="119" spans="1:21" x14ac:dyDescent="0.3">
      <c r="A119" s="211" t="s">
        <v>305</v>
      </c>
      <c r="B119" s="18" t="s">
        <v>306</v>
      </c>
      <c r="C119" s="18" t="s">
        <v>247</v>
      </c>
      <c r="D119" s="24" t="s">
        <v>13</v>
      </c>
      <c r="E119" s="29">
        <v>70373200</v>
      </c>
      <c r="F119" s="18" t="s">
        <v>301</v>
      </c>
      <c r="G119" s="18"/>
      <c r="H119" s="79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212">
        <v>-10</v>
      </c>
    </row>
    <row r="120" spans="1:21" x14ac:dyDescent="0.3">
      <c r="A120" s="211" t="s">
        <v>307</v>
      </c>
      <c r="B120" s="18" t="s">
        <v>308</v>
      </c>
      <c r="C120" s="18" t="s">
        <v>247</v>
      </c>
      <c r="D120" s="24" t="s">
        <v>13</v>
      </c>
      <c r="E120" s="29">
        <v>71252300</v>
      </c>
      <c r="F120" s="18" t="s">
        <v>309</v>
      </c>
      <c r="G120" s="18">
        <v>72866000</v>
      </c>
      <c r="H120" s="79" t="s">
        <v>254</v>
      </c>
      <c r="I120" s="80"/>
      <c r="J120" s="80">
        <f>15+8</f>
        <v>23</v>
      </c>
      <c r="K120" s="80"/>
      <c r="L120" s="80"/>
      <c r="M120" s="80"/>
      <c r="N120" s="80"/>
      <c r="O120" s="80"/>
      <c r="P120" s="80"/>
      <c r="Q120" s="80"/>
      <c r="R120" s="80">
        <v>100</v>
      </c>
      <c r="S120" s="80">
        <v>7</v>
      </c>
      <c r="T120" s="80"/>
      <c r="U120" s="212"/>
    </row>
    <row r="121" spans="1:21" x14ac:dyDescent="0.3">
      <c r="A121" s="211" t="s">
        <v>310</v>
      </c>
      <c r="B121" s="18" t="s">
        <v>311</v>
      </c>
      <c r="C121" s="18" t="s">
        <v>247</v>
      </c>
      <c r="D121" s="24" t="s">
        <v>13</v>
      </c>
      <c r="E121" s="29">
        <v>70530200</v>
      </c>
      <c r="F121" s="18" t="s">
        <v>312</v>
      </c>
      <c r="G121" s="18"/>
      <c r="H121" s="79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212">
        <v>-5</v>
      </c>
    </row>
    <row r="122" spans="1:21" x14ac:dyDescent="0.3">
      <c r="A122" s="211" t="s">
        <v>313</v>
      </c>
      <c r="B122" s="18" t="s">
        <v>314</v>
      </c>
      <c r="C122" s="18" t="s">
        <v>247</v>
      </c>
      <c r="D122" s="24" t="s">
        <v>13</v>
      </c>
      <c r="E122" s="29"/>
      <c r="F122" s="18" t="s">
        <v>283</v>
      </c>
      <c r="G122" s="18"/>
      <c r="H122" s="79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212"/>
    </row>
    <row r="123" spans="1:21" x14ac:dyDescent="0.3">
      <c r="A123" s="211" t="s">
        <v>315</v>
      </c>
      <c r="B123" s="18" t="s">
        <v>316</v>
      </c>
      <c r="C123" s="18" t="s">
        <v>247</v>
      </c>
      <c r="D123" s="24" t="s">
        <v>13</v>
      </c>
      <c r="E123" s="29"/>
      <c r="F123" s="18" t="s">
        <v>317</v>
      </c>
      <c r="G123" s="18"/>
      <c r="H123" s="79"/>
      <c r="I123" s="80"/>
      <c r="J123" s="80"/>
      <c r="K123" s="80"/>
      <c r="L123" s="80"/>
      <c r="M123" s="80"/>
      <c r="N123" s="80"/>
      <c r="O123" s="80"/>
      <c r="P123" s="80"/>
      <c r="Q123" s="80"/>
      <c r="R123" s="80">
        <v>100</v>
      </c>
      <c r="S123" s="80"/>
      <c r="T123" s="80"/>
      <c r="U123" s="212">
        <v>100</v>
      </c>
    </row>
    <row r="124" spans="1:21" x14ac:dyDescent="0.3">
      <c r="A124" s="211" t="s">
        <v>318</v>
      </c>
      <c r="B124" s="18" t="s">
        <v>319</v>
      </c>
      <c r="C124" s="18" t="s">
        <v>247</v>
      </c>
      <c r="D124" s="24" t="s">
        <v>13</v>
      </c>
      <c r="E124" s="29"/>
      <c r="F124" s="18" t="s">
        <v>320</v>
      </c>
      <c r="G124" s="18"/>
      <c r="H124" s="79"/>
      <c r="I124" s="80"/>
      <c r="J124" s="80"/>
      <c r="K124" s="81">
        <v>50</v>
      </c>
      <c r="L124" s="80"/>
      <c r="M124" s="80"/>
      <c r="N124" s="80"/>
      <c r="O124" s="80"/>
      <c r="P124" s="80"/>
      <c r="Q124" s="80"/>
      <c r="R124" s="80">
        <v>100</v>
      </c>
      <c r="S124" s="81">
        <v>60</v>
      </c>
      <c r="T124" s="80"/>
      <c r="U124" s="212">
        <v>200</v>
      </c>
    </row>
    <row r="125" spans="1:21" x14ac:dyDescent="0.3">
      <c r="A125" s="211" t="s">
        <v>321</v>
      </c>
      <c r="B125" s="18" t="s">
        <v>322</v>
      </c>
      <c r="C125" s="18" t="s">
        <v>247</v>
      </c>
      <c r="D125" s="24" t="s">
        <v>36</v>
      </c>
      <c r="E125" s="29">
        <v>71558900</v>
      </c>
      <c r="F125" s="18" t="s">
        <v>323</v>
      </c>
      <c r="G125" s="18"/>
      <c r="H125" s="79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212"/>
    </row>
    <row r="126" spans="1:21" x14ac:dyDescent="0.3">
      <c r="A126" s="211" t="s">
        <v>324</v>
      </c>
      <c r="B126" s="18" t="s">
        <v>325</v>
      </c>
      <c r="C126" s="18" t="s">
        <v>247</v>
      </c>
      <c r="D126" s="24" t="s">
        <v>36</v>
      </c>
      <c r="E126" s="29">
        <v>71558900</v>
      </c>
      <c r="F126" s="18" t="s">
        <v>323</v>
      </c>
      <c r="G126" s="18"/>
      <c r="H126" s="79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212"/>
    </row>
    <row r="127" spans="1:21" x14ac:dyDescent="0.3">
      <c r="A127" s="211" t="s">
        <v>326</v>
      </c>
      <c r="B127" s="18" t="s">
        <v>327</v>
      </c>
      <c r="C127" s="18" t="s">
        <v>247</v>
      </c>
      <c r="D127" s="24" t="s">
        <v>36</v>
      </c>
      <c r="E127" s="29">
        <v>70530200</v>
      </c>
      <c r="F127" s="18" t="s">
        <v>293</v>
      </c>
      <c r="G127" s="18"/>
      <c r="H127" s="79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212">
        <v>-5</v>
      </c>
    </row>
    <row r="128" spans="1:21" x14ac:dyDescent="0.3">
      <c r="A128" s="211" t="s">
        <v>328</v>
      </c>
      <c r="B128" s="18" t="s">
        <v>329</v>
      </c>
      <c r="C128" s="18" t="s">
        <v>247</v>
      </c>
      <c r="D128" s="24" t="s">
        <v>13</v>
      </c>
      <c r="E128" s="29"/>
      <c r="F128" s="18" t="s">
        <v>251</v>
      </c>
      <c r="G128" s="18"/>
      <c r="H128" s="79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212"/>
    </row>
    <row r="129" spans="1:21" x14ac:dyDescent="0.3">
      <c r="A129" s="211" t="s">
        <v>330</v>
      </c>
      <c r="B129" s="18" t="s">
        <v>331</v>
      </c>
      <c r="C129" s="18" t="s">
        <v>247</v>
      </c>
      <c r="D129" s="24" t="s">
        <v>36</v>
      </c>
      <c r="E129" s="29"/>
      <c r="F129" s="18" t="s">
        <v>332</v>
      </c>
      <c r="G129" s="18"/>
      <c r="H129" s="79"/>
      <c r="I129" s="80"/>
      <c r="J129" s="80"/>
      <c r="K129" s="81">
        <v>30</v>
      </c>
      <c r="L129" s="80"/>
      <c r="M129" s="80"/>
      <c r="N129" s="80"/>
      <c r="O129" s="80"/>
      <c r="P129" s="80"/>
      <c r="Q129" s="80"/>
      <c r="R129" s="80"/>
      <c r="S129" s="80"/>
      <c r="T129" s="80"/>
      <c r="U129" s="212"/>
    </row>
    <row r="130" spans="1:21" x14ac:dyDescent="0.3">
      <c r="A130" s="211" t="s">
        <v>333</v>
      </c>
      <c r="B130" s="18" t="s">
        <v>334</v>
      </c>
      <c r="C130" s="18" t="s">
        <v>247</v>
      </c>
      <c r="D130" s="24" t="s">
        <v>13</v>
      </c>
      <c r="E130" s="29">
        <v>70547100</v>
      </c>
      <c r="F130" s="18" t="s">
        <v>335</v>
      </c>
      <c r="G130" s="18"/>
      <c r="H130" s="79"/>
      <c r="I130" s="80"/>
      <c r="J130" s="80"/>
      <c r="K130" s="80"/>
      <c r="L130" s="80"/>
      <c r="M130" s="80"/>
      <c r="N130" s="80"/>
      <c r="O130" s="116">
        <v>100</v>
      </c>
      <c r="P130" s="80">
        <v>10</v>
      </c>
      <c r="Q130" s="80"/>
      <c r="R130" s="80">
        <v>50</v>
      </c>
      <c r="S130" s="80">
        <v>60</v>
      </c>
      <c r="T130" s="80"/>
      <c r="U130" s="212">
        <v>20</v>
      </c>
    </row>
    <row r="131" spans="1:21" x14ac:dyDescent="0.3">
      <c r="A131" s="211" t="s">
        <v>336</v>
      </c>
      <c r="B131" s="18" t="s">
        <v>337</v>
      </c>
      <c r="C131" s="18" t="s">
        <v>247</v>
      </c>
      <c r="D131" s="24" t="s">
        <v>13</v>
      </c>
      <c r="E131" s="29">
        <v>73085259</v>
      </c>
      <c r="F131" s="18" t="s">
        <v>338</v>
      </c>
      <c r="G131" s="18"/>
      <c r="H131" s="79"/>
      <c r="I131" s="80"/>
      <c r="J131" s="80">
        <v>10</v>
      </c>
      <c r="K131" s="80"/>
      <c r="L131" s="80">
        <v>15</v>
      </c>
      <c r="M131" s="80"/>
      <c r="N131" s="80"/>
      <c r="O131" s="80"/>
      <c r="P131" s="80">
        <v>10</v>
      </c>
      <c r="Q131" s="80"/>
      <c r="R131" s="80"/>
      <c r="S131" s="80">
        <v>15</v>
      </c>
      <c r="T131" s="80"/>
      <c r="U131" s="212">
        <v>80</v>
      </c>
    </row>
    <row r="132" spans="1:21" x14ac:dyDescent="0.3">
      <c r="A132" s="211" t="s">
        <v>339</v>
      </c>
      <c r="B132" s="18" t="s">
        <v>340</v>
      </c>
      <c r="C132" s="18" t="s">
        <v>247</v>
      </c>
      <c r="D132" s="24" t="s">
        <v>13</v>
      </c>
      <c r="E132" s="29">
        <v>73085259</v>
      </c>
      <c r="F132" s="18" t="s">
        <v>338</v>
      </c>
      <c r="G132" s="18"/>
      <c r="H132" s="79"/>
      <c r="I132" s="80"/>
      <c r="J132" s="80">
        <v>10</v>
      </c>
      <c r="K132" s="80"/>
      <c r="L132" s="80">
        <v>15</v>
      </c>
      <c r="M132" s="80"/>
      <c r="N132" s="80"/>
      <c r="O132" s="80"/>
      <c r="P132" s="80">
        <v>10</v>
      </c>
      <c r="Q132" s="80"/>
      <c r="R132" s="80"/>
      <c r="S132" s="80">
        <v>15</v>
      </c>
      <c r="T132" s="80"/>
      <c r="U132" s="212"/>
    </row>
    <row r="133" spans="1:21" x14ac:dyDescent="0.3">
      <c r="A133" s="211" t="s">
        <v>341</v>
      </c>
      <c r="B133" s="18" t="s">
        <v>342</v>
      </c>
      <c r="C133" s="18" t="s">
        <v>247</v>
      </c>
      <c r="D133" s="24" t="s">
        <v>13</v>
      </c>
      <c r="E133" s="29"/>
      <c r="F133" s="18" t="s">
        <v>332</v>
      </c>
      <c r="G133" s="18"/>
      <c r="H133" s="79"/>
      <c r="I133" s="80"/>
      <c r="J133" s="80"/>
      <c r="K133" s="81">
        <v>20</v>
      </c>
      <c r="L133" s="80"/>
      <c r="M133" s="80"/>
      <c r="N133" s="80"/>
      <c r="O133" s="80"/>
      <c r="P133" s="80"/>
      <c r="Q133" s="80"/>
      <c r="R133" s="80"/>
      <c r="S133" s="80"/>
      <c r="T133" s="80"/>
      <c r="U133" s="212"/>
    </row>
    <row r="134" spans="1:21" x14ac:dyDescent="0.3">
      <c r="A134" s="211" t="s">
        <v>343</v>
      </c>
      <c r="B134" s="18" t="s">
        <v>344</v>
      </c>
      <c r="C134" s="18" t="s">
        <v>247</v>
      </c>
      <c r="D134" s="24" t="s">
        <v>36</v>
      </c>
      <c r="E134" s="29"/>
      <c r="F134" s="18" t="s">
        <v>345</v>
      </c>
      <c r="G134" s="18"/>
      <c r="H134" s="79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212"/>
    </row>
    <row r="135" spans="1:21" x14ac:dyDescent="0.3">
      <c r="A135" s="211" t="s">
        <v>346</v>
      </c>
      <c r="B135" s="18" t="s">
        <v>347</v>
      </c>
      <c r="C135" s="18" t="s">
        <v>247</v>
      </c>
      <c r="D135" s="24" t="s">
        <v>36</v>
      </c>
      <c r="E135" s="29">
        <v>70346500</v>
      </c>
      <c r="F135" s="18" t="s">
        <v>348</v>
      </c>
      <c r="G135" s="18"/>
      <c r="H135" s="79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212"/>
    </row>
    <row r="136" spans="1:21" x14ac:dyDescent="0.3">
      <c r="A136" s="211" t="s">
        <v>349</v>
      </c>
      <c r="B136" s="18" t="s">
        <v>350</v>
      </c>
      <c r="C136" s="18" t="s">
        <v>247</v>
      </c>
      <c r="D136" s="24" t="s">
        <v>36</v>
      </c>
      <c r="E136" s="29">
        <v>70323300</v>
      </c>
      <c r="F136" s="18" t="s">
        <v>290</v>
      </c>
      <c r="G136" s="18"/>
      <c r="H136" s="79"/>
      <c r="I136" s="80"/>
      <c r="J136" s="80"/>
      <c r="K136" s="80"/>
      <c r="L136" s="80"/>
      <c r="M136" s="80"/>
      <c r="N136" s="80"/>
      <c r="O136" s="80"/>
      <c r="P136" s="80">
        <v>4</v>
      </c>
      <c r="Q136" s="80"/>
      <c r="R136" s="80"/>
      <c r="S136" s="80"/>
      <c r="T136" s="80"/>
      <c r="U136" s="212"/>
    </row>
    <row r="137" spans="1:21" x14ac:dyDescent="0.3">
      <c r="A137" s="211" t="s">
        <v>351</v>
      </c>
      <c r="B137" s="18" t="s">
        <v>352</v>
      </c>
      <c r="C137" s="18" t="s">
        <v>247</v>
      </c>
      <c r="D137" s="24" t="s">
        <v>36</v>
      </c>
      <c r="E137" s="29">
        <v>70948400</v>
      </c>
      <c r="F137" s="18" t="s">
        <v>353</v>
      </c>
      <c r="G137" s="18"/>
      <c r="H137" s="79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212"/>
    </row>
    <row r="138" spans="1:21" x14ac:dyDescent="0.3">
      <c r="A138" s="211" t="s">
        <v>354</v>
      </c>
      <c r="B138" s="18" t="s">
        <v>355</v>
      </c>
      <c r="C138" s="18" t="s">
        <v>247</v>
      </c>
      <c r="D138" s="24" t="s">
        <v>36</v>
      </c>
      <c r="E138" s="29">
        <v>70346500</v>
      </c>
      <c r="F138" s="18" t="s">
        <v>348</v>
      </c>
      <c r="G138" s="18"/>
      <c r="H138" s="79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212"/>
    </row>
    <row r="139" spans="1:21" x14ac:dyDescent="0.3">
      <c r="A139" s="211" t="s">
        <v>356</v>
      </c>
      <c r="B139" s="18" t="s">
        <v>357</v>
      </c>
      <c r="C139" s="18" t="s">
        <v>247</v>
      </c>
      <c r="D139" s="24" t="s">
        <v>13</v>
      </c>
      <c r="E139" s="29">
        <v>71252300</v>
      </c>
      <c r="F139" s="18" t="s">
        <v>257</v>
      </c>
      <c r="G139" s="18"/>
      <c r="H139" s="79"/>
      <c r="I139" s="80"/>
      <c r="J139" s="80">
        <v>5</v>
      </c>
      <c r="K139" s="80"/>
      <c r="L139" s="80"/>
      <c r="M139" s="80"/>
      <c r="N139" s="80">
        <v>10</v>
      </c>
      <c r="O139" s="116">
        <v>50</v>
      </c>
      <c r="P139" s="80"/>
      <c r="Q139" s="80"/>
      <c r="R139" s="80">
        <v>10</v>
      </c>
      <c r="S139" s="80">
        <v>7</v>
      </c>
      <c r="T139" s="80"/>
      <c r="U139" s="212"/>
    </row>
    <row r="140" spans="1:21" x14ac:dyDescent="0.3">
      <c r="A140" s="211" t="s">
        <v>358</v>
      </c>
      <c r="B140" s="18" t="s">
        <v>359</v>
      </c>
      <c r="C140" s="18" t="s">
        <v>247</v>
      </c>
      <c r="D140" s="24" t="s">
        <v>36</v>
      </c>
      <c r="E140" s="29">
        <v>74913729</v>
      </c>
      <c r="F140" s="18" t="s">
        <v>360</v>
      </c>
      <c r="G140" s="18"/>
      <c r="H140" s="79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212"/>
    </row>
    <row r="141" spans="1:21" x14ac:dyDescent="0.3">
      <c r="A141" s="211" t="s">
        <v>361</v>
      </c>
      <c r="B141" s="18" t="s">
        <v>362</v>
      </c>
      <c r="C141" s="18" t="s">
        <v>247</v>
      </c>
      <c r="D141" s="24" t="s">
        <v>36</v>
      </c>
      <c r="E141" s="29">
        <v>73560379</v>
      </c>
      <c r="F141" s="18" t="s">
        <v>363</v>
      </c>
      <c r="G141" s="18">
        <v>70440100</v>
      </c>
      <c r="H141" s="79" t="s">
        <v>364</v>
      </c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212">
        <v>-2</v>
      </c>
    </row>
    <row r="142" spans="1:21" x14ac:dyDescent="0.3">
      <c r="A142" s="211" t="s">
        <v>365</v>
      </c>
      <c r="B142" s="18" t="s">
        <v>366</v>
      </c>
      <c r="C142" s="18" t="s">
        <v>247</v>
      </c>
      <c r="D142" s="24" t="s">
        <v>36</v>
      </c>
      <c r="E142" s="29">
        <v>73560379</v>
      </c>
      <c r="F142" s="18" t="s">
        <v>363</v>
      </c>
      <c r="G142" s="18">
        <v>70440100</v>
      </c>
      <c r="H142" s="79" t="s">
        <v>364</v>
      </c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212">
        <v>-2</v>
      </c>
    </row>
    <row r="143" spans="1:21" x14ac:dyDescent="0.3">
      <c r="A143" s="211" t="s">
        <v>367</v>
      </c>
      <c r="B143" s="18" t="s">
        <v>368</v>
      </c>
      <c r="C143" s="18" t="s">
        <v>247</v>
      </c>
      <c r="D143" s="24" t="s">
        <v>36</v>
      </c>
      <c r="E143" s="29"/>
      <c r="F143" s="18" t="s">
        <v>369</v>
      </c>
      <c r="G143" s="18"/>
      <c r="H143" s="79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212"/>
    </row>
    <row r="144" spans="1:21" x14ac:dyDescent="0.3">
      <c r="A144" s="211" t="s">
        <v>370</v>
      </c>
      <c r="B144" s="18" t="s">
        <v>371</v>
      </c>
      <c r="C144" s="18" t="s">
        <v>247</v>
      </c>
      <c r="D144" s="24" t="s">
        <v>36</v>
      </c>
      <c r="E144" s="29">
        <v>74913729</v>
      </c>
      <c r="F144" s="18" t="s">
        <v>360</v>
      </c>
      <c r="G144" s="18"/>
      <c r="H144" s="79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212"/>
    </row>
    <row r="145" spans="1:21" x14ac:dyDescent="0.3">
      <c r="A145" s="211" t="s">
        <v>372</v>
      </c>
      <c r="B145" s="18" t="s">
        <v>373</v>
      </c>
      <c r="C145" s="18" t="s">
        <v>247</v>
      </c>
      <c r="D145" s="24" t="s">
        <v>36</v>
      </c>
      <c r="E145" s="29">
        <v>73560379</v>
      </c>
      <c r="F145" s="18" t="s">
        <v>363</v>
      </c>
      <c r="G145" s="18">
        <v>70440100</v>
      </c>
      <c r="H145" s="79" t="s">
        <v>364</v>
      </c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212">
        <v>-2</v>
      </c>
    </row>
    <row r="146" spans="1:21" x14ac:dyDescent="0.3">
      <c r="A146" s="211" t="s">
        <v>374</v>
      </c>
      <c r="B146" s="18" t="s">
        <v>375</v>
      </c>
      <c r="C146" s="18" t="s">
        <v>247</v>
      </c>
      <c r="D146" s="24" t="s">
        <v>36</v>
      </c>
      <c r="E146" s="29"/>
      <c r="F146" s="18" t="s">
        <v>376</v>
      </c>
      <c r="G146" s="18"/>
      <c r="H146" s="79"/>
      <c r="I146" s="80">
        <v>20</v>
      </c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212">
        <v>-10</v>
      </c>
    </row>
    <row r="147" spans="1:21" x14ac:dyDescent="0.3">
      <c r="A147" s="211" t="s">
        <v>377</v>
      </c>
      <c r="B147" s="18" t="s">
        <v>378</v>
      </c>
      <c r="C147" s="18" t="s">
        <v>247</v>
      </c>
      <c r="D147" s="24" t="s">
        <v>36</v>
      </c>
      <c r="E147" s="29">
        <v>73560379</v>
      </c>
      <c r="F147" s="18" t="s">
        <v>363</v>
      </c>
      <c r="G147" s="18">
        <v>70440100</v>
      </c>
      <c r="H147" s="79" t="s">
        <v>364</v>
      </c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212">
        <v>-2</v>
      </c>
    </row>
    <row r="148" spans="1:21" x14ac:dyDescent="0.3">
      <c r="A148" s="211" t="s">
        <v>379</v>
      </c>
      <c r="B148" s="18" t="s">
        <v>380</v>
      </c>
      <c r="C148" s="18" t="s">
        <v>247</v>
      </c>
      <c r="D148" s="24" t="s">
        <v>36</v>
      </c>
      <c r="E148" s="29">
        <v>73560379</v>
      </c>
      <c r="F148" s="18" t="s">
        <v>363</v>
      </c>
      <c r="G148" s="18">
        <v>70440100</v>
      </c>
      <c r="H148" s="79" t="s">
        <v>364</v>
      </c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212">
        <v>-2</v>
      </c>
    </row>
    <row r="149" spans="1:21" x14ac:dyDescent="0.3">
      <c r="A149" s="211" t="s">
        <v>381</v>
      </c>
      <c r="B149" s="18" t="s">
        <v>382</v>
      </c>
      <c r="C149" s="18" t="s">
        <v>247</v>
      </c>
      <c r="D149" s="24" t="s">
        <v>36</v>
      </c>
      <c r="E149" s="29">
        <v>73560379</v>
      </c>
      <c r="F149" s="18" t="s">
        <v>363</v>
      </c>
      <c r="G149" s="18">
        <v>70440100</v>
      </c>
      <c r="H149" s="79" t="s">
        <v>364</v>
      </c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212"/>
    </row>
    <row r="150" spans="1:21" x14ac:dyDescent="0.3">
      <c r="A150" s="211" t="s">
        <v>383</v>
      </c>
      <c r="B150" s="18" t="s">
        <v>384</v>
      </c>
      <c r="C150" s="18" t="s">
        <v>247</v>
      </c>
      <c r="D150" s="24" t="s">
        <v>13</v>
      </c>
      <c r="E150" s="29">
        <v>71497700</v>
      </c>
      <c r="F150" s="18" t="s">
        <v>385</v>
      </c>
      <c r="G150" s="18"/>
      <c r="H150" s="79"/>
      <c r="I150" s="80"/>
      <c r="J150" s="80"/>
      <c r="K150" s="80">
        <v>10</v>
      </c>
      <c r="L150" s="80"/>
      <c r="M150" s="80"/>
      <c r="N150" s="80">
        <v>10</v>
      </c>
      <c r="O150" s="80"/>
      <c r="P150" s="80"/>
      <c r="Q150" s="80"/>
      <c r="R150" s="80"/>
      <c r="S150" s="80"/>
      <c r="T150" s="80"/>
      <c r="U150" s="212">
        <v>40</v>
      </c>
    </row>
    <row r="151" spans="1:21" x14ac:dyDescent="0.3">
      <c r="A151" s="211" t="s">
        <v>386</v>
      </c>
      <c r="B151" s="18" t="s">
        <v>387</v>
      </c>
      <c r="C151" s="18" t="s">
        <v>247</v>
      </c>
      <c r="D151" s="24" t="s">
        <v>36</v>
      </c>
      <c r="E151" s="29"/>
      <c r="F151" s="18" t="s">
        <v>388</v>
      </c>
      <c r="G151" s="18"/>
      <c r="H151" s="79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212"/>
    </row>
    <row r="152" spans="1:21" x14ac:dyDescent="0.3">
      <c r="A152" s="211" t="s">
        <v>389</v>
      </c>
      <c r="B152" s="18" t="s">
        <v>390</v>
      </c>
      <c r="C152" s="18" t="s">
        <v>247</v>
      </c>
      <c r="D152" s="24" t="s">
        <v>36</v>
      </c>
      <c r="E152" s="29"/>
      <c r="F152" s="18" t="s">
        <v>260</v>
      </c>
      <c r="G152" s="18"/>
      <c r="H152" s="79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212"/>
    </row>
    <row r="153" spans="1:21" x14ac:dyDescent="0.3">
      <c r="A153" s="211" t="s">
        <v>391</v>
      </c>
      <c r="B153" s="18" t="s">
        <v>392</v>
      </c>
      <c r="C153" s="18" t="s">
        <v>247</v>
      </c>
      <c r="D153" s="24" t="s">
        <v>13</v>
      </c>
      <c r="E153" s="29"/>
      <c r="F153" s="18" t="s">
        <v>393</v>
      </c>
      <c r="G153" s="18"/>
      <c r="H153" s="79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212"/>
    </row>
    <row r="154" spans="1:21" x14ac:dyDescent="0.3">
      <c r="A154" s="211" t="s">
        <v>394</v>
      </c>
      <c r="B154" s="18" t="s">
        <v>395</v>
      </c>
      <c r="C154" s="18" t="s">
        <v>247</v>
      </c>
      <c r="D154" s="24" t="s">
        <v>36</v>
      </c>
      <c r="E154" s="29"/>
      <c r="F154" s="18" t="s">
        <v>396</v>
      </c>
      <c r="G154" s="18"/>
      <c r="H154" s="79"/>
      <c r="I154" s="80"/>
      <c r="J154" s="80"/>
      <c r="K154" s="80"/>
      <c r="L154" s="80"/>
      <c r="M154" s="80"/>
      <c r="N154" s="80"/>
      <c r="O154" s="80"/>
      <c r="P154" s="80"/>
      <c r="Q154" s="80"/>
      <c r="R154" s="80">
        <v>100</v>
      </c>
      <c r="S154" s="80">
        <v>30</v>
      </c>
      <c r="T154" s="80"/>
      <c r="U154" s="212">
        <v>80</v>
      </c>
    </row>
    <row r="155" spans="1:21" x14ac:dyDescent="0.3">
      <c r="A155" s="211" t="s">
        <v>397</v>
      </c>
      <c r="B155" s="18" t="s">
        <v>398</v>
      </c>
      <c r="C155" s="18" t="s">
        <v>247</v>
      </c>
      <c r="D155" s="24" t="s">
        <v>13</v>
      </c>
      <c r="E155" s="29"/>
      <c r="F155" s="18" t="s">
        <v>277</v>
      </c>
      <c r="G155" s="18"/>
      <c r="H155" s="79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212"/>
    </row>
    <row r="156" spans="1:21" x14ac:dyDescent="0.3">
      <c r="A156" s="211" t="s">
        <v>399</v>
      </c>
      <c r="B156" s="18" t="s">
        <v>400</v>
      </c>
      <c r="C156" s="18" t="s">
        <v>247</v>
      </c>
      <c r="D156" s="24" t="s">
        <v>36</v>
      </c>
      <c r="E156" s="29">
        <v>70346200</v>
      </c>
      <c r="F156" s="18" t="s">
        <v>401</v>
      </c>
      <c r="G156" s="18"/>
      <c r="H156" s="79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212"/>
    </row>
    <row r="157" spans="1:21" x14ac:dyDescent="0.3">
      <c r="A157" s="211" t="s">
        <v>402</v>
      </c>
      <c r="B157" s="18" t="s">
        <v>403</v>
      </c>
      <c r="C157" s="18" t="s">
        <v>247</v>
      </c>
      <c r="D157" s="24" t="s">
        <v>36</v>
      </c>
      <c r="E157" s="29"/>
      <c r="F157" s="18" t="s">
        <v>404</v>
      </c>
      <c r="G157" s="18"/>
      <c r="H157" s="79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212"/>
    </row>
    <row r="158" spans="1:21" x14ac:dyDescent="0.3">
      <c r="A158" s="211" t="s">
        <v>405</v>
      </c>
      <c r="B158" s="18" t="s">
        <v>406</v>
      </c>
      <c r="C158" s="18" t="s">
        <v>247</v>
      </c>
      <c r="D158" s="24" t="s">
        <v>36</v>
      </c>
      <c r="E158" s="29">
        <v>70323300</v>
      </c>
      <c r="F158" s="18" t="s">
        <v>290</v>
      </c>
      <c r="G158" s="18"/>
      <c r="H158" s="79"/>
      <c r="I158" s="80"/>
      <c r="J158" s="80"/>
      <c r="K158" s="80"/>
      <c r="L158" s="80"/>
      <c r="M158" s="80"/>
      <c r="N158" s="80"/>
      <c r="O158" s="80"/>
      <c r="P158" s="80">
        <v>3</v>
      </c>
      <c r="Q158" s="80"/>
      <c r="R158" s="80"/>
      <c r="S158" s="80"/>
      <c r="T158" s="80"/>
      <c r="U158" s="212"/>
    </row>
    <row r="159" spans="1:21" x14ac:dyDescent="0.3">
      <c r="A159" s="211" t="s">
        <v>407</v>
      </c>
      <c r="B159" s="18" t="s">
        <v>408</v>
      </c>
      <c r="C159" s="18" t="s">
        <v>247</v>
      </c>
      <c r="D159" s="24" t="s">
        <v>36</v>
      </c>
      <c r="E159" s="29">
        <v>70948400</v>
      </c>
      <c r="F159" s="18" t="s">
        <v>353</v>
      </c>
      <c r="G159" s="18"/>
      <c r="H159" s="79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212"/>
    </row>
    <row r="160" spans="1:21" x14ac:dyDescent="0.3">
      <c r="A160" s="211" t="s">
        <v>409</v>
      </c>
      <c r="B160" s="18" t="s">
        <v>410</v>
      </c>
      <c r="C160" s="18" t="s">
        <v>247</v>
      </c>
      <c r="D160" s="24" t="s">
        <v>36</v>
      </c>
      <c r="E160" s="29">
        <v>70556233</v>
      </c>
      <c r="F160" s="18" t="s">
        <v>411</v>
      </c>
      <c r="G160" s="18"/>
      <c r="H160" s="79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212"/>
    </row>
    <row r="161" spans="1:21" x14ac:dyDescent="0.3">
      <c r="A161" s="211" t="s">
        <v>412</v>
      </c>
      <c r="B161" s="18" t="s">
        <v>413</v>
      </c>
      <c r="C161" s="18" t="s">
        <v>247</v>
      </c>
      <c r="D161" s="24" t="s">
        <v>36</v>
      </c>
      <c r="E161" s="29">
        <v>73562891</v>
      </c>
      <c r="F161" s="18" t="s">
        <v>414</v>
      </c>
      <c r="G161" s="18"/>
      <c r="H161" s="79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212"/>
    </row>
    <row r="162" spans="1:21" x14ac:dyDescent="0.3">
      <c r="A162" s="211" t="s">
        <v>415</v>
      </c>
      <c r="B162" s="18" t="s">
        <v>416</v>
      </c>
      <c r="C162" s="18" t="s">
        <v>247</v>
      </c>
      <c r="D162" s="24" t="s">
        <v>36</v>
      </c>
      <c r="E162" s="29">
        <v>73560379</v>
      </c>
      <c r="F162" s="18" t="s">
        <v>417</v>
      </c>
      <c r="G162" s="18"/>
      <c r="H162" s="79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212"/>
    </row>
    <row r="163" spans="1:21" x14ac:dyDescent="0.3">
      <c r="A163" s="211" t="s">
        <v>418</v>
      </c>
      <c r="B163" s="18" t="s">
        <v>419</v>
      </c>
      <c r="C163" s="18" t="s">
        <v>247</v>
      </c>
      <c r="D163" s="24" t="s">
        <v>36</v>
      </c>
      <c r="E163" s="29">
        <v>70530200</v>
      </c>
      <c r="F163" s="18" t="s">
        <v>293</v>
      </c>
      <c r="G163" s="18"/>
      <c r="H163" s="79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212">
        <v>-5</v>
      </c>
    </row>
    <row r="164" spans="1:21" x14ac:dyDescent="0.3">
      <c r="A164" s="211" t="s">
        <v>420</v>
      </c>
      <c r="B164" s="18" t="s">
        <v>421</v>
      </c>
      <c r="C164" s="18" t="s">
        <v>247</v>
      </c>
      <c r="D164" s="24" t="s">
        <v>36</v>
      </c>
      <c r="E164" s="29">
        <v>70365600</v>
      </c>
      <c r="F164" s="18" t="s">
        <v>422</v>
      </c>
      <c r="G164" s="18"/>
      <c r="H164" s="79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212"/>
    </row>
    <row r="165" spans="1:21" x14ac:dyDescent="0.3">
      <c r="A165" s="211" t="s">
        <v>423</v>
      </c>
      <c r="B165" s="18" t="s">
        <v>424</v>
      </c>
      <c r="C165" s="18" t="s">
        <v>247</v>
      </c>
      <c r="D165" s="24" t="s">
        <v>36</v>
      </c>
      <c r="E165" s="29">
        <v>70323300</v>
      </c>
      <c r="F165" s="18" t="s">
        <v>290</v>
      </c>
      <c r="G165" s="18"/>
      <c r="H165" s="79"/>
      <c r="I165" s="80"/>
      <c r="J165" s="80"/>
      <c r="K165" s="80"/>
      <c r="L165" s="80"/>
      <c r="M165" s="80"/>
      <c r="N165" s="80"/>
      <c r="O165" s="80"/>
      <c r="P165" s="80">
        <v>3</v>
      </c>
      <c r="Q165" s="80"/>
      <c r="R165" s="80"/>
      <c r="S165" s="80"/>
      <c r="T165" s="80"/>
      <c r="U165" s="212"/>
    </row>
    <row r="166" spans="1:21" x14ac:dyDescent="0.3">
      <c r="A166" s="211" t="s">
        <v>425</v>
      </c>
      <c r="B166" s="18" t="s">
        <v>426</v>
      </c>
      <c r="C166" s="18" t="s">
        <v>247</v>
      </c>
      <c r="D166" s="24" t="s">
        <v>36</v>
      </c>
      <c r="E166" s="29">
        <v>70323300</v>
      </c>
      <c r="F166" s="18" t="s">
        <v>427</v>
      </c>
      <c r="G166" s="18"/>
      <c r="H166" s="79"/>
      <c r="I166" s="80"/>
      <c r="J166" s="80"/>
      <c r="K166" s="80"/>
      <c r="L166" s="80"/>
      <c r="M166" s="80"/>
      <c r="N166" s="80"/>
      <c r="O166" s="80"/>
      <c r="P166" s="80">
        <v>3</v>
      </c>
      <c r="Q166" s="80"/>
      <c r="R166" s="80"/>
      <c r="S166" s="80"/>
      <c r="T166" s="80"/>
      <c r="U166" s="212"/>
    </row>
    <row r="167" spans="1:21" x14ac:dyDescent="0.3">
      <c r="A167" s="211" t="s">
        <v>428</v>
      </c>
      <c r="B167" s="18" t="s">
        <v>429</v>
      </c>
      <c r="C167" s="18" t="s">
        <v>247</v>
      </c>
      <c r="D167" s="24" t="s">
        <v>36</v>
      </c>
      <c r="E167" s="29">
        <v>70323300</v>
      </c>
      <c r="F167" s="18" t="s">
        <v>427</v>
      </c>
      <c r="G167" s="18"/>
      <c r="H167" s="79"/>
      <c r="I167" s="80"/>
      <c r="J167" s="80"/>
      <c r="K167" s="80"/>
      <c r="L167" s="80"/>
      <c r="M167" s="80"/>
      <c r="N167" s="80"/>
      <c r="O167" s="80"/>
      <c r="P167" s="80">
        <v>3</v>
      </c>
      <c r="Q167" s="80"/>
      <c r="R167" s="80"/>
      <c r="S167" s="80"/>
      <c r="T167" s="80"/>
      <c r="U167" s="212"/>
    </row>
    <row r="168" spans="1:21" x14ac:dyDescent="0.3">
      <c r="A168" s="211" t="s">
        <v>430</v>
      </c>
      <c r="B168" s="18" t="s">
        <v>431</v>
      </c>
      <c r="C168" s="18" t="s">
        <v>247</v>
      </c>
      <c r="D168" s="24" t="s">
        <v>36</v>
      </c>
      <c r="E168" s="29">
        <v>73976500</v>
      </c>
      <c r="F168" s="18" t="s">
        <v>432</v>
      </c>
      <c r="G168" s="18"/>
      <c r="H168" s="79"/>
      <c r="I168" s="80"/>
      <c r="J168" s="80">
        <v>50</v>
      </c>
      <c r="K168" s="80"/>
      <c r="L168" s="80"/>
      <c r="M168" s="80">
        <v>50</v>
      </c>
      <c r="N168" s="80"/>
      <c r="O168" s="80"/>
      <c r="P168" s="80"/>
      <c r="Q168" s="80"/>
      <c r="R168" s="80">
        <v>20</v>
      </c>
      <c r="S168" s="80"/>
      <c r="T168" s="80"/>
      <c r="U168" s="212">
        <v>40</v>
      </c>
    </row>
    <row r="169" spans="1:21" x14ac:dyDescent="0.3">
      <c r="A169" s="211" t="s">
        <v>433</v>
      </c>
      <c r="B169" s="18" t="s">
        <v>434</v>
      </c>
      <c r="C169" s="18" t="s">
        <v>247</v>
      </c>
      <c r="D169" s="24" t="s">
        <v>36</v>
      </c>
      <c r="E169" s="29"/>
      <c r="F169" s="18" t="s">
        <v>435</v>
      </c>
      <c r="G169" s="18"/>
      <c r="H169" s="79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212"/>
    </row>
    <row r="170" spans="1:21" x14ac:dyDescent="0.3">
      <c r="A170" s="211" t="s">
        <v>436</v>
      </c>
      <c r="B170" s="18" t="s">
        <v>437</v>
      </c>
      <c r="C170" s="18" t="s">
        <v>247</v>
      </c>
      <c r="D170" s="24" t="s">
        <v>36</v>
      </c>
      <c r="E170" s="29"/>
      <c r="F170" s="18" t="s">
        <v>396</v>
      </c>
      <c r="G170" s="18"/>
      <c r="H170" s="79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>
        <v>30</v>
      </c>
      <c r="T170" s="80"/>
      <c r="U170" s="212"/>
    </row>
    <row r="171" spans="1:21" x14ac:dyDescent="0.3">
      <c r="A171" s="211" t="s">
        <v>438</v>
      </c>
      <c r="B171" s="18" t="s">
        <v>439</v>
      </c>
      <c r="C171" s="18" t="s">
        <v>247</v>
      </c>
      <c r="D171" s="24" t="s">
        <v>36</v>
      </c>
      <c r="E171" s="29">
        <v>72903900</v>
      </c>
      <c r="F171" s="18" t="s">
        <v>440</v>
      </c>
      <c r="G171" s="18"/>
      <c r="H171" s="79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212"/>
    </row>
    <row r="172" spans="1:21" x14ac:dyDescent="0.3">
      <c r="A172" s="211" t="s">
        <v>441</v>
      </c>
      <c r="B172" s="18" t="s">
        <v>442</v>
      </c>
      <c r="C172" s="18" t="s">
        <v>247</v>
      </c>
      <c r="D172" s="24" t="s">
        <v>36</v>
      </c>
      <c r="E172" s="29">
        <v>70594100</v>
      </c>
      <c r="F172" s="18" t="s">
        <v>443</v>
      </c>
      <c r="G172" s="18"/>
      <c r="H172" s="79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212"/>
    </row>
    <row r="173" spans="1:21" x14ac:dyDescent="0.3">
      <c r="A173" s="211" t="s">
        <v>444</v>
      </c>
      <c r="B173" s="18" t="s">
        <v>445</v>
      </c>
      <c r="C173" s="18" t="s">
        <v>247</v>
      </c>
      <c r="D173" s="24" t="s">
        <v>36</v>
      </c>
      <c r="E173" s="29">
        <v>71252300</v>
      </c>
      <c r="F173" s="18" t="s">
        <v>257</v>
      </c>
      <c r="G173" s="18"/>
      <c r="H173" s="79"/>
      <c r="I173" s="80"/>
      <c r="J173" s="80">
        <v>5</v>
      </c>
      <c r="K173" s="80"/>
      <c r="L173" s="80"/>
      <c r="M173" s="80"/>
      <c r="N173" s="80"/>
      <c r="O173" s="80"/>
      <c r="P173" s="80"/>
      <c r="Q173" s="80"/>
      <c r="R173" s="80">
        <v>10</v>
      </c>
      <c r="S173" s="80">
        <v>8</v>
      </c>
      <c r="T173" s="80"/>
      <c r="U173" s="212"/>
    </row>
    <row r="174" spans="1:21" x14ac:dyDescent="0.3">
      <c r="A174" s="211" t="s">
        <v>446</v>
      </c>
      <c r="B174" s="18" t="s">
        <v>447</v>
      </c>
      <c r="C174" s="18" t="s">
        <v>247</v>
      </c>
      <c r="D174" s="24" t="s">
        <v>13</v>
      </c>
      <c r="E174" s="29"/>
      <c r="F174" s="18" t="s">
        <v>277</v>
      </c>
      <c r="G174" s="18"/>
      <c r="H174" s="79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212"/>
    </row>
    <row r="175" spans="1:21" x14ac:dyDescent="0.3">
      <c r="A175" s="211" t="s">
        <v>448</v>
      </c>
      <c r="B175" s="18" t="s">
        <v>449</v>
      </c>
      <c r="C175" s="18" t="s">
        <v>247</v>
      </c>
      <c r="D175" s="24" t="s">
        <v>36</v>
      </c>
      <c r="E175" s="29">
        <v>45458656</v>
      </c>
      <c r="F175" s="18" t="s">
        <v>450</v>
      </c>
      <c r="G175" s="18"/>
      <c r="H175" s="79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212"/>
    </row>
    <row r="176" spans="1:21" x14ac:dyDescent="0.3">
      <c r="A176" s="213"/>
      <c r="B176" s="82" t="s">
        <v>451</v>
      </c>
      <c r="C176" s="83" t="s">
        <v>247</v>
      </c>
      <c r="D176" s="84"/>
      <c r="E176" s="85"/>
      <c r="F176" s="83"/>
      <c r="G176" s="83"/>
      <c r="H176" s="86"/>
      <c r="I176" s="81">
        <v>70</v>
      </c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212"/>
    </row>
    <row r="177" spans="1:21" x14ac:dyDescent="0.3">
      <c r="A177" s="214"/>
      <c r="B177" s="88"/>
      <c r="C177" s="83" t="s">
        <v>247</v>
      </c>
      <c r="D177" s="89"/>
      <c r="E177" s="90">
        <v>70589200</v>
      </c>
      <c r="F177" s="90" t="s">
        <v>452</v>
      </c>
      <c r="G177" s="88"/>
      <c r="H177" s="88"/>
      <c r="I177" s="91"/>
      <c r="J177" s="91">
        <v>20</v>
      </c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212"/>
    </row>
    <row r="178" spans="1:21" x14ac:dyDescent="0.3">
      <c r="A178" s="214"/>
      <c r="B178" s="93" t="s">
        <v>453</v>
      </c>
      <c r="C178" s="83" t="s">
        <v>247</v>
      </c>
      <c r="D178" s="89"/>
      <c r="E178" s="93"/>
      <c r="F178" s="93" t="s">
        <v>454</v>
      </c>
      <c r="G178" s="88"/>
      <c r="H178" s="88"/>
      <c r="I178" s="91"/>
      <c r="J178" s="89">
        <v>30</v>
      </c>
      <c r="K178" s="89">
        <v>30</v>
      </c>
      <c r="L178" s="91"/>
      <c r="M178" s="91"/>
      <c r="N178" s="91"/>
      <c r="O178" s="91"/>
      <c r="P178" s="91"/>
      <c r="Q178" s="91"/>
      <c r="R178" s="91"/>
      <c r="S178" s="91"/>
      <c r="T178" s="91"/>
      <c r="U178" s="212"/>
    </row>
    <row r="179" spans="1:21" x14ac:dyDescent="0.3">
      <c r="A179" s="214"/>
      <c r="B179" s="88"/>
      <c r="C179" s="83" t="s">
        <v>247</v>
      </c>
      <c r="D179" s="91"/>
      <c r="E179" s="88"/>
      <c r="F179" s="93" t="s">
        <v>610</v>
      </c>
      <c r="G179" s="88"/>
      <c r="H179" s="88"/>
      <c r="I179" s="91"/>
      <c r="J179" s="91"/>
      <c r="K179" s="89">
        <v>40</v>
      </c>
      <c r="L179" s="91"/>
      <c r="M179" s="91"/>
      <c r="N179" s="91"/>
      <c r="O179" s="91"/>
      <c r="P179" s="91"/>
      <c r="Q179" s="91"/>
      <c r="R179" s="91"/>
      <c r="S179" s="91"/>
      <c r="T179" s="91"/>
      <c r="U179" s="212"/>
    </row>
    <row r="180" spans="1:21" x14ac:dyDescent="0.3">
      <c r="A180" s="214"/>
      <c r="B180" s="88"/>
      <c r="C180" s="83" t="s">
        <v>247</v>
      </c>
      <c r="D180" s="91"/>
      <c r="E180" s="88"/>
      <c r="F180" s="93" t="s">
        <v>611</v>
      </c>
      <c r="G180" s="88"/>
      <c r="H180" s="88"/>
      <c r="I180" s="91"/>
      <c r="J180" s="91"/>
      <c r="K180" s="89">
        <v>40</v>
      </c>
      <c r="L180" s="91"/>
      <c r="M180" s="91"/>
      <c r="N180" s="91"/>
      <c r="O180" s="91"/>
      <c r="P180" s="91"/>
      <c r="Q180" s="91"/>
      <c r="R180" s="91"/>
      <c r="S180" s="91"/>
      <c r="T180" s="91"/>
      <c r="U180" s="212"/>
    </row>
    <row r="181" spans="1:21" x14ac:dyDescent="0.3">
      <c r="A181" s="214"/>
      <c r="B181" s="88"/>
      <c r="C181" s="83" t="s">
        <v>247</v>
      </c>
      <c r="D181" s="91"/>
      <c r="E181" s="83">
        <v>31600455</v>
      </c>
      <c r="F181" s="93" t="s">
        <v>619</v>
      </c>
      <c r="G181" s="88"/>
      <c r="H181" s="88"/>
      <c r="I181" s="91"/>
      <c r="J181" s="91"/>
      <c r="K181" s="89"/>
      <c r="L181" s="91"/>
      <c r="M181" s="91"/>
      <c r="N181" s="91">
        <v>10</v>
      </c>
      <c r="O181" s="91"/>
      <c r="P181" s="91"/>
      <c r="Q181" s="91"/>
      <c r="R181" s="91"/>
      <c r="S181" s="91"/>
      <c r="T181" s="91"/>
      <c r="U181" s="212">
        <v>30</v>
      </c>
    </row>
    <row r="182" spans="1:21" x14ac:dyDescent="0.3">
      <c r="A182" s="214"/>
      <c r="B182" s="88"/>
      <c r="C182" s="83" t="s">
        <v>247</v>
      </c>
      <c r="D182" s="91"/>
      <c r="E182" s="83">
        <v>31601569</v>
      </c>
      <c r="F182" s="93" t="s">
        <v>620</v>
      </c>
      <c r="G182" s="88"/>
      <c r="H182" s="88"/>
      <c r="I182" s="91"/>
      <c r="J182" s="91"/>
      <c r="K182" s="89"/>
      <c r="L182" s="91"/>
      <c r="M182" s="91"/>
      <c r="N182" s="91">
        <v>20</v>
      </c>
      <c r="O182" s="91"/>
      <c r="P182" s="91"/>
      <c r="Q182" s="91"/>
      <c r="R182" s="91"/>
      <c r="S182" s="91"/>
      <c r="T182" s="91"/>
      <c r="U182" s="212"/>
    </row>
    <row r="183" spans="1:21" x14ac:dyDescent="0.3">
      <c r="A183" s="214"/>
      <c r="B183" s="88"/>
      <c r="C183" s="83" t="s">
        <v>247</v>
      </c>
      <c r="D183" s="91"/>
      <c r="E183" s="83">
        <v>66544484</v>
      </c>
      <c r="F183" s="93" t="s">
        <v>621</v>
      </c>
      <c r="G183" s="88"/>
      <c r="H183" s="88"/>
      <c r="I183" s="91"/>
      <c r="J183" s="91"/>
      <c r="K183" s="89"/>
      <c r="L183" s="91"/>
      <c r="M183" s="91"/>
      <c r="N183" s="91">
        <v>20</v>
      </c>
      <c r="O183" s="91"/>
      <c r="P183" s="91"/>
      <c r="Q183" s="91"/>
      <c r="R183" s="91"/>
      <c r="S183" s="91"/>
      <c r="T183" s="91"/>
      <c r="U183" s="212"/>
    </row>
    <row r="184" spans="1:21" x14ac:dyDescent="0.3">
      <c r="A184" s="214"/>
      <c r="B184" s="88"/>
      <c r="C184" s="83" t="s">
        <v>247</v>
      </c>
      <c r="D184" s="91"/>
      <c r="E184" s="83">
        <v>76348197</v>
      </c>
      <c r="F184" s="93" t="s">
        <v>624</v>
      </c>
      <c r="G184" s="88"/>
      <c r="H184" s="88"/>
      <c r="I184" s="91"/>
      <c r="J184" s="91"/>
      <c r="K184" s="89"/>
      <c r="L184" s="91"/>
      <c r="M184" s="91"/>
      <c r="N184" s="91"/>
      <c r="O184" s="91">
        <v>10</v>
      </c>
      <c r="P184" s="91"/>
      <c r="Q184" s="91"/>
      <c r="R184" s="91"/>
      <c r="S184" s="91"/>
      <c r="T184" s="91"/>
      <c r="U184" s="212">
        <v>30</v>
      </c>
    </row>
    <row r="185" spans="1:21" x14ac:dyDescent="0.3">
      <c r="A185" s="214"/>
      <c r="B185" s="88" t="s">
        <v>395</v>
      </c>
      <c r="C185" s="83" t="s">
        <v>247</v>
      </c>
      <c r="D185" s="91" t="s">
        <v>36</v>
      </c>
      <c r="E185" s="83"/>
      <c r="F185" s="93" t="s">
        <v>692</v>
      </c>
      <c r="G185" s="88"/>
      <c r="H185" s="88"/>
      <c r="I185" s="91"/>
      <c r="J185" s="91"/>
      <c r="K185" s="89"/>
      <c r="L185" s="91"/>
      <c r="M185" s="91"/>
      <c r="N185" s="91"/>
      <c r="O185" s="91"/>
      <c r="P185" s="91"/>
      <c r="Q185" s="91"/>
      <c r="R185" s="91"/>
      <c r="S185" s="89">
        <v>100</v>
      </c>
      <c r="T185" s="91"/>
      <c r="U185" s="212"/>
    </row>
    <row r="186" spans="1:21" x14ac:dyDescent="0.3">
      <c r="A186" s="214"/>
      <c r="B186" s="88"/>
      <c r="C186" s="83" t="s">
        <v>247</v>
      </c>
      <c r="D186" s="91"/>
      <c r="E186" s="83"/>
      <c r="F186" s="93" t="s">
        <v>693</v>
      </c>
      <c r="G186" s="88"/>
      <c r="H186" s="88"/>
      <c r="I186" s="91"/>
      <c r="J186" s="91"/>
      <c r="K186" s="89"/>
      <c r="L186" s="91"/>
      <c r="M186" s="91"/>
      <c r="N186" s="91"/>
      <c r="O186" s="91"/>
      <c r="P186" s="91"/>
      <c r="Q186" s="91"/>
      <c r="R186" s="91"/>
      <c r="S186" s="89">
        <v>30</v>
      </c>
      <c r="T186" s="91"/>
      <c r="U186" s="212"/>
    </row>
    <row r="187" spans="1:21" x14ac:dyDescent="0.3">
      <c r="A187" s="214"/>
      <c r="B187" s="88"/>
      <c r="C187" s="83" t="s">
        <v>247</v>
      </c>
      <c r="D187" s="91"/>
      <c r="E187" s="83"/>
      <c r="F187" s="93" t="s">
        <v>694</v>
      </c>
      <c r="G187" s="88"/>
      <c r="H187" s="88"/>
      <c r="I187" s="91"/>
      <c r="J187" s="91"/>
      <c r="K187" s="89"/>
      <c r="L187" s="91"/>
      <c r="M187" s="91"/>
      <c r="N187" s="91"/>
      <c r="O187" s="91"/>
      <c r="P187" s="91"/>
      <c r="Q187" s="91"/>
      <c r="R187" s="91"/>
      <c r="S187" s="89">
        <v>20</v>
      </c>
      <c r="T187" s="91"/>
      <c r="U187" s="212"/>
    </row>
    <row r="188" spans="1:21" x14ac:dyDescent="0.3">
      <c r="A188" s="214"/>
      <c r="B188" s="88"/>
      <c r="C188" s="83" t="s">
        <v>247</v>
      </c>
      <c r="D188" s="91"/>
      <c r="E188" s="83"/>
      <c r="F188" s="93" t="s">
        <v>695</v>
      </c>
      <c r="G188" s="88"/>
      <c r="H188" s="88"/>
      <c r="I188" s="91"/>
      <c r="J188" s="91"/>
      <c r="K188" s="89"/>
      <c r="L188" s="91"/>
      <c r="M188" s="91"/>
      <c r="N188" s="91"/>
      <c r="O188" s="91"/>
      <c r="P188" s="91"/>
      <c r="Q188" s="91"/>
      <c r="R188" s="91"/>
      <c r="S188" s="89">
        <v>10</v>
      </c>
      <c r="T188" s="91"/>
      <c r="U188" s="212"/>
    </row>
    <row r="189" spans="1:21" x14ac:dyDescent="0.3">
      <c r="A189" s="214"/>
      <c r="B189" s="88"/>
      <c r="C189" s="83" t="s">
        <v>247</v>
      </c>
      <c r="D189" s="88"/>
      <c r="E189" s="88"/>
      <c r="F189" s="88" t="s">
        <v>701</v>
      </c>
      <c r="G189" s="88"/>
      <c r="H189" s="88"/>
      <c r="I189" s="91"/>
      <c r="J189" s="91"/>
      <c r="K189" s="89"/>
      <c r="L189" s="91"/>
      <c r="M189" s="91"/>
      <c r="N189" s="91"/>
      <c r="O189" s="91"/>
      <c r="P189" s="91"/>
      <c r="Q189" s="91"/>
      <c r="R189" s="91"/>
      <c r="S189" s="89"/>
      <c r="T189" s="91">
        <v>20</v>
      </c>
      <c r="U189" s="212"/>
    </row>
    <row r="190" spans="1:21" x14ac:dyDescent="0.3">
      <c r="A190" s="214"/>
      <c r="B190" s="88"/>
      <c r="C190" s="83" t="s">
        <v>247</v>
      </c>
      <c r="D190" s="91"/>
      <c r="E190" s="88"/>
      <c r="F190" s="93" t="s">
        <v>611</v>
      </c>
      <c r="G190" s="88"/>
      <c r="H190" s="88"/>
      <c r="I190" s="91"/>
      <c r="J190" s="91"/>
      <c r="K190" s="91"/>
      <c r="L190" s="91"/>
      <c r="M190" s="91"/>
      <c r="N190" s="91"/>
      <c r="O190" s="91"/>
      <c r="P190" s="91"/>
      <c r="Q190" s="88"/>
      <c r="R190" s="88"/>
      <c r="S190" s="88"/>
      <c r="T190" s="89">
        <v>250</v>
      </c>
      <c r="U190" s="212"/>
    </row>
    <row r="191" spans="1:21" x14ac:dyDescent="0.3">
      <c r="A191" s="214"/>
      <c r="B191" s="88"/>
      <c r="C191" s="83" t="s">
        <v>247</v>
      </c>
      <c r="D191" s="89"/>
      <c r="E191" s="93"/>
      <c r="F191" s="215" t="s">
        <v>706</v>
      </c>
      <c r="G191" s="88"/>
      <c r="H191" s="88"/>
      <c r="I191" s="91"/>
      <c r="J191" s="91"/>
      <c r="K191" s="91"/>
      <c r="L191" s="91"/>
      <c r="M191" s="91"/>
      <c r="N191" s="91"/>
      <c r="O191" s="91"/>
      <c r="P191" s="91"/>
      <c r="Q191" s="88"/>
      <c r="R191" s="88"/>
      <c r="S191" s="88"/>
      <c r="T191" s="88"/>
      <c r="U191" s="212">
        <v>10</v>
      </c>
    </row>
    <row r="192" spans="1:21" x14ac:dyDescent="0.3">
      <c r="A192" s="214"/>
      <c r="B192" s="88"/>
      <c r="C192" s="83" t="s">
        <v>247</v>
      </c>
      <c r="D192" s="89"/>
      <c r="E192" s="93"/>
      <c r="F192" s="215" t="s">
        <v>707</v>
      </c>
      <c r="G192" s="88"/>
      <c r="H192" s="88"/>
      <c r="I192" s="91"/>
      <c r="J192" s="91"/>
      <c r="K192" s="91"/>
      <c r="L192" s="91"/>
      <c r="M192" s="91"/>
      <c r="N192" s="91"/>
      <c r="O192" s="91"/>
      <c r="P192" s="91"/>
      <c r="Q192" s="88"/>
      <c r="R192" s="88"/>
      <c r="S192" s="88"/>
      <c r="T192" s="88"/>
      <c r="U192" s="212">
        <v>-20</v>
      </c>
    </row>
    <row r="193" spans="1:21" x14ac:dyDescent="0.3">
      <c r="A193" s="214"/>
      <c r="B193" s="88"/>
      <c r="C193" s="83" t="s">
        <v>247</v>
      </c>
      <c r="D193" s="89"/>
      <c r="E193" s="93"/>
      <c r="F193" s="215" t="s">
        <v>708</v>
      </c>
      <c r="G193" s="88"/>
      <c r="H193" s="88"/>
      <c r="I193" s="91"/>
      <c r="J193" s="91"/>
      <c r="K193" s="91"/>
      <c r="L193" s="91"/>
      <c r="M193" s="91"/>
      <c r="N193" s="91"/>
      <c r="O193" s="91"/>
      <c r="P193" s="91"/>
      <c r="Q193" s="88"/>
      <c r="R193" s="88"/>
      <c r="S193" s="88"/>
      <c r="T193" s="88"/>
      <c r="U193" s="212">
        <v>10</v>
      </c>
    </row>
    <row r="194" spans="1:21" x14ac:dyDescent="0.3">
      <c r="A194" s="214"/>
      <c r="B194" s="88"/>
      <c r="C194" s="83" t="s">
        <v>247</v>
      </c>
      <c r="D194" s="89"/>
      <c r="E194" s="93"/>
      <c r="F194" s="215" t="s">
        <v>709</v>
      </c>
      <c r="G194" s="88"/>
      <c r="H194" s="88"/>
      <c r="I194" s="91"/>
      <c r="J194" s="91"/>
      <c r="K194" s="91"/>
      <c r="L194" s="91"/>
      <c r="M194" s="91"/>
      <c r="N194" s="91"/>
      <c r="O194" s="91"/>
      <c r="P194" s="91"/>
      <c r="Q194" s="88"/>
      <c r="R194" s="88"/>
      <c r="S194" s="88"/>
      <c r="T194" s="88"/>
      <c r="U194" s="212">
        <v>30</v>
      </c>
    </row>
    <row r="195" spans="1:21" x14ac:dyDescent="0.3">
      <c r="A195" s="214"/>
      <c r="B195" s="88"/>
      <c r="C195" s="83" t="s">
        <v>247</v>
      </c>
      <c r="D195" s="89"/>
      <c r="E195" s="93"/>
      <c r="F195" s="215" t="s">
        <v>710</v>
      </c>
      <c r="G195" s="88"/>
      <c r="H195" s="88"/>
      <c r="I195" s="91"/>
      <c r="J195" s="91"/>
      <c r="K195" s="91"/>
      <c r="L195" s="91"/>
      <c r="M195" s="91"/>
      <c r="N195" s="91"/>
      <c r="O195" s="91"/>
      <c r="P195" s="91"/>
      <c r="Q195" s="88"/>
      <c r="R195" s="88"/>
      <c r="S195" s="88"/>
      <c r="T195" s="88"/>
      <c r="U195" s="212">
        <v>30</v>
      </c>
    </row>
    <row r="196" spans="1:21" x14ac:dyDescent="0.3">
      <c r="A196" s="214"/>
      <c r="B196" s="88"/>
      <c r="C196" s="83" t="s">
        <v>247</v>
      </c>
      <c r="D196" s="89"/>
      <c r="E196" s="93"/>
      <c r="F196" s="215" t="s">
        <v>711</v>
      </c>
      <c r="G196" s="88"/>
      <c r="H196" s="88"/>
      <c r="I196" s="91"/>
      <c r="J196" s="91"/>
      <c r="K196" s="91"/>
      <c r="L196" s="91"/>
      <c r="M196" s="91"/>
      <c r="N196" s="91"/>
      <c r="O196" s="91"/>
      <c r="P196" s="91"/>
      <c r="Q196" s="88"/>
      <c r="R196" s="88"/>
      <c r="S196" s="88"/>
      <c r="T196" s="88"/>
      <c r="U196" s="212">
        <v>30</v>
      </c>
    </row>
    <row r="197" spans="1:21" x14ac:dyDescent="0.3">
      <c r="A197" s="214"/>
      <c r="B197" s="88"/>
      <c r="C197" s="83" t="s">
        <v>247</v>
      </c>
      <c r="D197" s="89"/>
      <c r="E197" s="93"/>
      <c r="F197" s="215" t="s">
        <v>712</v>
      </c>
      <c r="G197" s="88"/>
      <c r="H197" s="88"/>
      <c r="I197" s="91"/>
      <c r="J197" s="91"/>
      <c r="K197" s="91"/>
      <c r="L197" s="91"/>
      <c r="M197" s="91"/>
      <c r="N197" s="91"/>
      <c r="O197" s="91"/>
      <c r="P197" s="91"/>
      <c r="Q197" s="88"/>
      <c r="R197" s="88"/>
      <c r="S197" s="88"/>
      <c r="T197" s="88"/>
      <c r="U197" s="212">
        <v>30</v>
      </c>
    </row>
    <row r="198" spans="1:21" x14ac:dyDescent="0.3">
      <c r="A198" s="216"/>
      <c r="B198" s="217"/>
      <c r="C198" s="218" t="s">
        <v>247</v>
      </c>
      <c r="D198" s="219"/>
      <c r="E198" s="220"/>
      <c r="F198" s="221" t="s">
        <v>581</v>
      </c>
      <c r="G198" s="217"/>
      <c r="H198" s="217"/>
      <c r="I198" s="222"/>
      <c r="J198" s="222"/>
      <c r="K198" s="222"/>
      <c r="L198" s="222"/>
      <c r="M198" s="222"/>
      <c r="N198" s="222"/>
      <c r="O198" s="222"/>
      <c r="P198" s="222"/>
      <c r="Q198" s="217"/>
      <c r="R198" s="217"/>
      <c r="S198" s="217"/>
      <c r="T198" s="217"/>
      <c r="U198" s="223">
        <v>-20</v>
      </c>
    </row>
  </sheetData>
  <autoFilter ref="A1:U190" xr:uid="{198EF236-0B4E-4E89-BF0B-5286C0D6DAF0}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14F4-922F-4108-A5E9-AEC83E058839}">
  <dimension ref="A1:H271"/>
  <sheetViews>
    <sheetView showGridLines="0" topLeftCell="A191" zoomScale="85" zoomScaleNormal="85" workbookViewId="0">
      <selection activeCell="F260" sqref="F260"/>
    </sheetView>
  </sheetViews>
  <sheetFormatPr defaultColWidth="28.6640625" defaultRowHeight="14.4" x14ac:dyDescent="0.3"/>
  <cols>
    <col min="1" max="1" width="12.109375" style="16" bestFit="1" customWidth="1"/>
    <col min="2" max="2" width="21.5546875" style="16" bestFit="1" customWidth="1"/>
    <col min="3" max="3" width="12.109375" style="16" customWidth="1"/>
    <col min="4" max="4" width="13" style="8" customWidth="1"/>
    <col min="5" max="5" width="13.109375" style="16" bestFit="1" customWidth="1"/>
    <col min="6" max="6" width="39.5546875" style="16" bestFit="1" customWidth="1"/>
    <col min="7" max="7" width="28.6640625" style="8"/>
    <col min="8" max="16384" width="28.6640625" style="16"/>
  </cols>
  <sheetData>
    <row r="1" spans="1:7" s="4" customFormat="1" ht="16.9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606</v>
      </c>
    </row>
    <row r="2" spans="1:7" s="8" customFormat="1" ht="17.399999999999999" thickBot="1" x14ac:dyDescent="0.35">
      <c r="A2" s="5">
        <f>COUNTA(A4:A5,A7:A11)</f>
        <v>7</v>
      </c>
      <c r="B2" s="6">
        <f>SUM(B3,B6)</f>
        <v>7</v>
      </c>
      <c r="C2" s="6">
        <f>SUM(C3,C6)</f>
        <v>2</v>
      </c>
      <c r="D2" s="6">
        <v>2</v>
      </c>
      <c r="E2" s="6">
        <f>SUM(E3,E6)</f>
        <v>1</v>
      </c>
      <c r="F2" s="6">
        <f>SUM(F3,F6)</f>
        <v>7</v>
      </c>
      <c r="G2" s="7">
        <f>SUM(G3,G6)</f>
        <v>260</v>
      </c>
    </row>
    <row r="3" spans="1:7" s="8" customFormat="1" x14ac:dyDescent="0.3">
      <c r="A3" s="9" t="s">
        <v>10</v>
      </c>
      <c r="B3" s="10">
        <f>COUNTA(B4:B5)</f>
        <v>2</v>
      </c>
      <c r="C3" s="10">
        <v>1</v>
      </c>
      <c r="D3" s="10">
        <v>2</v>
      </c>
      <c r="E3" s="10">
        <f>COUNTA(E4:E5)</f>
        <v>0</v>
      </c>
      <c r="F3" s="10">
        <f>COUNTA(F4:F5)</f>
        <v>2</v>
      </c>
      <c r="G3" s="11">
        <f>SUM(G4:G5)</f>
        <v>20</v>
      </c>
    </row>
    <row r="4" spans="1:7" x14ac:dyDescent="0.3">
      <c r="A4" s="17" t="s">
        <v>82</v>
      </c>
      <c r="B4" s="18" t="s">
        <v>83</v>
      </c>
      <c r="C4" s="18" t="s">
        <v>10</v>
      </c>
      <c r="D4" s="19" t="s">
        <v>36</v>
      </c>
      <c r="E4" s="20"/>
      <c r="F4" s="21" t="s">
        <v>84</v>
      </c>
      <c r="G4" s="75">
        <v>10</v>
      </c>
    </row>
    <row r="5" spans="1:7" ht="15" thickBot="1" x14ac:dyDescent="0.35">
      <c r="A5" s="17" t="s">
        <v>131</v>
      </c>
      <c r="B5" s="18" t="s">
        <v>132</v>
      </c>
      <c r="C5" s="18" t="s">
        <v>10</v>
      </c>
      <c r="D5" s="19" t="s">
        <v>13</v>
      </c>
      <c r="E5" s="20"/>
      <c r="F5" s="21" t="s">
        <v>133</v>
      </c>
      <c r="G5" s="75">
        <v>10</v>
      </c>
    </row>
    <row r="6" spans="1:7" x14ac:dyDescent="0.3">
      <c r="A6" s="76" t="s">
        <v>244</v>
      </c>
      <c r="B6" s="77">
        <f>COUNTA(B7:B11)</f>
        <v>5</v>
      </c>
      <c r="C6" s="77">
        <v>1</v>
      </c>
      <c r="D6" s="77">
        <v>2</v>
      </c>
      <c r="E6" s="77">
        <f>COUNTA(E7:E11)</f>
        <v>1</v>
      </c>
      <c r="F6" s="77">
        <f>COUNTA(F7:F11)</f>
        <v>5</v>
      </c>
      <c r="G6" s="78">
        <f>SUM(G7:G14)</f>
        <v>240</v>
      </c>
    </row>
    <row r="7" spans="1:7" x14ac:dyDescent="0.3">
      <c r="A7" s="17" t="s">
        <v>275</v>
      </c>
      <c r="B7" s="18" t="s">
        <v>276</v>
      </c>
      <c r="C7" s="18" t="s">
        <v>247</v>
      </c>
      <c r="D7" s="24" t="s">
        <v>13</v>
      </c>
      <c r="E7" s="29"/>
      <c r="F7" s="18" t="s">
        <v>277</v>
      </c>
      <c r="G7" s="75">
        <v>20</v>
      </c>
    </row>
    <row r="8" spans="1:7" x14ac:dyDescent="0.3">
      <c r="A8" s="17" t="s">
        <v>318</v>
      </c>
      <c r="B8" s="18" t="s">
        <v>319</v>
      </c>
      <c r="C8" s="18" t="s">
        <v>247</v>
      </c>
      <c r="D8" s="24" t="s">
        <v>13</v>
      </c>
      <c r="E8" s="29"/>
      <c r="F8" s="18" t="s">
        <v>320</v>
      </c>
      <c r="G8" s="75">
        <v>50</v>
      </c>
    </row>
    <row r="9" spans="1:7" x14ac:dyDescent="0.3">
      <c r="A9" s="17" t="s">
        <v>330</v>
      </c>
      <c r="B9" s="18" t="s">
        <v>331</v>
      </c>
      <c r="C9" s="18" t="s">
        <v>247</v>
      </c>
      <c r="D9" s="24" t="s">
        <v>36</v>
      </c>
      <c r="E9" s="29"/>
      <c r="F9" s="18" t="s">
        <v>332</v>
      </c>
      <c r="G9" s="75">
        <v>30</v>
      </c>
    </row>
    <row r="10" spans="1:7" x14ac:dyDescent="0.3">
      <c r="A10" s="17" t="s">
        <v>341</v>
      </c>
      <c r="B10" s="18" t="s">
        <v>342</v>
      </c>
      <c r="C10" s="18" t="s">
        <v>247</v>
      </c>
      <c r="D10" s="24" t="s">
        <v>13</v>
      </c>
      <c r="E10" s="29"/>
      <c r="F10" s="18" t="s">
        <v>332</v>
      </c>
      <c r="G10" s="75">
        <v>20</v>
      </c>
    </row>
    <row r="11" spans="1:7" x14ac:dyDescent="0.3">
      <c r="A11" s="17" t="s">
        <v>383</v>
      </c>
      <c r="B11" s="18" t="s">
        <v>384</v>
      </c>
      <c r="C11" s="18" t="s">
        <v>247</v>
      </c>
      <c r="D11" s="24" t="s">
        <v>13</v>
      </c>
      <c r="E11" s="29">
        <v>71497700</v>
      </c>
      <c r="F11" s="18" t="s">
        <v>385</v>
      </c>
      <c r="G11" s="74">
        <v>10</v>
      </c>
    </row>
    <row r="12" spans="1:7" x14ac:dyDescent="0.3">
      <c r="A12" s="87"/>
      <c r="B12" s="93" t="s">
        <v>453</v>
      </c>
      <c r="C12" s="83" t="s">
        <v>247</v>
      </c>
      <c r="D12" s="89"/>
      <c r="E12" s="93"/>
      <c r="F12" s="93" t="s">
        <v>454</v>
      </c>
      <c r="G12" s="94">
        <v>30</v>
      </c>
    </row>
    <row r="13" spans="1:7" x14ac:dyDescent="0.3">
      <c r="A13" s="87"/>
      <c r="B13" s="88"/>
      <c r="C13" s="83" t="s">
        <v>247</v>
      </c>
      <c r="D13" s="91"/>
      <c r="E13" s="88"/>
      <c r="F13" s="93" t="s">
        <v>610</v>
      </c>
      <c r="G13" s="94">
        <v>40</v>
      </c>
    </row>
    <row r="14" spans="1:7" ht="15" thickBot="1" x14ac:dyDescent="0.35">
      <c r="A14" s="95"/>
      <c r="B14" s="96"/>
      <c r="C14" s="30" t="s">
        <v>247</v>
      </c>
      <c r="D14" s="97"/>
      <c r="E14" s="96"/>
      <c r="F14" s="98" t="s">
        <v>611</v>
      </c>
      <c r="G14" s="99">
        <v>40</v>
      </c>
    </row>
    <row r="15" spans="1:7" x14ac:dyDescent="0.3">
      <c r="C15" s="102"/>
    </row>
    <row r="16" spans="1:7" x14ac:dyDescent="0.3">
      <c r="C16" s="102"/>
    </row>
    <row r="17" spans="1:7" ht="15" thickBot="1" x14ac:dyDescent="0.35"/>
    <row r="18" spans="1:7" ht="27.6" x14ac:dyDescent="0.3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3" t="s">
        <v>612</v>
      </c>
    </row>
    <row r="19" spans="1:7" ht="17.399999999999999" thickBot="1" x14ac:dyDescent="0.35">
      <c r="A19" s="5">
        <f>COUNTA(A21:A24,A26:A27)</f>
        <v>6</v>
      </c>
      <c r="B19" s="6">
        <f t="shared" ref="B19:G19" si="0">SUM(B20,B25)</f>
        <v>6</v>
      </c>
      <c r="C19" s="6">
        <f t="shared" si="0"/>
        <v>2</v>
      </c>
      <c r="D19" s="6">
        <f t="shared" si="0"/>
        <v>2</v>
      </c>
      <c r="E19" s="6">
        <f t="shared" si="0"/>
        <v>4</v>
      </c>
      <c r="F19" s="6">
        <f t="shared" si="0"/>
        <v>6</v>
      </c>
      <c r="G19" s="6">
        <f t="shared" si="0"/>
        <v>120</v>
      </c>
    </row>
    <row r="20" spans="1:7" x14ac:dyDescent="0.3">
      <c r="A20" s="9" t="s">
        <v>10</v>
      </c>
      <c r="B20" s="10">
        <f>COUNTA(B21:B24)</f>
        <v>4</v>
      </c>
      <c r="C20" s="10">
        <v>1</v>
      </c>
      <c r="D20" s="10">
        <v>1</v>
      </c>
      <c r="E20" s="10">
        <f>COUNTA(E21:E24)</f>
        <v>2</v>
      </c>
      <c r="F20" s="10">
        <f>COUNTA(F21:F24)</f>
        <v>4</v>
      </c>
      <c r="G20" s="11">
        <v>90</v>
      </c>
    </row>
    <row r="21" spans="1:7" x14ac:dyDescent="0.3">
      <c r="A21" s="17" t="s">
        <v>57</v>
      </c>
      <c r="B21" s="18" t="s">
        <v>58</v>
      </c>
      <c r="C21" s="18" t="s">
        <v>10</v>
      </c>
      <c r="D21" s="19" t="s">
        <v>36</v>
      </c>
      <c r="E21" s="20">
        <v>22041505</v>
      </c>
      <c r="F21" s="21" t="s">
        <v>59</v>
      </c>
      <c r="G21" s="75">
        <v>10</v>
      </c>
    </row>
    <row r="22" spans="1:7" x14ac:dyDescent="0.3">
      <c r="A22" s="17" t="s">
        <v>184</v>
      </c>
      <c r="B22" s="18" t="s">
        <v>185</v>
      </c>
      <c r="C22" s="18" t="s">
        <v>10</v>
      </c>
      <c r="D22" s="19" t="s">
        <v>36</v>
      </c>
      <c r="E22" s="20">
        <v>22041505</v>
      </c>
      <c r="F22" s="21" t="s">
        <v>59</v>
      </c>
      <c r="G22" s="75">
        <v>10</v>
      </c>
    </row>
    <row r="23" spans="1:7" x14ac:dyDescent="0.3">
      <c r="A23" s="17" t="s">
        <v>203</v>
      </c>
      <c r="B23" s="18" t="s">
        <v>204</v>
      </c>
      <c r="C23" s="18" t="s">
        <v>10</v>
      </c>
      <c r="D23" s="19" t="s">
        <v>36</v>
      </c>
      <c r="E23" s="20"/>
      <c r="F23" s="21" t="s">
        <v>27</v>
      </c>
      <c r="G23" s="75">
        <v>20</v>
      </c>
    </row>
    <row r="24" spans="1:7" ht="15" thickBot="1" x14ac:dyDescent="0.35">
      <c r="A24" s="25" t="s">
        <v>211</v>
      </c>
      <c r="B24" s="21" t="s">
        <v>212</v>
      </c>
      <c r="C24" s="21" t="s">
        <v>10</v>
      </c>
      <c r="D24" s="19" t="s">
        <v>36</v>
      </c>
      <c r="E24" s="20"/>
      <c r="F24" s="21" t="s">
        <v>213</v>
      </c>
      <c r="G24" s="75">
        <v>50</v>
      </c>
    </row>
    <row r="25" spans="1:7" x14ac:dyDescent="0.3">
      <c r="A25" s="76" t="s">
        <v>244</v>
      </c>
      <c r="B25" s="10">
        <f>COUNTA(B26:B27)</f>
        <v>2</v>
      </c>
      <c r="C25" s="77">
        <v>1</v>
      </c>
      <c r="D25" s="77">
        <v>1</v>
      </c>
      <c r="E25" s="10">
        <f>COUNTA(E26:E27)</f>
        <v>2</v>
      </c>
      <c r="F25" s="10">
        <f>COUNTA(F26:F27)</f>
        <v>2</v>
      </c>
      <c r="G25" s="78">
        <v>30</v>
      </c>
    </row>
    <row r="26" spans="1:7" x14ac:dyDescent="0.3">
      <c r="A26" s="17" t="s">
        <v>336</v>
      </c>
      <c r="B26" s="18" t="s">
        <v>337</v>
      </c>
      <c r="C26" s="18" t="s">
        <v>247</v>
      </c>
      <c r="D26" s="24" t="s">
        <v>13</v>
      </c>
      <c r="E26" s="29">
        <v>73085259</v>
      </c>
      <c r="F26" s="18" t="s">
        <v>338</v>
      </c>
      <c r="G26" s="74">
        <v>15</v>
      </c>
    </row>
    <row r="27" spans="1:7" x14ac:dyDescent="0.3">
      <c r="A27" s="17" t="s">
        <v>339</v>
      </c>
      <c r="B27" s="18" t="s">
        <v>340</v>
      </c>
      <c r="C27" s="18" t="s">
        <v>247</v>
      </c>
      <c r="D27" s="24" t="s">
        <v>13</v>
      </c>
      <c r="E27" s="29">
        <v>73085259</v>
      </c>
      <c r="F27" s="18" t="s">
        <v>338</v>
      </c>
      <c r="G27" s="74">
        <v>15</v>
      </c>
    </row>
    <row r="30" spans="1:7" ht="15" thickBot="1" x14ac:dyDescent="0.35"/>
    <row r="31" spans="1:7" ht="27.6" x14ac:dyDescent="0.3">
      <c r="A31" s="1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3" t="s">
        <v>615</v>
      </c>
    </row>
    <row r="32" spans="1:7" ht="17.399999999999999" thickBot="1" x14ac:dyDescent="0.35">
      <c r="A32" s="5">
        <v>158</v>
      </c>
      <c r="B32" s="6">
        <v>158</v>
      </c>
      <c r="C32" s="6">
        <v>2</v>
      </c>
      <c r="D32" s="6">
        <v>2</v>
      </c>
      <c r="E32" s="6">
        <v>90</v>
      </c>
      <c r="F32" s="6">
        <f>SUM(F33,F50)</f>
        <v>17</v>
      </c>
      <c r="G32" s="6">
        <f>SUM(G33,G50)</f>
        <v>670</v>
      </c>
    </row>
    <row r="33" spans="1:7" x14ac:dyDescent="0.3">
      <c r="A33" s="9" t="s">
        <v>10</v>
      </c>
      <c r="B33" s="10">
        <f>COUNTA(B34:B49)</f>
        <v>15</v>
      </c>
      <c r="C33" s="10">
        <v>1</v>
      </c>
      <c r="D33" s="10">
        <v>2</v>
      </c>
      <c r="E33" s="10">
        <f>COUNTA(E34:E49)</f>
        <v>13</v>
      </c>
      <c r="F33" s="10">
        <f>COUNTA(F34:F49)</f>
        <v>16</v>
      </c>
      <c r="G33" s="11">
        <v>620</v>
      </c>
    </row>
    <row r="34" spans="1:7" x14ac:dyDescent="0.3">
      <c r="A34" s="22" t="s">
        <v>51</v>
      </c>
      <c r="B34" s="23" t="s">
        <v>52</v>
      </c>
      <c r="C34" s="18" t="s">
        <v>10</v>
      </c>
      <c r="D34" s="19" t="s">
        <v>13</v>
      </c>
      <c r="E34" s="20">
        <v>7132400</v>
      </c>
      <c r="F34" s="21" t="s">
        <v>53</v>
      </c>
      <c r="G34" s="103">
        <v>1</v>
      </c>
    </row>
    <row r="35" spans="1:7" x14ac:dyDescent="0.3">
      <c r="A35" s="17" t="s">
        <v>73</v>
      </c>
      <c r="B35" s="18" t="s">
        <v>74</v>
      </c>
      <c r="C35" s="18" t="s">
        <v>10</v>
      </c>
      <c r="D35" s="19" t="s">
        <v>36</v>
      </c>
      <c r="E35" s="20">
        <v>7132400</v>
      </c>
      <c r="F35" s="21" t="s">
        <v>75</v>
      </c>
      <c r="G35" s="103">
        <v>1</v>
      </c>
    </row>
    <row r="36" spans="1:7" x14ac:dyDescent="0.3">
      <c r="A36" s="17" t="s">
        <v>76</v>
      </c>
      <c r="B36" s="18" t="s">
        <v>77</v>
      </c>
      <c r="C36" s="18" t="s">
        <v>10</v>
      </c>
      <c r="D36" s="19" t="s">
        <v>13</v>
      </c>
      <c r="E36" s="20">
        <v>7132400</v>
      </c>
      <c r="F36" s="21" t="s">
        <v>75</v>
      </c>
      <c r="G36" s="103">
        <v>1</v>
      </c>
    </row>
    <row r="37" spans="1:7" x14ac:dyDescent="0.3">
      <c r="A37" s="17" t="s">
        <v>92</v>
      </c>
      <c r="B37" s="18" t="s">
        <v>93</v>
      </c>
      <c r="C37" s="18" t="s">
        <v>10</v>
      </c>
      <c r="D37" s="19" t="s">
        <v>36</v>
      </c>
      <c r="E37" s="20">
        <v>7132400</v>
      </c>
      <c r="F37" s="21" t="s">
        <v>53</v>
      </c>
      <c r="G37" s="103">
        <v>1</v>
      </c>
    </row>
    <row r="38" spans="1:7" x14ac:dyDescent="0.3">
      <c r="A38" s="17" t="s">
        <v>95</v>
      </c>
      <c r="B38" s="18" t="s">
        <v>96</v>
      </c>
      <c r="C38" s="18" t="s">
        <v>10</v>
      </c>
      <c r="D38" s="19" t="s">
        <v>36</v>
      </c>
      <c r="E38" s="20"/>
      <c r="F38" s="21" t="s">
        <v>97</v>
      </c>
      <c r="G38" s="104">
        <v>150</v>
      </c>
    </row>
    <row r="39" spans="1:7" x14ac:dyDescent="0.3">
      <c r="A39" s="17" t="s">
        <v>104</v>
      </c>
      <c r="B39" s="18" t="s">
        <v>105</v>
      </c>
      <c r="C39" s="18" t="s">
        <v>10</v>
      </c>
      <c r="D39" s="19" t="s">
        <v>36</v>
      </c>
      <c r="E39" s="20">
        <v>7132400</v>
      </c>
      <c r="F39" s="21" t="s">
        <v>53</v>
      </c>
      <c r="G39" s="103">
        <v>1</v>
      </c>
    </row>
    <row r="40" spans="1:7" x14ac:dyDescent="0.3">
      <c r="A40" s="22" t="s">
        <v>107</v>
      </c>
      <c r="B40" s="18" t="s">
        <v>108</v>
      </c>
      <c r="C40" s="18" t="s">
        <v>10</v>
      </c>
      <c r="D40" s="19" t="s">
        <v>36</v>
      </c>
      <c r="E40" s="20">
        <v>7132400</v>
      </c>
      <c r="F40" s="21" t="s">
        <v>53</v>
      </c>
      <c r="G40" s="103">
        <v>1</v>
      </c>
    </row>
    <row r="41" spans="1:7" x14ac:dyDescent="0.3">
      <c r="A41" s="17" t="s">
        <v>112</v>
      </c>
      <c r="B41" s="18" t="s">
        <v>113</v>
      </c>
      <c r="C41" s="18" t="s">
        <v>10</v>
      </c>
      <c r="D41" s="19" t="s">
        <v>36</v>
      </c>
      <c r="E41" s="20">
        <v>7132400</v>
      </c>
      <c r="F41" s="21" t="s">
        <v>44</v>
      </c>
      <c r="G41" s="103">
        <v>1</v>
      </c>
    </row>
    <row r="42" spans="1:7" x14ac:dyDescent="0.3">
      <c r="A42" s="17" t="s">
        <v>114</v>
      </c>
      <c r="B42" s="18" t="s">
        <v>115</v>
      </c>
      <c r="C42" s="18" t="s">
        <v>10</v>
      </c>
      <c r="D42" s="19" t="s">
        <v>36</v>
      </c>
      <c r="E42" s="20">
        <v>7132400</v>
      </c>
      <c r="F42" s="21" t="s">
        <v>53</v>
      </c>
      <c r="G42" s="103">
        <v>1</v>
      </c>
    </row>
    <row r="43" spans="1:7" x14ac:dyDescent="0.3">
      <c r="A43" s="22" t="s">
        <v>117</v>
      </c>
      <c r="B43" s="23" t="s">
        <v>118</v>
      </c>
      <c r="C43" s="18" t="s">
        <v>10</v>
      </c>
      <c r="D43" s="19" t="s">
        <v>36</v>
      </c>
      <c r="E43" s="20">
        <v>7132400</v>
      </c>
      <c r="F43" s="21" t="s">
        <v>44</v>
      </c>
      <c r="G43" s="103">
        <v>1</v>
      </c>
    </row>
    <row r="44" spans="1:7" x14ac:dyDescent="0.3">
      <c r="A44" s="17" t="s">
        <v>134</v>
      </c>
      <c r="B44" s="18" t="s">
        <v>135</v>
      </c>
      <c r="C44" s="18" t="s">
        <v>10</v>
      </c>
      <c r="D44" s="19" t="s">
        <v>13</v>
      </c>
      <c r="E44" s="20">
        <v>7301100</v>
      </c>
      <c r="F44" s="21" t="s">
        <v>136</v>
      </c>
      <c r="G44" s="103">
        <v>160</v>
      </c>
    </row>
    <row r="45" spans="1:7" x14ac:dyDescent="0.3">
      <c r="A45" s="17" t="s">
        <v>176</v>
      </c>
      <c r="B45" s="18" t="s">
        <v>177</v>
      </c>
      <c r="C45" s="18" t="s">
        <v>10</v>
      </c>
      <c r="D45" s="19" t="s">
        <v>36</v>
      </c>
      <c r="E45" s="20"/>
      <c r="F45" s="21" t="s">
        <v>178</v>
      </c>
      <c r="G45" s="103">
        <v>150</v>
      </c>
    </row>
    <row r="46" spans="1:7" x14ac:dyDescent="0.3">
      <c r="A46" s="22" t="s">
        <v>180</v>
      </c>
      <c r="B46" s="23" t="s">
        <v>181</v>
      </c>
      <c r="C46" s="18" t="s">
        <v>10</v>
      </c>
      <c r="D46" s="19" t="s">
        <v>36</v>
      </c>
      <c r="E46" s="20">
        <v>9831900</v>
      </c>
      <c r="F46" s="21" t="s">
        <v>182</v>
      </c>
      <c r="G46" s="103">
        <v>20</v>
      </c>
    </row>
    <row r="47" spans="1:7" x14ac:dyDescent="0.3">
      <c r="A47" s="17" t="s">
        <v>203</v>
      </c>
      <c r="B47" s="18" t="s">
        <v>204</v>
      </c>
      <c r="C47" s="18" t="s">
        <v>10</v>
      </c>
      <c r="D47" s="19" t="s">
        <v>36</v>
      </c>
      <c r="E47" s="20"/>
      <c r="F47" s="21" t="s">
        <v>27</v>
      </c>
      <c r="G47" s="103">
        <v>150</v>
      </c>
    </row>
    <row r="48" spans="1:7" x14ac:dyDescent="0.3">
      <c r="A48" s="25" t="s">
        <v>218</v>
      </c>
      <c r="B48" s="21" t="s">
        <v>219</v>
      </c>
      <c r="C48" s="21" t="s">
        <v>10</v>
      </c>
      <c r="D48" s="19" t="s">
        <v>36</v>
      </c>
      <c r="E48" s="20">
        <v>7132400</v>
      </c>
      <c r="F48" s="21" t="s">
        <v>44</v>
      </c>
      <c r="G48" s="103">
        <v>1</v>
      </c>
    </row>
    <row r="49" spans="1:7" ht="15" thickBot="1" x14ac:dyDescent="0.35">
      <c r="A49" s="26"/>
      <c r="B49" s="27"/>
      <c r="C49" s="27" t="s">
        <v>10</v>
      </c>
      <c r="D49" s="28"/>
      <c r="E49" s="100">
        <v>7055500</v>
      </c>
      <c r="F49" s="30" t="s">
        <v>616</v>
      </c>
      <c r="G49" s="105">
        <v>-20</v>
      </c>
    </row>
    <row r="50" spans="1:7" x14ac:dyDescent="0.3">
      <c r="A50" s="76" t="s">
        <v>244</v>
      </c>
      <c r="B50" s="10">
        <f>COUNTA(B51)</f>
        <v>1</v>
      </c>
      <c r="C50" s="10">
        <f>COUNTA(C51)</f>
        <v>1</v>
      </c>
      <c r="D50" s="77">
        <v>2</v>
      </c>
      <c r="E50" s="10">
        <f>COUNTA(E51)</f>
        <v>1</v>
      </c>
      <c r="F50" s="10">
        <f>COUNTA(F51)</f>
        <v>1</v>
      </c>
      <c r="G50" s="78">
        <v>50</v>
      </c>
    </row>
    <row r="51" spans="1:7" x14ac:dyDescent="0.3">
      <c r="A51" s="17" t="s">
        <v>430</v>
      </c>
      <c r="B51" s="18" t="s">
        <v>431</v>
      </c>
      <c r="C51" s="18" t="s">
        <v>247</v>
      </c>
      <c r="D51" s="24" t="s">
        <v>36</v>
      </c>
      <c r="E51" s="29">
        <v>73976500</v>
      </c>
      <c r="F51" s="18" t="s">
        <v>432</v>
      </c>
      <c r="G51" s="74">
        <v>50</v>
      </c>
    </row>
    <row r="54" spans="1:7" ht="15" thickBot="1" x14ac:dyDescent="0.35"/>
    <row r="55" spans="1:7" ht="27.6" x14ac:dyDescent="0.3">
      <c r="A55" s="1" t="s">
        <v>0</v>
      </c>
      <c r="B55" s="2" t="s">
        <v>1</v>
      </c>
      <c r="C55" s="2" t="s">
        <v>2</v>
      </c>
      <c r="D55" s="2" t="s">
        <v>3</v>
      </c>
      <c r="E55" s="2" t="s">
        <v>4</v>
      </c>
      <c r="F55" s="2" t="s">
        <v>5</v>
      </c>
      <c r="G55" s="3" t="s">
        <v>617</v>
      </c>
    </row>
    <row r="56" spans="1:7" ht="17.399999999999999" thickBot="1" x14ac:dyDescent="0.35">
      <c r="A56" s="5">
        <v>158</v>
      </c>
      <c r="B56" s="101">
        <f>B57+B62</f>
        <v>158</v>
      </c>
      <c r="C56" s="101">
        <f>C57+C62</f>
        <v>2</v>
      </c>
      <c r="D56" s="101">
        <v>2</v>
      </c>
      <c r="E56" s="101">
        <f>E57+E62</f>
        <v>90</v>
      </c>
      <c r="F56" s="101">
        <f>F57+F62</f>
        <v>13</v>
      </c>
      <c r="G56" s="101">
        <f>G57+G62</f>
        <v>50</v>
      </c>
    </row>
    <row r="57" spans="1:7" x14ac:dyDescent="0.3">
      <c r="A57" s="9" t="s">
        <v>10</v>
      </c>
      <c r="B57" s="10">
        <v>80</v>
      </c>
      <c r="C57" s="10">
        <v>1</v>
      </c>
      <c r="D57" s="10">
        <v>2</v>
      </c>
      <c r="E57" s="10">
        <v>40</v>
      </c>
      <c r="F57" s="10">
        <f>COUNTA(F58:F61)</f>
        <v>4</v>
      </c>
      <c r="G57" s="106">
        <v>-60</v>
      </c>
    </row>
    <row r="58" spans="1:7" x14ac:dyDescent="0.3">
      <c r="A58" s="108"/>
      <c r="B58" s="109"/>
      <c r="C58" s="21" t="s">
        <v>10</v>
      </c>
      <c r="D58" s="110"/>
      <c r="E58" s="111">
        <v>17828000</v>
      </c>
      <c r="F58" s="112" t="s">
        <v>542</v>
      </c>
      <c r="G58" s="113">
        <v>-20</v>
      </c>
    </row>
    <row r="59" spans="1:7" x14ac:dyDescent="0.3">
      <c r="A59" s="108"/>
      <c r="B59" s="109"/>
      <c r="C59" s="21" t="s">
        <v>10</v>
      </c>
      <c r="D59" s="110"/>
      <c r="E59" s="111">
        <v>17911500</v>
      </c>
      <c r="F59" s="112" t="s">
        <v>549</v>
      </c>
      <c r="G59" s="113">
        <v>-10</v>
      </c>
    </row>
    <row r="60" spans="1:7" x14ac:dyDescent="0.3">
      <c r="A60" s="108"/>
      <c r="B60" s="109"/>
      <c r="C60" s="21" t="s">
        <v>10</v>
      </c>
      <c r="D60" s="110"/>
      <c r="E60" s="111">
        <v>19761600</v>
      </c>
      <c r="F60" s="112" t="s">
        <v>540</v>
      </c>
      <c r="G60" s="113">
        <v>-10</v>
      </c>
    </row>
    <row r="61" spans="1:7" ht="15" thickBot="1" x14ac:dyDescent="0.35">
      <c r="A61" s="26"/>
      <c r="B61" s="27"/>
      <c r="C61" s="27" t="s">
        <v>10</v>
      </c>
      <c r="D61" s="28"/>
      <c r="E61" s="100">
        <v>16240500</v>
      </c>
      <c r="F61" s="30" t="s">
        <v>541</v>
      </c>
      <c r="G61" s="105">
        <v>-20</v>
      </c>
    </row>
    <row r="62" spans="1:7" x14ac:dyDescent="0.3">
      <c r="A62" s="76" t="s">
        <v>244</v>
      </c>
      <c r="B62" s="77">
        <v>78</v>
      </c>
      <c r="C62" s="77">
        <v>1</v>
      </c>
      <c r="D62" s="77">
        <v>2</v>
      </c>
      <c r="E62" s="77">
        <v>50</v>
      </c>
      <c r="F62" s="77">
        <f>COUNTA(F63:F71)</f>
        <v>9</v>
      </c>
      <c r="G62" s="107">
        <v>110</v>
      </c>
    </row>
    <row r="63" spans="1:7" x14ac:dyDescent="0.3">
      <c r="A63" s="17" t="s">
        <v>255</v>
      </c>
      <c r="B63" s="18" t="s">
        <v>256</v>
      </c>
      <c r="C63" s="18" t="s">
        <v>247</v>
      </c>
      <c r="D63" s="24" t="s">
        <v>13</v>
      </c>
      <c r="E63" s="29">
        <v>71252300</v>
      </c>
      <c r="F63" s="18" t="s">
        <v>257</v>
      </c>
      <c r="G63" s="74">
        <v>10</v>
      </c>
    </row>
    <row r="64" spans="1:7" x14ac:dyDescent="0.3">
      <c r="A64" s="17" t="s">
        <v>261</v>
      </c>
      <c r="B64" s="18" t="s">
        <v>262</v>
      </c>
      <c r="C64" s="18" t="s">
        <v>247</v>
      </c>
      <c r="D64" s="24" t="s">
        <v>13</v>
      </c>
      <c r="E64" s="29">
        <v>71252300</v>
      </c>
      <c r="F64" s="18" t="s">
        <v>257</v>
      </c>
      <c r="G64" s="74">
        <v>10</v>
      </c>
    </row>
    <row r="65" spans="1:7" x14ac:dyDescent="0.3">
      <c r="A65" s="17" t="s">
        <v>284</v>
      </c>
      <c r="B65" s="18" t="s">
        <v>285</v>
      </c>
      <c r="C65" s="18" t="s">
        <v>247</v>
      </c>
      <c r="D65" s="24" t="s">
        <v>36</v>
      </c>
      <c r="E65" s="29">
        <v>71252300</v>
      </c>
      <c r="F65" s="18" t="s">
        <v>257</v>
      </c>
      <c r="G65" s="74">
        <v>10</v>
      </c>
    </row>
    <row r="66" spans="1:7" x14ac:dyDescent="0.3">
      <c r="A66" s="17" t="s">
        <v>286</v>
      </c>
      <c r="B66" s="18" t="s">
        <v>287</v>
      </c>
      <c r="C66" s="18" t="s">
        <v>247</v>
      </c>
      <c r="D66" s="24" t="s">
        <v>36</v>
      </c>
      <c r="E66" s="29">
        <v>71252300</v>
      </c>
      <c r="F66" s="18" t="s">
        <v>257</v>
      </c>
      <c r="G66" s="74">
        <v>10</v>
      </c>
    </row>
    <row r="67" spans="1:7" x14ac:dyDescent="0.3">
      <c r="A67" s="17" t="s">
        <v>356</v>
      </c>
      <c r="B67" s="18" t="s">
        <v>357</v>
      </c>
      <c r="C67" s="18" t="s">
        <v>247</v>
      </c>
      <c r="D67" s="24" t="s">
        <v>13</v>
      </c>
      <c r="E67" s="29">
        <v>71252300</v>
      </c>
      <c r="F67" s="18" t="s">
        <v>257</v>
      </c>
      <c r="G67" s="74">
        <v>10</v>
      </c>
    </row>
    <row r="68" spans="1:7" x14ac:dyDescent="0.3">
      <c r="A68" s="17" t="s">
        <v>383</v>
      </c>
      <c r="B68" s="18" t="s">
        <v>384</v>
      </c>
      <c r="C68" s="18" t="s">
        <v>247</v>
      </c>
      <c r="D68" s="24" t="s">
        <v>13</v>
      </c>
      <c r="E68" s="29">
        <v>71497700</v>
      </c>
      <c r="F68" s="18" t="s">
        <v>385</v>
      </c>
      <c r="G68" s="74">
        <v>10</v>
      </c>
    </row>
    <row r="69" spans="1:7" x14ac:dyDescent="0.3">
      <c r="A69" s="87"/>
      <c r="B69" s="88"/>
      <c r="C69" s="83" t="s">
        <v>247</v>
      </c>
      <c r="D69" s="91"/>
      <c r="E69" s="83">
        <v>31600455</v>
      </c>
      <c r="F69" s="93" t="s">
        <v>619</v>
      </c>
      <c r="G69" s="92">
        <v>10</v>
      </c>
    </row>
    <row r="70" spans="1:7" x14ac:dyDescent="0.3">
      <c r="A70" s="87"/>
      <c r="B70" s="88"/>
      <c r="C70" s="83" t="s">
        <v>247</v>
      </c>
      <c r="D70" s="91"/>
      <c r="E70" s="83">
        <v>31601569</v>
      </c>
      <c r="F70" s="93" t="s">
        <v>620</v>
      </c>
      <c r="G70" s="92">
        <v>20</v>
      </c>
    </row>
    <row r="71" spans="1:7" x14ac:dyDescent="0.3">
      <c r="A71" s="87"/>
      <c r="B71" s="88"/>
      <c r="C71" s="83" t="s">
        <v>247</v>
      </c>
      <c r="D71" s="91"/>
      <c r="E71" s="83">
        <v>66544484</v>
      </c>
      <c r="F71" s="93" t="s">
        <v>621</v>
      </c>
      <c r="G71" s="92">
        <v>20</v>
      </c>
    </row>
    <row r="74" spans="1:7" ht="15" thickBot="1" x14ac:dyDescent="0.35"/>
    <row r="75" spans="1:7" ht="27.6" x14ac:dyDescent="0.3">
      <c r="A75" s="1" t="s">
        <v>0</v>
      </c>
      <c r="B75" s="2" t="s">
        <v>1</v>
      </c>
      <c r="C75" s="2" t="s">
        <v>2</v>
      </c>
      <c r="D75" s="2" t="s">
        <v>3</v>
      </c>
      <c r="E75" s="2" t="s">
        <v>4</v>
      </c>
      <c r="F75" s="2" t="s">
        <v>5</v>
      </c>
      <c r="G75" s="3" t="s">
        <v>622</v>
      </c>
    </row>
    <row r="76" spans="1:7" ht="17.399999999999999" thickBot="1" x14ac:dyDescent="0.35">
      <c r="A76" s="5">
        <v>158</v>
      </c>
      <c r="B76" s="6">
        <v>158</v>
      </c>
      <c r="C76" s="6">
        <v>2</v>
      </c>
      <c r="D76" s="6">
        <v>2</v>
      </c>
      <c r="E76" s="6">
        <v>90</v>
      </c>
      <c r="F76" s="6">
        <v>158</v>
      </c>
      <c r="G76" s="101">
        <v>370</v>
      </c>
    </row>
    <row r="77" spans="1:7" x14ac:dyDescent="0.3">
      <c r="A77" s="9" t="s">
        <v>10</v>
      </c>
      <c r="B77" s="10">
        <v>80</v>
      </c>
      <c r="C77" s="10">
        <v>1</v>
      </c>
      <c r="D77" s="10">
        <v>2</v>
      </c>
      <c r="E77" s="10">
        <v>40</v>
      </c>
      <c r="F77" s="10">
        <v>80</v>
      </c>
      <c r="G77" s="106">
        <v>200</v>
      </c>
    </row>
    <row r="78" spans="1:7" x14ac:dyDescent="0.3">
      <c r="A78" s="17" t="s">
        <v>63</v>
      </c>
      <c r="B78" s="18" t="s">
        <v>64</v>
      </c>
      <c r="C78" s="18" t="s">
        <v>10</v>
      </c>
      <c r="D78" s="19" t="s">
        <v>36</v>
      </c>
      <c r="E78" s="20">
        <v>7004500</v>
      </c>
      <c r="F78" s="21" t="s">
        <v>65</v>
      </c>
      <c r="G78" s="116">
        <v>100</v>
      </c>
    </row>
    <row r="79" spans="1:7" ht="15" thickBot="1" x14ac:dyDescent="0.3">
      <c r="A79" s="26"/>
      <c r="B79" s="27"/>
      <c r="C79" s="27"/>
      <c r="D79" s="28"/>
      <c r="E79" s="20">
        <v>21101501</v>
      </c>
      <c r="F79" s="117" t="s">
        <v>527</v>
      </c>
      <c r="G79" s="118">
        <v>100</v>
      </c>
    </row>
    <row r="80" spans="1:7" x14ac:dyDescent="0.3">
      <c r="A80" s="76" t="s">
        <v>244</v>
      </c>
      <c r="B80" s="77">
        <v>78</v>
      </c>
      <c r="C80" s="77">
        <v>1</v>
      </c>
      <c r="D80" s="77">
        <v>2</v>
      </c>
      <c r="E80" s="77">
        <v>50</v>
      </c>
      <c r="F80" s="77">
        <v>78</v>
      </c>
      <c r="G80" s="107">
        <v>170</v>
      </c>
    </row>
    <row r="81" spans="1:7" x14ac:dyDescent="0.3">
      <c r="A81" s="17" t="s">
        <v>252</v>
      </c>
      <c r="B81" s="18" t="s">
        <v>253</v>
      </c>
      <c r="C81" s="18" t="s">
        <v>247</v>
      </c>
      <c r="D81" s="24" t="s">
        <v>13</v>
      </c>
      <c r="E81" s="29">
        <v>72866000</v>
      </c>
      <c r="F81" s="18" t="s">
        <v>254</v>
      </c>
      <c r="G81">
        <v>10</v>
      </c>
    </row>
    <row r="82" spans="1:7" x14ac:dyDescent="0.3">
      <c r="A82" s="17" t="s">
        <v>333</v>
      </c>
      <c r="B82" s="18" t="s">
        <v>334</v>
      </c>
      <c r="C82" s="18" t="s">
        <v>247</v>
      </c>
      <c r="D82" s="24" t="s">
        <v>13</v>
      </c>
      <c r="E82" s="29">
        <v>70547100</v>
      </c>
      <c r="F82" s="18" t="s">
        <v>335</v>
      </c>
      <c r="G82" s="116">
        <v>100</v>
      </c>
    </row>
    <row r="83" spans="1:7" x14ac:dyDescent="0.3">
      <c r="A83" s="17" t="s">
        <v>356</v>
      </c>
      <c r="B83" s="18" t="s">
        <v>357</v>
      </c>
      <c r="C83" s="18" t="s">
        <v>247</v>
      </c>
      <c r="D83" s="24" t="s">
        <v>13</v>
      </c>
      <c r="E83" s="29">
        <v>71252300</v>
      </c>
      <c r="F83" s="18" t="s">
        <v>257</v>
      </c>
      <c r="G83" s="116">
        <v>50</v>
      </c>
    </row>
    <row r="84" spans="1:7" x14ac:dyDescent="0.3">
      <c r="A84" s="87"/>
      <c r="B84" s="88"/>
      <c r="C84" s="83" t="s">
        <v>247</v>
      </c>
      <c r="D84" s="91"/>
      <c r="E84" s="83">
        <v>76348197</v>
      </c>
      <c r="F84" s="93" t="s">
        <v>624</v>
      </c>
      <c r="G84" s="92">
        <v>10</v>
      </c>
    </row>
    <row r="85" spans="1:7" ht="15" thickBot="1" x14ac:dyDescent="0.35"/>
    <row r="86" spans="1:7" ht="27.6" x14ac:dyDescent="0.3">
      <c r="A86" s="1" t="s">
        <v>0</v>
      </c>
      <c r="B86" s="2" t="s">
        <v>1</v>
      </c>
      <c r="C86" s="2" t="s">
        <v>2</v>
      </c>
      <c r="D86" s="2" t="s">
        <v>3</v>
      </c>
      <c r="E86" s="2" t="s">
        <v>4</v>
      </c>
      <c r="F86" s="2" t="s">
        <v>5</v>
      </c>
      <c r="G86" s="3" t="s">
        <v>625</v>
      </c>
    </row>
    <row r="87" spans="1:7" ht="17.399999999999999" thickBot="1" x14ac:dyDescent="0.35">
      <c r="A87" s="5">
        <v>158</v>
      </c>
      <c r="B87" s="6">
        <v>158</v>
      </c>
      <c r="C87" s="6">
        <v>2</v>
      </c>
      <c r="D87" s="6">
        <v>2</v>
      </c>
      <c r="E87" s="6">
        <v>90</v>
      </c>
      <c r="F87" s="6">
        <v>158</v>
      </c>
      <c r="G87" s="101">
        <v>250</v>
      </c>
    </row>
    <row r="88" spans="1:7" ht="15" thickBot="1" x14ac:dyDescent="0.35">
      <c r="A88" s="9" t="s">
        <v>10</v>
      </c>
      <c r="B88" s="10">
        <v>80</v>
      </c>
      <c r="C88" s="10">
        <v>1</v>
      </c>
      <c r="D88" s="10">
        <v>2</v>
      </c>
      <c r="E88" s="10">
        <v>40</v>
      </c>
      <c r="F88" s="10">
        <v>80</v>
      </c>
      <c r="G88" s="106">
        <v>200</v>
      </c>
    </row>
    <row r="89" spans="1:7" x14ac:dyDescent="0.3">
      <c r="A89" s="12">
        <v>0</v>
      </c>
      <c r="B89" s="13" t="s">
        <v>12</v>
      </c>
      <c r="C89" s="13" t="s">
        <v>10</v>
      </c>
      <c r="D89" s="14" t="s">
        <v>13</v>
      </c>
      <c r="E89" s="15">
        <v>5025111</v>
      </c>
      <c r="F89" s="15" t="s">
        <v>14</v>
      </c>
      <c r="G89" s="119">
        <v>50</v>
      </c>
    </row>
    <row r="90" spans="1:7" x14ac:dyDescent="0.3">
      <c r="A90" s="22" t="s">
        <v>38</v>
      </c>
      <c r="B90" s="23" t="s">
        <v>39</v>
      </c>
      <c r="C90" s="18" t="s">
        <v>10</v>
      </c>
      <c r="D90" s="19" t="s">
        <v>13</v>
      </c>
      <c r="E90" s="20">
        <v>70103700</v>
      </c>
      <c r="F90" s="21" t="s">
        <v>40</v>
      </c>
      <c r="G90" s="103">
        <v>10</v>
      </c>
    </row>
    <row r="91" spans="1:7" x14ac:dyDescent="0.3">
      <c r="A91" s="17" t="s">
        <v>60</v>
      </c>
      <c r="B91" s="18" t="s">
        <v>61</v>
      </c>
      <c r="C91" s="18" t="s">
        <v>10</v>
      </c>
      <c r="D91" s="19" t="s">
        <v>13</v>
      </c>
      <c r="E91" s="20"/>
      <c r="F91" s="21" t="s">
        <v>62</v>
      </c>
      <c r="G91" s="104">
        <v>30</v>
      </c>
    </row>
    <row r="92" spans="1:7" x14ac:dyDescent="0.3">
      <c r="A92" s="17" t="s">
        <v>78</v>
      </c>
      <c r="B92" s="18" t="s">
        <v>79</v>
      </c>
      <c r="C92" s="18" t="s">
        <v>10</v>
      </c>
      <c r="D92" s="19" t="s">
        <v>36</v>
      </c>
      <c r="E92" s="20"/>
      <c r="F92" s="21" t="s">
        <v>80</v>
      </c>
      <c r="G92" s="104">
        <v>30</v>
      </c>
    </row>
    <row r="93" spans="1:7" x14ac:dyDescent="0.3">
      <c r="A93" s="17" t="s">
        <v>89</v>
      </c>
      <c r="B93" s="18" t="s">
        <v>90</v>
      </c>
      <c r="C93" s="18" t="s">
        <v>10</v>
      </c>
      <c r="D93" s="19" t="s">
        <v>36</v>
      </c>
      <c r="E93" s="20"/>
      <c r="F93" s="21" t="s">
        <v>91</v>
      </c>
      <c r="G93" s="104">
        <v>30</v>
      </c>
    </row>
    <row r="94" spans="1:7" x14ac:dyDescent="0.3">
      <c r="A94" s="17" t="s">
        <v>92</v>
      </c>
      <c r="B94" s="18" t="s">
        <v>93</v>
      </c>
      <c r="C94" s="18" t="s">
        <v>10</v>
      </c>
      <c r="D94" s="19" t="s">
        <v>36</v>
      </c>
      <c r="E94" s="20">
        <v>7132400</v>
      </c>
      <c r="F94" s="21" t="s">
        <v>53</v>
      </c>
      <c r="G94" s="103">
        <v>30</v>
      </c>
    </row>
    <row r="95" spans="1:7" x14ac:dyDescent="0.3">
      <c r="A95" s="17" t="s">
        <v>173</v>
      </c>
      <c r="B95" s="18" t="s">
        <v>174</v>
      </c>
      <c r="C95" s="18" t="s">
        <v>10</v>
      </c>
      <c r="D95" s="19" t="s">
        <v>13</v>
      </c>
      <c r="E95" s="20">
        <v>70103700</v>
      </c>
      <c r="F95" s="21" t="s">
        <v>175</v>
      </c>
      <c r="G95" s="103">
        <v>10</v>
      </c>
    </row>
    <row r="96" spans="1:7" x14ac:dyDescent="0.3">
      <c r="A96" s="25" t="s">
        <v>225</v>
      </c>
      <c r="B96" s="21" t="s">
        <v>226</v>
      </c>
      <c r="C96" s="21" t="s">
        <v>10</v>
      </c>
      <c r="D96" s="19" t="s">
        <v>36</v>
      </c>
      <c r="E96" s="20"/>
      <c r="F96" s="21" t="s">
        <v>227</v>
      </c>
      <c r="G96" s="103">
        <v>30</v>
      </c>
    </row>
    <row r="97" spans="1:7" ht="15" thickBot="1" x14ac:dyDescent="0.3">
      <c r="A97" s="26"/>
      <c r="B97" s="27"/>
      <c r="C97" s="27"/>
      <c r="D97" s="28"/>
      <c r="E97" s="20">
        <v>21101501</v>
      </c>
      <c r="F97" s="117" t="s">
        <v>527</v>
      </c>
      <c r="G97" s="105">
        <v>-20</v>
      </c>
    </row>
    <row r="98" spans="1:7" x14ac:dyDescent="0.3">
      <c r="A98" s="76" t="s">
        <v>244</v>
      </c>
      <c r="B98" s="77">
        <v>78</v>
      </c>
      <c r="C98" s="77">
        <v>1</v>
      </c>
      <c r="D98" s="77">
        <v>2</v>
      </c>
      <c r="E98" s="77">
        <v>50</v>
      </c>
      <c r="F98" s="77">
        <v>78</v>
      </c>
      <c r="G98" s="107">
        <v>50</v>
      </c>
    </row>
    <row r="99" spans="1:7" x14ac:dyDescent="0.3">
      <c r="A99" s="17" t="s">
        <v>288</v>
      </c>
      <c r="B99" s="18" t="s">
        <v>289</v>
      </c>
      <c r="C99" s="18" t="s">
        <v>247</v>
      </c>
      <c r="D99" s="24" t="s">
        <v>36</v>
      </c>
      <c r="E99" s="29">
        <v>70323300</v>
      </c>
      <c r="F99" s="18" t="s">
        <v>290</v>
      </c>
      <c r="G99" s="74">
        <v>4</v>
      </c>
    </row>
    <row r="100" spans="1:7" x14ac:dyDescent="0.3">
      <c r="A100" s="17" t="s">
        <v>333</v>
      </c>
      <c r="B100" s="18" t="s">
        <v>334</v>
      </c>
      <c r="C100" s="18" t="s">
        <v>247</v>
      </c>
      <c r="D100" s="24" t="s">
        <v>13</v>
      </c>
      <c r="E100" s="29">
        <v>70547100</v>
      </c>
      <c r="F100" s="18" t="s">
        <v>335</v>
      </c>
      <c r="G100" s="74">
        <v>10</v>
      </c>
    </row>
    <row r="101" spans="1:7" x14ac:dyDescent="0.3">
      <c r="A101" s="17" t="s">
        <v>336</v>
      </c>
      <c r="B101" s="18" t="s">
        <v>337</v>
      </c>
      <c r="C101" s="18" t="s">
        <v>247</v>
      </c>
      <c r="D101" s="24" t="s">
        <v>13</v>
      </c>
      <c r="E101" s="29">
        <v>73085259</v>
      </c>
      <c r="F101" s="18" t="s">
        <v>338</v>
      </c>
      <c r="G101" s="74">
        <v>10</v>
      </c>
    </row>
    <row r="102" spans="1:7" x14ac:dyDescent="0.3">
      <c r="A102" s="17" t="s">
        <v>339</v>
      </c>
      <c r="B102" s="18" t="s">
        <v>340</v>
      </c>
      <c r="C102" s="18" t="s">
        <v>247</v>
      </c>
      <c r="D102" s="24" t="s">
        <v>13</v>
      </c>
      <c r="E102" s="29">
        <v>73085259</v>
      </c>
      <c r="F102" s="18" t="s">
        <v>338</v>
      </c>
      <c r="G102" s="74">
        <v>10</v>
      </c>
    </row>
    <row r="103" spans="1:7" x14ac:dyDescent="0.3">
      <c r="A103" s="17" t="s">
        <v>349</v>
      </c>
      <c r="B103" s="18" t="s">
        <v>350</v>
      </c>
      <c r="C103" s="18" t="s">
        <v>247</v>
      </c>
      <c r="D103" s="24" t="s">
        <v>36</v>
      </c>
      <c r="E103" s="29">
        <v>70323300</v>
      </c>
      <c r="F103" s="18" t="s">
        <v>290</v>
      </c>
      <c r="G103" s="74">
        <v>4</v>
      </c>
    </row>
    <row r="104" spans="1:7" x14ac:dyDescent="0.3">
      <c r="A104" s="17" t="s">
        <v>405</v>
      </c>
      <c r="B104" s="18" t="s">
        <v>406</v>
      </c>
      <c r="C104" s="18" t="s">
        <v>247</v>
      </c>
      <c r="D104" s="24" t="s">
        <v>36</v>
      </c>
      <c r="E104" s="29">
        <v>70323300</v>
      </c>
      <c r="F104" s="18" t="s">
        <v>290</v>
      </c>
      <c r="G104" s="74">
        <v>3</v>
      </c>
    </row>
    <row r="105" spans="1:7" x14ac:dyDescent="0.3">
      <c r="A105" s="17" t="s">
        <v>423</v>
      </c>
      <c r="B105" s="18" t="s">
        <v>424</v>
      </c>
      <c r="C105" s="18" t="s">
        <v>247</v>
      </c>
      <c r="D105" s="24" t="s">
        <v>36</v>
      </c>
      <c r="E105" s="29">
        <v>70323300</v>
      </c>
      <c r="F105" s="18" t="s">
        <v>290</v>
      </c>
      <c r="G105" s="74">
        <v>3</v>
      </c>
    </row>
    <row r="106" spans="1:7" x14ac:dyDescent="0.3">
      <c r="A106" s="17" t="s">
        <v>425</v>
      </c>
      <c r="B106" s="18" t="s">
        <v>426</v>
      </c>
      <c r="C106" s="18" t="s">
        <v>247</v>
      </c>
      <c r="D106" s="24" t="s">
        <v>36</v>
      </c>
      <c r="E106" s="29">
        <v>70323300</v>
      </c>
      <c r="F106" s="18" t="s">
        <v>427</v>
      </c>
      <c r="G106" s="74">
        <v>3</v>
      </c>
    </row>
    <row r="107" spans="1:7" x14ac:dyDescent="0.3">
      <c r="A107" s="17" t="s">
        <v>428</v>
      </c>
      <c r="B107" s="18" t="s">
        <v>429</v>
      </c>
      <c r="C107" s="18" t="s">
        <v>247</v>
      </c>
      <c r="D107" s="24" t="s">
        <v>36</v>
      </c>
      <c r="E107" s="29">
        <v>70323300</v>
      </c>
      <c r="F107" s="18" t="s">
        <v>427</v>
      </c>
      <c r="G107" s="74">
        <v>3</v>
      </c>
    </row>
    <row r="111" spans="1:7" ht="15" thickBot="1" x14ac:dyDescent="0.35"/>
    <row r="112" spans="1:7" ht="27.6" x14ac:dyDescent="0.3">
      <c r="A112" s="1" t="s">
        <v>0</v>
      </c>
      <c r="B112" s="2" t="s">
        <v>1</v>
      </c>
      <c r="C112" s="2" t="s">
        <v>2</v>
      </c>
      <c r="D112" s="2" t="s">
        <v>3</v>
      </c>
      <c r="E112" s="2" t="s">
        <v>4</v>
      </c>
      <c r="F112" s="2" t="s">
        <v>5</v>
      </c>
      <c r="G112" s="3" t="s">
        <v>673</v>
      </c>
    </row>
    <row r="113" spans="1:8" ht="17.399999999999999" thickBot="1" x14ac:dyDescent="0.35">
      <c r="A113" s="5">
        <v>158</v>
      </c>
      <c r="B113" s="6">
        <v>158</v>
      </c>
      <c r="C113" s="6">
        <v>2</v>
      </c>
      <c r="D113" s="6">
        <v>2</v>
      </c>
      <c r="E113" s="6">
        <v>90</v>
      </c>
      <c r="F113" s="6">
        <v>158</v>
      </c>
      <c r="G113" s="101">
        <v>290</v>
      </c>
    </row>
    <row r="114" spans="1:8" x14ac:dyDescent="0.3">
      <c r="A114" s="9" t="s">
        <v>10</v>
      </c>
      <c r="B114" s="10">
        <v>80</v>
      </c>
      <c r="C114" s="10">
        <v>1</v>
      </c>
      <c r="D114" s="10">
        <v>2</v>
      </c>
      <c r="E114" s="10">
        <v>40</v>
      </c>
      <c r="F114" s="10">
        <v>80</v>
      </c>
      <c r="G114" s="106">
        <v>290</v>
      </c>
    </row>
    <row r="115" spans="1:8" x14ac:dyDescent="0.3">
      <c r="A115" s="17" t="s">
        <v>57</v>
      </c>
      <c r="B115" s="18" t="s">
        <v>58</v>
      </c>
      <c r="C115" s="18" t="s">
        <v>10</v>
      </c>
      <c r="D115" s="19" t="s">
        <v>36</v>
      </c>
      <c r="E115" s="20">
        <v>22041505</v>
      </c>
      <c r="F115" s="21" t="s">
        <v>59</v>
      </c>
      <c r="G115" s="103">
        <v>40</v>
      </c>
    </row>
    <row r="116" spans="1:8" x14ac:dyDescent="0.3">
      <c r="A116" s="17" t="s">
        <v>95</v>
      </c>
      <c r="B116" s="18" t="s">
        <v>96</v>
      </c>
      <c r="C116" s="18" t="s">
        <v>10</v>
      </c>
      <c r="D116" s="19" t="s">
        <v>36</v>
      </c>
      <c r="E116" s="20"/>
      <c r="F116" s="21" t="s">
        <v>97</v>
      </c>
      <c r="G116" s="104">
        <v>50</v>
      </c>
    </row>
    <row r="117" spans="1:8" x14ac:dyDescent="0.3">
      <c r="A117" s="17" t="s">
        <v>131</v>
      </c>
      <c r="B117" s="18" t="s">
        <v>132</v>
      </c>
      <c r="C117" s="18" t="s">
        <v>10</v>
      </c>
      <c r="D117" s="19" t="s">
        <v>13</v>
      </c>
      <c r="E117" s="20"/>
      <c r="F117" s="21" t="s">
        <v>133</v>
      </c>
      <c r="G117" s="103">
        <v>100</v>
      </c>
    </row>
    <row r="118" spans="1:8" ht="15" thickBot="1" x14ac:dyDescent="0.35">
      <c r="A118" s="17" t="s">
        <v>201</v>
      </c>
      <c r="B118" s="18" t="s">
        <v>202</v>
      </c>
      <c r="C118" s="18" t="s">
        <v>10</v>
      </c>
      <c r="D118" s="19" t="s">
        <v>36</v>
      </c>
      <c r="E118" s="20"/>
      <c r="F118" s="21" t="s">
        <v>27</v>
      </c>
      <c r="G118" s="103">
        <v>100</v>
      </c>
    </row>
    <row r="119" spans="1:8" x14ac:dyDescent="0.3">
      <c r="A119" s="76" t="s">
        <v>244</v>
      </c>
      <c r="B119" s="77">
        <v>78</v>
      </c>
      <c r="C119" s="77">
        <v>1</v>
      </c>
      <c r="D119" s="77">
        <v>2</v>
      </c>
      <c r="E119" s="77">
        <v>50</v>
      </c>
      <c r="F119" s="77">
        <v>78</v>
      </c>
      <c r="G119" s="107">
        <v>0</v>
      </c>
    </row>
    <row r="121" spans="1:8" ht="15" thickBot="1" x14ac:dyDescent="0.35"/>
    <row r="122" spans="1:8" ht="27.6" x14ac:dyDescent="0.3">
      <c r="A122" s="1" t="s">
        <v>0</v>
      </c>
      <c r="B122" s="2" t="s">
        <v>1</v>
      </c>
      <c r="C122" s="2" t="s">
        <v>2</v>
      </c>
      <c r="D122" s="2" t="s">
        <v>3</v>
      </c>
      <c r="E122" s="2" t="s">
        <v>4</v>
      </c>
      <c r="F122" s="2" t="s">
        <v>5</v>
      </c>
      <c r="G122" s="3" t="s">
        <v>681</v>
      </c>
      <c r="H122" s="187" t="s">
        <v>687</v>
      </c>
    </row>
    <row r="123" spans="1:8" ht="17.399999999999999" thickBot="1" x14ac:dyDescent="0.35">
      <c r="A123" s="5">
        <v>158</v>
      </c>
      <c r="B123" s="6">
        <v>158</v>
      </c>
      <c r="C123" s="6">
        <v>2</v>
      </c>
      <c r="D123" s="6">
        <v>2</v>
      </c>
      <c r="E123" s="6">
        <v>90</v>
      </c>
      <c r="F123" s="6">
        <v>158</v>
      </c>
      <c r="G123" s="101">
        <f>G128+G124</f>
        <v>80</v>
      </c>
    </row>
    <row r="124" spans="1:8" x14ac:dyDescent="0.3">
      <c r="A124" s="9" t="s">
        <v>10</v>
      </c>
      <c r="B124" s="10">
        <v>80</v>
      </c>
      <c r="C124" s="10">
        <v>1</v>
      </c>
      <c r="D124" s="10">
        <v>2</v>
      </c>
      <c r="E124" s="10">
        <v>40</v>
      </c>
      <c r="F124" s="10">
        <v>80</v>
      </c>
      <c r="G124" s="106">
        <f>SUM(G125:G127)</f>
        <v>-30</v>
      </c>
    </row>
    <row r="125" spans="1:8" x14ac:dyDescent="0.3">
      <c r="A125" s="17" t="s">
        <v>19</v>
      </c>
      <c r="B125" s="18" t="s">
        <v>519</v>
      </c>
      <c r="C125" s="18" t="s">
        <v>10</v>
      </c>
      <c r="D125" s="19" t="s">
        <v>13</v>
      </c>
      <c r="E125" s="20">
        <v>78478400</v>
      </c>
      <c r="F125" s="21" t="s">
        <v>678</v>
      </c>
      <c r="G125" s="103">
        <v>10</v>
      </c>
    </row>
    <row r="126" spans="1:8" x14ac:dyDescent="0.3">
      <c r="A126" s="22" t="s">
        <v>180</v>
      </c>
      <c r="B126" s="23" t="s">
        <v>181</v>
      </c>
      <c r="C126" s="18" t="s">
        <v>10</v>
      </c>
      <c r="D126" s="19" t="s">
        <v>36</v>
      </c>
      <c r="E126" s="20"/>
      <c r="F126" s="21" t="s">
        <v>679</v>
      </c>
      <c r="G126" s="104">
        <v>-20</v>
      </c>
    </row>
    <row r="127" spans="1:8" ht="15" thickBot="1" x14ac:dyDescent="0.35">
      <c r="A127" s="22" t="s">
        <v>51</v>
      </c>
      <c r="B127" s="23" t="s">
        <v>52</v>
      </c>
      <c r="C127" s="18" t="s">
        <v>10</v>
      </c>
      <c r="D127" s="19" t="s">
        <v>13</v>
      </c>
      <c r="E127" s="20">
        <v>7132400</v>
      </c>
      <c r="F127" s="21" t="s">
        <v>680</v>
      </c>
      <c r="G127" s="103">
        <v>-20</v>
      </c>
    </row>
    <row r="128" spans="1:8" x14ac:dyDescent="0.3">
      <c r="A128" s="76" t="s">
        <v>244</v>
      </c>
      <c r="B128" s="77">
        <v>78</v>
      </c>
      <c r="C128" s="77">
        <v>1</v>
      </c>
      <c r="D128" s="77">
        <v>2</v>
      </c>
      <c r="E128" s="77">
        <v>50</v>
      </c>
      <c r="F128" s="77">
        <v>78</v>
      </c>
      <c r="G128" s="107">
        <f>SUM(G129:G138)</f>
        <v>110</v>
      </c>
    </row>
    <row r="129" spans="1:7" x14ac:dyDescent="0.3">
      <c r="A129" s="17" t="s">
        <v>252</v>
      </c>
      <c r="B129" s="18" t="s">
        <v>253</v>
      </c>
      <c r="C129" s="18" t="s">
        <v>247</v>
      </c>
      <c r="D129" s="24" t="s">
        <v>13</v>
      </c>
      <c r="E129" s="29">
        <v>72866000</v>
      </c>
      <c r="F129" s="18" t="s">
        <v>254</v>
      </c>
      <c r="G129" s="104">
        <v>10</v>
      </c>
    </row>
    <row r="130" spans="1:7" x14ac:dyDescent="0.3">
      <c r="A130" s="17" t="s">
        <v>333</v>
      </c>
      <c r="B130" s="18" t="s">
        <v>334</v>
      </c>
      <c r="C130" s="18" t="s">
        <v>247</v>
      </c>
      <c r="D130" s="24" t="s">
        <v>13</v>
      </c>
      <c r="E130" s="20"/>
      <c r="F130" s="21" t="s">
        <v>574</v>
      </c>
      <c r="G130" s="104">
        <v>20</v>
      </c>
    </row>
    <row r="131" spans="1:7" x14ac:dyDescent="0.3">
      <c r="A131" s="17" t="s">
        <v>430</v>
      </c>
      <c r="B131" s="18" t="s">
        <v>431</v>
      </c>
      <c r="C131" s="18" t="s">
        <v>247</v>
      </c>
      <c r="D131" s="24" t="s">
        <v>36</v>
      </c>
      <c r="E131" s="20"/>
      <c r="F131" s="21" t="s">
        <v>432</v>
      </c>
      <c r="G131" s="104">
        <v>20</v>
      </c>
    </row>
    <row r="132" spans="1:7" x14ac:dyDescent="0.3">
      <c r="A132" s="17" t="s">
        <v>255</v>
      </c>
      <c r="B132" s="18" t="s">
        <v>256</v>
      </c>
      <c r="C132" s="18" t="s">
        <v>247</v>
      </c>
      <c r="D132" s="24" t="s">
        <v>13</v>
      </c>
      <c r="E132" s="29">
        <v>71252300</v>
      </c>
      <c r="F132" s="18" t="s">
        <v>257</v>
      </c>
      <c r="G132" s="104">
        <v>8</v>
      </c>
    </row>
    <row r="133" spans="1:7" x14ac:dyDescent="0.3">
      <c r="A133" s="17" t="s">
        <v>261</v>
      </c>
      <c r="B133" s="18" t="s">
        <v>262</v>
      </c>
      <c r="C133" s="18" t="s">
        <v>247</v>
      </c>
      <c r="D133" s="24" t="s">
        <v>13</v>
      </c>
      <c r="E133" s="29">
        <v>71252300</v>
      </c>
      <c r="F133" s="18" t="s">
        <v>257</v>
      </c>
      <c r="G133" s="104">
        <v>8</v>
      </c>
    </row>
    <row r="134" spans="1:7" x14ac:dyDescent="0.3">
      <c r="A134" s="17" t="s">
        <v>284</v>
      </c>
      <c r="B134" s="18" t="s">
        <v>285</v>
      </c>
      <c r="C134" s="18" t="s">
        <v>247</v>
      </c>
      <c r="D134" s="24" t="s">
        <v>36</v>
      </c>
      <c r="E134" s="29">
        <v>71252300</v>
      </c>
      <c r="F134" s="18" t="s">
        <v>257</v>
      </c>
      <c r="G134" s="104">
        <v>8</v>
      </c>
    </row>
    <row r="135" spans="1:7" x14ac:dyDescent="0.3">
      <c r="A135" s="17" t="s">
        <v>286</v>
      </c>
      <c r="B135" s="18" t="s">
        <v>287</v>
      </c>
      <c r="C135" s="18" t="s">
        <v>247</v>
      </c>
      <c r="D135" s="24" t="s">
        <v>36</v>
      </c>
      <c r="E135" s="29">
        <v>71252300</v>
      </c>
      <c r="F135" s="18" t="s">
        <v>257</v>
      </c>
      <c r="G135" s="104">
        <v>8</v>
      </c>
    </row>
    <row r="136" spans="1:7" x14ac:dyDescent="0.3">
      <c r="A136" s="17" t="s">
        <v>307</v>
      </c>
      <c r="B136" s="18" t="s">
        <v>308</v>
      </c>
      <c r="C136" s="18" t="s">
        <v>247</v>
      </c>
      <c r="D136" s="24" t="s">
        <v>13</v>
      </c>
      <c r="E136" s="29">
        <v>71252300</v>
      </c>
      <c r="F136" s="18" t="s">
        <v>309</v>
      </c>
      <c r="G136" s="104">
        <v>8</v>
      </c>
    </row>
    <row r="137" spans="1:7" x14ac:dyDescent="0.3">
      <c r="A137" s="17" t="s">
        <v>356</v>
      </c>
      <c r="B137" s="18" t="s">
        <v>357</v>
      </c>
      <c r="C137" s="18" t="s">
        <v>247</v>
      </c>
      <c r="D137" s="24" t="s">
        <v>13</v>
      </c>
      <c r="E137" s="29">
        <v>71252300</v>
      </c>
      <c r="F137" s="18" t="s">
        <v>257</v>
      </c>
      <c r="G137" s="104">
        <v>8</v>
      </c>
    </row>
    <row r="138" spans="1:7" x14ac:dyDescent="0.3">
      <c r="A138" s="17" t="s">
        <v>444</v>
      </c>
      <c r="B138" s="18" t="s">
        <v>445</v>
      </c>
      <c r="C138" s="18" t="s">
        <v>247</v>
      </c>
      <c r="D138" s="24" t="s">
        <v>36</v>
      </c>
      <c r="E138" s="29">
        <v>71252300</v>
      </c>
      <c r="F138" s="18" t="s">
        <v>257</v>
      </c>
      <c r="G138" s="104">
        <v>12</v>
      </c>
    </row>
    <row r="140" spans="1:7" ht="15" thickBot="1" x14ac:dyDescent="0.35"/>
    <row r="141" spans="1:7" ht="27.6" x14ac:dyDescent="0.3">
      <c r="A141" s="1" t="s">
        <v>0</v>
      </c>
      <c r="B141" s="2" t="s">
        <v>1</v>
      </c>
      <c r="C141" s="2" t="s">
        <v>2</v>
      </c>
      <c r="D141" s="2" t="s">
        <v>3</v>
      </c>
      <c r="E141" s="2" t="s">
        <v>4</v>
      </c>
      <c r="F141" s="2" t="s">
        <v>5</v>
      </c>
      <c r="G141" s="3" t="s">
        <v>674</v>
      </c>
    </row>
    <row r="142" spans="1:7" ht="17.399999999999999" thickBot="1" x14ac:dyDescent="0.35">
      <c r="A142" s="5">
        <v>158</v>
      </c>
      <c r="B142" s="6">
        <v>158</v>
      </c>
      <c r="C142" s="6">
        <v>2</v>
      </c>
      <c r="D142" s="6">
        <v>2</v>
      </c>
      <c r="E142" s="6">
        <v>90</v>
      </c>
      <c r="F142" s="6">
        <v>158</v>
      </c>
      <c r="G142" s="101">
        <f>G143+G150</f>
        <v>570</v>
      </c>
    </row>
    <row r="143" spans="1:7" x14ac:dyDescent="0.3">
      <c r="A143" s="9" t="s">
        <v>10</v>
      </c>
      <c r="B143" s="10">
        <v>80</v>
      </c>
      <c r="C143" s="10">
        <v>1</v>
      </c>
      <c r="D143" s="10">
        <v>2</v>
      </c>
      <c r="E143" s="10">
        <v>40</v>
      </c>
      <c r="F143" s="10">
        <v>80</v>
      </c>
      <c r="G143" s="106">
        <f>SUM(G144:G149)</f>
        <v>140</v>
      </c>
    </row>
    <row r="144" spans="1:7" x14ac:dyDescent="0.3">
      <c r="A144" s="17" t="s">
        <v>19</v>
      </c>
      <c r="B144" s="18" t="s">
        <v>519</v>
      </c>
      <c r="C144" s="18" t="s">
        <v>10</v>
      </c>
      <c r="D144" s="19" t="s">
        <v>13</v>
      </c>
      <c r="E144" s="20">
        <v>78478400</v>
      </c>
      <c r="F144" s="21" t="s">
        <v>678</v>
      </c>
      <c r="G144" s="103">
        <v>10</v>
      </c>
    </row>
    <row r="145" spans="1:7" x14ac:dyDescent="0.3">
      <c r="A145" s="17" t="s">
        <v>19</v>
      </c>
      <c r="B145" s="18" t="s">
        <v>519</v>
      </c>
      <c r="C145" s="18" t="s">
        <v>10</v>
      </c>
      <c r="D145" s="19" t="s">
        <v>13</v>
      </c>
      <c r="E145" s="20">
        <v>78478400</v>
      </c>
      <c r="F145" s="21" t="s">
        <v>678</v>
      </c>
      <c r="G145" s="104">
        <v>10</v>
      </c>
    </row>
    <row r="146" spans="1:7" x14ac:dyDescent="0.3">
      <c r="A146" s="185" t="s">
        <v>15</v>
      </c>
      <c r="B146" s="83" t="s">
        <v>683</v>
      </c>
      <c r="C146" s="83" t="s">
        <v>10</v>
      </c>
      <c r="D146" s="84" t="s">
        <v>13</v>
      </c>
      <c r="E146" s="85"/>
      <c r="F146" s="83" t="s">
        <v>683</v>
      </c>
      <c r="G146" s="186">
        <v>50</v>
      </c>
    </row>
    <row r="147" spans="1:7" x14ac:dyDescent="0.3">
      <c r="A147" s="185" t="s">
        <v>211</v>
      </c>
      <c r="B147" s="83" t="s">
        <v>684</v>
      </c>
      <c r="C147" s="83" t="s">
        <v>10</v>
      </c>
      <c r="D147" s="84" t="s">
        <v>36</v>
      </c>
      <c r="E147" s="85"/>
      <c r="F147" s="83" t="s">
        <v>684</v>
      </c>
      <c r="G147" s="186">
        <v>30</v>
      </c>
    </row>
    <row r="148" spans="1:7" x14ac:dyDescent="0.3">
      <c r="A148" s="185" t="s">
        <v>66</v>
      </c>
      <c r="B148" s="83" t="s">
        <v>685</v>
      </c>
      <c r="C148" s="83" t="s">
        <v>10</v>
      </c>
      <c r="D148" s="84" t="s">
        <v>36</v>
      </c>
      <c r="E148" s="85"/>
      <c r="F148" s="83" t="s">
        <v>685</v>
      </c>
      <c r="G148" s="186">
        <v>20</v>
      </c>
    </row>
    <row r="149" spans="1:7" ht="15" thickBot="1" x14ac:dyDescent="0.35">
      <c r="A149" s="185" t="s">
        <v>78</v>
      </c>
      <c r="B149" s="83" t="s">
        <v>79</v>
      </c>
      <c r="C149" s="83" t="s">
        <v>10</v>
      </c>
      <c r="D149" s="84" t="s">
        <v>36</v>
      </c>
      <c r="E149" s="85"/>
      <c r="F149" s="83" t="s">
        <v>686</v>
      </c>
      <c r="G149" s="186">
        <v>20</v>
      </c>
    </row>
    <row r="150" spans="1:7" x14ac:dyDescent="0.3">
      <c r="A150" s="76" t="s">
        <v>244</v>
      </c>
      <c r="B150" s="77">
        <v>78</v>
      </c>
      <c r="C150" s="77">
        <v>1</v>
      </c>
      <c r="D150" s="77">
        <v>2</v>
      </c>
      <c r="E150" s="77">
        <v>50</v>
      </c>
      <c r="F150" s="77">
        <v>78</v>
      </c>
      <c r="G150" s="107">
        <f>SUM(G151:G155)</f>
        <v>430</v>
      </c>
    </row>
    <row r="151" spans="1:7" x14ac:dyDescent="0.3">
      <c r="A151" s="17" t="s">
        <v>307</v>
      </c>
      <c r="B151" s="18" t="s">
        <v>675</v>
      </c>
      <c r="C151" s="18" t="s">
        <v>247</v>
      </c>
      <c r="D151" s="19" t="s">
        <v>13</v>
      </c>
      <c r="E151" s="29">
        <v>71252300</v>
      </c>
      <c r="F151" s="18" t="s">
        <v>309</v>
      </c>
      <c r="G151" s="104">
        <v>100</v>
      </c>
    </row>
    <row r="152" spans="1:7" x14ac:dyDescent="0.3">
      <c r="A152" s="17" t="s">
        <v>315</v>
      </c>
      <c r="B152" s="18" t="s">
        <v>676</v>
      </c>
      <c r="C152" s="18" t="s">
        <v>247</v>
      </c>
      <c r="D152" s="19" t="s">
        <v>13</v>
      </c>
      <c r="E152" s="29"/>
      <c r="F152" s="18" t="s">
        <v>317</v>
      </c>
      <c r="G152" s="104">
        <v>100</v>
      </c>
    </row>
    <row r="153" spans="1:7" x14ac:dyDescent="0.3">
      <c r="A153" s="17" t="s">
        <v>318</v>
      </c>
      <c r="B153" s="18" t="s">
        <v>677</v>
      </c>
      <c r="C153" s="18" t="s">
        <v>247</v>
      </c>
      <c r="D153" s="19" t="s">
        <v>13</v>
      </c>
      <c r="E153" s="29"/>
      <c r="F153" s="18" t="s">
        <v>320</v>
      </c>
      <c r="G153" s="104">
        <v>100</v>
      </c>
    </row>
    <row r="154" spans="1:7" x14ac:dyDescent="0.3">
      <c r="A154" s="17" t="s">
        <v>394</v>
      </c>
      <c r="B154" s="18" t="s">
        <v>682</v>
      </c>
      <c r="C154" s="18" t="s">
        <v>247</v>
      </c>
      <c r="D154" s="19" t="s">
        <v>36</v>
      </c>
      <c r="E154" s="20"/>
      <c r="F154" s="18" t="s">
        <v>396</v>
      </c>
      <c r="G154" s="104">
        <v>100</v>
      </c>
    </row>
    <row r="155" spans="1:7" x14ac:dyDescent="0.3">
      <c r="A155" s="17" t="s">
        <v>333</v>
      </c>
      <c r="B155" s="18" t="s">
        <v>334</v>
      </c>
      <c r="C155" s="18" t="s">
        <v>247</v>
      </c>
      <c r="D155" s="24" t="s">
        <v>13</v>
      </c>
      <c r="E155" s="20"/>
      <c r="F155" s="21" t="s">
        <v>574</v>
      </c>
      <c r="G155" s="104">
        <v>30</v>
      </c>
    </row>
    <row r="156" spans="1:7" ht="15" thickBot="1" x14ac:dyDescent="0.35"/>
    <row r="157" spans="1:7" ht="27.6" x14ac:dyDescent="0.3">
      <c r="A157" s="1" t="s">
        <v>0</v>
      </c>
      <c r="B157" s="2" t="s">
        <v>1</v>
      </c>
      <c r="C157" s="2" t="s">
        <v>2</v>
      </c>
      <c r="D157" s="2" t="s">
        <v>3</v>
      </c>
      <c r="E157" s="2" t="s">
        <v>4</v>
      </c>
      <c r="F157" s="2" t="s">
        <v>5</v>
      </c>
      <c r="G157" s="3" t="s">
        <v>690</v>
      </c>
    </row>
    <row r="158" spans="1:7" ht="17.399999999999999" thickBot="1" x14ac:dyDescent="0.35">
      <c r="A158" s="5">
        <v>158</v>
      </c>
      <c r="B158" s="6">
        <v>158</v>
      </c>
      <c r="C158" s="6">
        <v>2</v>
      </c>
      <c r="D158" s="6">
        <v>2</v>
      </c>
      <c r="E158" s="6">
        <v>90</v>
      </c>
      <c r="F158" s="6">
        <v>158</v>
      </c>
      <c r="G158" s="101">
        <f>G159+G166</f>
        <v>570</v>
      </c>
    </row>
    <row r="159" spans="1:7" x14ac:dyDescent="0.3">
      <c r="A159" s="9" t="s">
        <v>10</v>
      </c>
      <c r="B159" s="10">
        <v>80</v>
      </c>
      <c r="C159" s="10">
        <v>1</v>
      </c>
      <c r="D159" s="10">
        <v>2</v>
      </c>
      <c r="E159" s="10">
        <v>40</v>
      </c>
      <c r="F159" s="10">
        <v>80</v>
      </c>
      <c r="G159" s="106">
        <f>SUM(G160:G165)</f>
        <v>150</v>
      </c>
    </row>
    <row r="160" spans="1:7" x14ac:dyDescent="0.3">
      <c r="A160" s="17" t="s">
        <v>34</v>
      </c>
      <c r="B160" s="18" t="s">
        <v>35</v>
      </c>
      <c r="C160" s="18" t="s">
        <v>10</v>
      </c>
      <c r="D160" s="19" t="s">
        <v>36</v>
      </c>
      <c r="E160" s="20"/>
      <c r="F160" s="18" t="s">
        <v>37</v>
      </c>
      <c r="G160" s="103">
        <v>20</v>
      </c>
    </row>
    <row r="161" spans="1:7" x14ac:dyDescent="0.3">
      <c r="A161" s="17"/>
      <c r="B161" s="18"/>
      <c r="C161" s="18" t="s">
        <v>10</v>
      </c>
      <c r="D161" s="19" t="s">
        <v>36</v>
      </c>
      <c r="E161" s="20"/>
      <c r="F161" s="21" t="s">
        <v>691</v>
      </c>
      <c r="G161" s="104">
        <v>10</v>
      </c>
    </row>
    <row r="162" spans="1:7" x14ac:dyDescent="0.3">
      <c r="A162" s="185" t="s">
        <v>125</v>
      </c>
      <c r="B162" s="83" t="s">
        <v>126</v>
      </c>
      <c r="C162" s="83" t="s">
        <v>10</v>
      </c>
      <c r="D162" s="84" t="s">
        <v>36</v>
      </c>
      <c r="E162" s="85">
        <v>19651300</v>
      </c>
      <c r="F162" s="83" t="s">
        <v>127</v>
      </c>
      <c r="G162" s="186">
        <v>10</v>
      </c>
    </row>
    <row r="163" spans="1:7" x14ac:dyDescent="0.3">
      <c r="A163" s="185" t="s">
        <v>131</v>
      </c>
      <c r="B163" s="83" t="s">
        <v>132</v>
      </c>
      <c r="C163" s="83" t="s">
        <v>10</v>
      </c>
      <c r="D163" s="84" t="s">
        <v>13</v>
      </c>
      <c r="E163" s="85"/>
      <c r="F163" s="83" t="s">
        <v>133</v>
      </c>
      <c r="G163" s="186">
        <v>40</v>
      </c>
    </row>
    <row r="164" spans="1:7" x14ac:dyDescent="0.3">
      <c r="A164" s="185" t="s">
        <v>28</v>
      </c>
      <c r="B164" s="83" t="s">
        <v>29</v>
      </c>
      <c r="C164" s="83" t="s">
        <v>10</v>
      </c>
      <c r="D164" s="84" t="s">
        <v>13</v>
      </c>
      <c r="E164" s="85">
        <v>16048300</v>
      </c>
      <c r="F164" s="83" t="s">
        <v>30</v>
      </c>
      <c r="G164" s="186">
        <v>60</v>
      </c>
    </row>
    <row r="165" spans="1:7" ht="15" thickBot="1" x14ac:dyDescent="0.35">
      <c r="A165" s="185" t="s">
        <v>137</v>
      </c>
      <c r="B165" s="83" t="s">
        <v>138</v>
      </c>
      <c r="C165" s="83" t="s">
        <v>10</v>
      </c>
      <c r="D165" s="84" t="s">
        <v>36</v>
      </c>
      <c r="E165" s="85"/>
      <c r="F165" s="83" t="s">
        <v>139</v>
      </c>
      <c r="G165" s="186">
        <v>10</v>
      </c>
    </row>
    <row r="166" spans="1:7" x14ac:dyDescent="0.3">
      <c r="A166" s="76" t="s">
        <v>244</v>
      </c>
      <c r="B166" s="77">
        <v>78</v>
      </c>
      <c r="C166" s="77">
        <v>1</v>
      </c>
      <c r="D166" s="77">
        <v>2</v>
      </c>
      <c r="E166" s="77">
        <v>50</v>
      </c>
      <c r="F166" s="77">
        <v>78</v>
      </c>
      <c r="G166" s="107">
        <f>SUM(G167:G183)</f>
        <v>420</v>
      </c>
    </row>
    <row r="167" spans="1:7" x14ac:dyDescent="0.3">
      <c r="A167" s="17" t="s">
        <v>255</v>
      </c>
      <c r="B167" s="18" t="s">
        <v>256</v>
      </c>
      <c r="C167" s="18" t="s">
        <v>247</v>
      </c>
      <c r="D167" s="19" t="s">
        <v>13</v>
      </c>
      <c r="E167" s="29">
        <v>71252300</v>
      </c>
      <c r="F167" s="16" t="s">
        <v>257</v>
      </c>
      <c r="G167" s="104">
        <v>7</v>
      </c>
    </row>
    <row r="168" spans="1:7" x14ac:dyDescent="0.3">
      <c r="A168" s="17" t="s">
        <v>261</v>
      </c>
      <c r="B168" s="18" t="s">
        <v>262</v>
      </c>
      <c r="C168" s="18" t="s">
        <v>247</v>
      </c>
      <c r="D168" s="19" t="s">
        <v>13</v>
      </c>
      <c r="E168" s="29">
        <v>71252300</v>
      </c>
      <c r="F168" s="18" t="s">
        <v>257</v>
      </c>
      <c r="G168" s="104">
        <v>7</v>
      </c>
    </row>
    <row r="169" spans="1:7" x14ac:dyDescent="0.3">
      <c r="A169" s="17" t="s">
        <v>284</v>
      </c>
      <c r="B169" s="18" t="s">
        <v>285</v>
      </c>
      <c r="C169" s="18" t="s">
        <v>247</v>
      </c>
      <c r="D169" s="19" t="s">
        <v>36</v>
      </c>
      <c r="E169" s="29">
        <v>71252300</v>
      </c>
      <c r="F169" s="18" t="s">
        <v>257</v>
      </c>
      <c r="G169" s="104">
        <v>7</v>
      </c>
    </row>
    <row r="170" spans="1:7" x14ac:dyDescent="0.3">
      <c r="A170" s="17" t="s">
        <v>286</v>
      </c>
      <c r="B170" s="18" t="s">
        <v>287</v>
      </c>
      <c r="C170" s="18" t="s">
        <v>247</v>
      </c>
      <c r="D170" s="19" t="s">
        <v>36</v>
      </c>
      <c r="E170" s="20">
        <v>71252300</v>
      </c>
      <c r="F170" s="18" t="s">
        <v>257</v>
      </c>
      <c r="G170" s="104">
        <v>7</v>
      </c>
    </row>
    <row r="171" spans="1:7" x14ac:dyDescent="0.3">
      <c r="A171" s="17" t="s">
        <v>307</v>
      </c>
      <c r="B171" s="18" t="s">
        <v>308</v>
      </c>
      <c r="C171" s="18" t="s">
        <v>247</v>
      </c>
      <c r="D171" s="24" t="s">
        <v>13</v>
      </c>
      <c r="E171" s="20">
        <v>71252300</v>
      </c>
      <c r="F171" s="21" t="s">
        <v>309</v>
      </c>
      <c r="G171" s="104">
        <v>7</v>
      </c>
    </row>
    <row r="172" spans="1:7" x14ac:dyDescent="0.3">
      <c r="A172" s="17" t="s">
        <v>333</v>
      </c>
      <c r="B172" s="18" t="s">
        <v>334</v>
      </c>
      <c r="C172" s="18" t="s">
        <v>247</v>
      </c>
      <c r="D172" s="24" t="s">
        <v>13</v>
      </c>
      <c r="E172" s="20">
        <v>70547100</v>
      </c>
      <c r="F172" s="21" t="s">
        <v>335</v>
      </c>
      <c r="G172" s="104">
        <v>60</v>
      </c>
    </row>
    <row r="173" spans="1:7" x14ac:dyDescent="0.3">
      <c r="A173" s="17" t="s">
        <v>336</v>
      </c>
      <c r="B173" s="18" t="s">
        <v>337</v>
      </c>
      <c r="C173" s="18" t="s">
        <v>247</v>
      </c>
      <c r="D173" s="24" t="s">
        <v>13</v>
      </c>
      <c r="E173" s="20">
        <v>73085259</v>
      </c>
      <c r="F173" s="21" t="s">
        <v>338</v>
      </c>
      <c r="G173" s="104">
        <v>15</v>
      </c>
    </row>
    <row r="174" spans="1:7" x14ac:dyDescent="0.3">
      <c r="A174" s="17" t="s">
        <v>339</v>
      </c>
      <c r="B174" s="18" t="s">
        <v>340</v>
      </c>
      <c r="C174" s="18" t="s">
        <v>247</v>
      </c>
      <c r="D174" s="24" t="s">
        <v>13</v>
      </c>
      <c r="E174" s="20">
        <v>73085259</v>
      </c>
      <c r="F174" s="21" t="s">
        <v>338</v>
      </c>
      <c r="G174" s="104">
        <v>15</v>
      </c>
    </row>
    <row r="175" spans="1:7" x14ac:dyDescent="0.3">
      <c r="A175" s="17" t="s">
        <v>356</v>
      </c>
      <c r="B175" s="18" t="s">
        <v>357</v>
      </c>
      <c r="C175" s="18" t="s">
        <v>247</v>
      </c>
      <c r="D175" s="24" t="s">
        <v>13</v>
      </c>
      <c r="E175" s="20">
        <v>71252300</v>
      </c>
      <c r="F175" s="21" t="s">
        <v>257</v>
      </c>
      <c r="G175" s="104">
        <v>7</v>
      </c>
    </row>
    <row r="176" spans="1:7" x14ac:dyDescent="0.3">
      <c r="A176" s="17" t="s">
        <v>394</v>
      </c>
      <c r="B176" s="18" t="s">
        <v>395</v>
      </c>
      <c r="C176" s="18" t="s">
        <v>247</v>
      </c>
      <c r="D176" s="24" t="s">
        <v>36</v>
      </c>
      <c r="E176" s="20"/>
      <c r="F176" s="21" t="s">
        <v>396</v>
      </c>
      <c r="G176" s="104">
        <v>30</v>
      </c>
    </row>
    <row r="177" spans="1:7" x14ac:dyDescent="0.3">
      <c r="A177" s="17" t="s">
        <v>436</v>
      </c>
      <c r="B177" s="18" t="s">
        <v>437</v>
      </c>
      <c r="C177" s="18" t="s">
        <v>247</v>
      </c>
      <c r="D177" s="24" t="s">
        <v>36</v>
      </c>
      <c r="E177" s="20"/>
      <c r="F177" s="21" t="s">
        <v>396</v>
      </c>
      <c r="G177" s="104">
        <v>30</v>
      </c>
    </row>
    <row r="178" spans="1:7" x14ac:dyDescent="0.3">
      <c r="A178" s="17" t="s">
        <v>444</v>
      </c>
      <c r="B178" s="18" t="s">
        <v>445</v>
      </c>
      <c r="C178" s="18" t="s">
        <v>247</v>
      </c>
      <c r="D178" s="24" t="s">
        <v>36</v>
      </c>
      <c r="E178" s="20">
        <v>71252300</v>
      </c>
      <c r="F178" s="21" t="s">
        <v>257</v>
      </c>
      <c r="G178" s="104">
        <v>8</v>
      </c>
    </row>
    <row r="179" spans="1:7" x14ac:dyDescent="0.3">
      <c r="A179" s="185" t="s">
        <v>318</v>
      </c>
      <c r="B179" s="83" t="s">
        <v>319</v>
      </c>
      <c r="C179" s="83" t="s">
        <v>247</v>
      </c>
      <c r="D179" s="84" t="s">
        <v>13</v>
      </c>
      <c r="E179" s="85"/>
      <c r="F179" s="83" t="s">
        <v>320</v>
      </c>
      <c r="G179" s="186">
        <v>60</v>
      </c>
    </row>
    <row r="180" spans="1:7" x14ac:dyDescent="0.3">
      <c r="A180" s="185" t="s">
        <v>394</v>
      </c>
      <c r="B180" s="83" t="s">
        <v>395</v>
      </c>
      <c r="C180" s="83" t="s">
        <v>247</v>
      </c>
      <c r="D180" s="84" t="s">
        <v>36</v>
      </c>
      <c r="E180" s="85"/>
      <c r="F180" s="83" t="s">
        <v>692</v>
      </c>
      <c r="G180" s="186">
        <v>100</v>
      </c>
    </row>
    <row r="181" spans="1:7" x14ac:dyDescent="0.3">
      <c r="A181" s="185"/>
      <c r="B181" s="83"/>
      <c r="C181" s="83" t="s">
        <v>247</v>
      </c>
      <c r="D181" s="84" t="s">
        <v>36</v>
      </c>
      <c r="E181" s="85"/>
      <c r="F181" s="83" t="s">
        <v>693</v>
      </c>
      <c r="G181" s="186">
        <v>30</v>
      </c>
    </row>
    <row r="182" spans="1:7" x14ac:dyDescent="0.3">
      <c r="A182" s="185"/>
      <c r="B182" s="83"/>
      <c r="C182" s="83" t="s">
        <v>247</v>
      </c>
      <c r="D182" s="84" t="s">
        <v>36</v>
      </c>
      <c r="E182" s="85"/>
      <c r="F182" s="83" t="s">
        <v>694</v>
      </c>
      <c r="G182" s="186">
        <v>20</v>
      </c>
    </row>
    <row r="183" spans="1:7" x14ac:dyDescent="0.3">
      <c r="A183" s="185"/>
      <c r="B183" s="83"/>
      <c r="C183" s="83" t="s">
        <v>247</v>
      </c>
      <c r="D183" s="84" t="s">
        <v>36</v>
      </c>
      <c r="E183" s="85"/>
      <c r="F183" s="83" t="s">
        <v>695</v>
      </c>
      <c r="G183" s="186">
        <v>10</v>
      </c>
    </row>
    <row r="186" spans="1:7" ht="15" thickBot="1" x14ac:dyDescent="0.35"/>
    <row r="187" spans="1:7" ht="27.6" x14ac:dyDescent="0.3">
      <c r="A187" s="1" t="s">
        <v>0</v>
      </c>
      <c r="B187" s="2" t="s">
        <v>1</v>
      </c>
      <c r="C187" s="2" t="s">
        <v>2</v>
      </c>
      <c r="D187" s="2" t="s">
        <v>3</v>
      </c>
      <c r="E187" s="2" t="s">
        <v>4</v>
      </c>
      <c r="F187" s="2" t="s">
        <v>5</v>
      </c>
      <c r="G187" s="3" t="s">
        <v>696</v>
      </c>
    </row>
    <row r="188" spans="1:7" ht="17.399999999999999" thickBot="1" x14ac:dyDescent="0.35">
      <c r="A188" s="5">
        <v>158</v>
      </c>
      <c r="B188" s="6">
        <v>158</v>
      </c>
      <c r="C188" s="6">
        <v>2</v>
      </c>
      <c r="D188" s="6">
        <v>2</v>
      </c>
      <c r="E188" s="6">
        <v>90</v>
      </c>
      <c r="F188" s="6">
        <v>158</v>
      </c>
      <c r="G188" s="101">
        <v>570</v>
      </c>
    </row>
    <row r="189" spans="1:7" x14ac:dyDescent="0.3">
      <c r="A189" s="9" t="s">
        <v>10</v>
      </c>
      <c r="B189" s="10">
        <v>80</v>
      </c>
      <c r="C189" s="10">
        <v>1</v>
      </c>
      <c r="D189" s="10">
        <v>2</v>
      </c>
      <c r="E189" s="10">
        <v>40</v>
      </c>
      <c r="F189" s="10">
        <v>80</v>
      </c>
      <c r="G189" s="106">
        <v>280</v>
      </c>
    </row>
    <row r="190" spans="1:7" x14ac:dyDescent="0.3">
      <c r="A190" s="25"/>
      <c r="B190" s="21"/>
      <c r="C190" s="21" t="s">
        <v>10</v>
      </c>
      <c r="D190" s="19"/>
      <c r="E190" s="20"/>
      <c r="F190" s="83" t="s">
        <v>700</v>
      </c>
      <c r="G190" s="103">
        <v>10</v>
      </c>
    </row>
    <row r="191" spans="1:7" x14ac:dyDescent="0.3">
      <c r="A191" s="25"/>
      <c r="B191" s="21"/>
      <c r="C191" s="21" t="s">
        <v>10</v>
      </c>
      <c r="D191" s="19"/>
      <c r="E191" s="20"/>
      <c r="F191" s="83" t="s">
        <v>699</v>
      </c>
      <c r="G191" s="103">
        <v>50</v>
      </c>
    </row>
    <row r="192" spans="1:7" x14ac:dyDescent="0.3">
      <c r="A192" s="25"/>
      <c r="B192" s="21"/>
      <c r="C192" s="21" t="s">
        <v>10</v>
      </c>
      <c r="D192" s="19"/>
      <c r="E192" s="20"/>
      <c r="F192" s="83" t="s">
        <v>611</v>
      </c>
      <c r="G192" s="188">
        <v>220</v>
      </c>
    </row>
    <row r="193" spans="1:7" x14ac:dyDescent="0.3">
      <c r="A193" s="189" t="s">
        <v>244</v>
      </c>
      <c r="B193" s="190">
        <v>78</v>
      </c>
      <c r="C193" s="190">
        <v>1</v>
      </c>
      <c r="D193" s="190">
        <v>2</v>
      </c>
      <c r="E193" s="190">
        <v>50</v>
      </c>
      <c r="F193" s="190">
        <v>78</v>
      </c>
      <c r="G193" s="191">
        <v>290</v>
      </c>
    </row>
    <row r="194" spans="1:7" x14ac:dyDescent="0.3">
      <c r="A194" s="17" t="s">
        <v>252</v>
      </c>
      <c r="B194" s="18" t="s">
        <v>253</v>
      </c>
      <c r="C194" s="18" t="s">
        <v>247</v>
      </c>
      <c r="D194" s="24" t="s">
        <v>13</v>
      </c>
      <c r="E194" s="29">
        <v>72866000</v>
      </c>
      <c r="F194" s="18" t="s">
        <v>254</v>
      </c>
      <c r="G194" s="74">
        <v>20</v>
      </c>
    </row>
    <row r="195" spans="1:7" x14ac:dyDescent="0.3">
      <c r="A195" s="87"/>
      <c r="B195" s="88"/>
      <c r="C195" s="18" t="s">
        <v>247</v>
      </c>
      <c r="D195" s="88"/>
      <c r="E195" s="88"/>
      <c r="F195" s="88" t="s">
        <v>701</v>
      </c>
      <c r="G195" s="92">
        <v>20</v>
      </c>
    </row>
    <row r="196" spans="1:7" ht="15" thickBot="1" x14ac:dyDescent="0.35">
      <c r="A196" s="95"/>
      <c r="B196" s="96"/>
      <c r="C196" s="30" t="s">
        <v>247</v>
      </c>
      <c r="D196" s="97"/>
      <c r="E196" s="96"/>
      <c r="F196" s="98" t="s">
        <v>611</v>
      </c>
      <c r="G196" s="99">
        <v>250</v>
      </c>
    </row>
    <row r="198" spans="1:7" ht="15" thickBot="1" x14ac:dyDescent="0.35"/>
    <row r="199" spans="1:7" ht="27.6" x14ac:dyDescent="0.3">
      <c r="A199" s="1" t="s">
        <v>0</v>
      </c>
      <c r="B199" s="2" t="s">
        <v>1</v>
      </c>
      <c r="C199" s="2" t="s">
        <v>2</v>
      </c>
      <c r="D199" s="2" t="s">
        <v>3</v>
      </c>
      <c r="E199" s="2" t="s">
        <v>4</v>
      </c>
      <c r="F199" s="2" t="s">
        <v>5</v>
      </c>
      <c r="G199" s="3" t="s">
        <v>702</v>
      </c>
    </row>
    <row r="200" spans="1:7" ht="16.8" x14ac:dyDescent="0.3">
      <c r="A200" s="196">
        <v>158</v>
      </c>
      <c r="B200" s="197">
        <v>158</v>
      </c>
      <c r="C200" s="197">
        <v>2</v>
      </c>
      <c r="D200" s="197">
        <v>2</v>
      </c>
      <c r="E200" s="197">
        <v>90</v>
      </c>
      <c r="F200" s="197">
        <v>158</v>
      </c>
      <c r="G200" s="199">
        <v>1830</v>
      </c>
    </row>
    <row r="201" spans="1:7" x14ac:dyDescent="0.3">
      <c r="A201" s="200" t="s">
        <v>10</v>
      </c>
      <c r="B201" s="190">
        <v>80</v>
      </c>
      <c r="C201" s="190">
        <v>1</v>
      </c>
      <c r="D201" s="190">
        <v>2</v>
      </c>
      <c r="E201" s="190">
        <v>40</v>
      </c>
      <c r="F201" s="190">
        <v>80</v>
      </c>
      <c r="G201" s="191">
        <v>1090</v>
      </c>
    </row>
    <row r="202" spans="1:7" x14ac:dyDescent="0.3">
      <c r="A202" s="17" t="s">
        <v>11</v>
      </c>
      <c r="B202" s="18" t="s">
        <v>12</v>
      </c>
      <c r="C202" s="18" t="s">
        <v>10</v>
      </c>
      <c r="D202" s="19" t="s">
        <v>13</v>
      </c>
      <c r="E202" s="21">
        <v>5025111</v>
      </c>
      <c r="F202" s="21" t="s">
        <v>14</v>
      </c>
      <c r="G202" s="104">
        <v>20</v>
      </c>
    </row>
    <row r="203" spans="1:7" x14ac:dyDescent="0.3">
      <c r="A203" s="17" t="s">
        <v>15</v>
      </c>
      <c r="B203" s="18" t="s">
        <v>16</v>
      </c>
      <c r="C203" s="18" t="s">
        <v>10</v>
      </c>
      <c r="D203" s="19" t="s">
        <v>13</v>
      </c>
      <c r="E203" s="20"/>
      <c r="F203" s="21" t="s">
        <v>17</v>
      </c>
      <c r="G203" s="104">
        <v>100</v>
      </c>
    </row>
    <row r="204" spans="1:7" x14ac:dyDescent="0.3">
      <c r="A204" s="17" t="s">
        <v>28</v>
      </c>
      <c r="B204" s="18" t="s">
        <v>29</v>
      </c>
      <c r="C204" s="18" t="s">
        <v>10</v>
      </c>
      <c r="D204" s="19" t="s">
        <v>13</v>
      </c>
      <c r="E204" s="20">
        <v>16048300</v>
      </c>
      <c r="F204" s="21" t="s">
        <v>30</v>
      </c>
      <c r="G204" s="104">
        <v>80</v>
      </c>
    </row>
    <row r="205" spans="1:7" x14ac:dyDescent="0.3">
      <c r="A205" s="22" t="s">
        <v>41</v>
      </c>
      <c r="B205" s="23" t="s">
        <v>42</v>
      </c>
      <c r="C205" s="18" t="s">
        <v>10</v>
      </c>
      <c r="D205" s="19" t="s">
        <v>13</v>
      </c>
      <c r="E205" s="20"/>
      <c r="F205" s="21" t="s">
        <v>43</v>
      </c>
      <c r="G205" s="104">
        <v>20</v>
      </c>
    </row>
    <row r="206" spans="1:7" x14ac:dyDescent="0.3">
      <c r="A206" s="22" t="s">
        <v>51</v>
      </c>
      <c r="B206" s="23" t="s">
        <v>52</v>
      </c>
      <c r="C206" s="18" t="s">
        <v>10</v>
      </c>
      <c r="D206" s="19" t="s">
        <v>13</v>
      </c>
      <c r="E206" s="20">
        <v>7132400</v>
      </c>
      <c r="F206" s="21" t="s">
        <v>53</v>
      </c>
      <c r="G206" s="104">
        <v>2</v>
      </c>
    </row>
    <row r="207" spans="1:7" x14ac:dyDescent="0.3">
      <c r="A207" s="22" t="s">
        <v>54</v>
      </c>
      <c r="B207" s="23" t="s">
        <v>55</v>
      </c>
      <c r="C207" s="18" t="s">
        <v>10</v>
      </c>
      <c r="D207" s="19" t="s">
        <v>13</v>
      </c>
      <c r="E207" s="20">
        <v>11980900</v>
      </c>
      <c r="F207" s="21" t="s">
        <v>56</v>
      </c>
      <c r="G207" s="104">
        <v>20</v>
      </c>
    </row>
    <row r="208" spans="1:7" x14ac:dyDescent="0.3">
      <c r="A208" s="17" t="s">
        <v>57</v>
      </c>
      <c r="B208" s="18" t="s">
        <v>58</v>
      </c>
      <c r="C208" s="18" t="s">
        <v>10</v>
      </c>
      <c r="D208" s="19" t="s">
        <v>36</v>
      </c>
      <c r="E208" s="20">
        <v>22041505</v>
      </c>
      <c r="F208" s="21" t="s">
        <v>59</v>
      </c>
      <c r="G208" s="104">
        <v>20</v>
      </c>
    </row>
    <row r="209" spans="1:7" x14ac:dyDescent="0.3">
      <c r="A209" s="17" t="s">
        <v>60</v>
      </c>
      <c r="B209" s="18" t="s">
        <v>61</v>
      </c>
      <c r="C209" s="18" t="s">
        <v>10</v>
      </c>
      <c r="D209" s="19" t="s">
        <v>13</v>
      </c>
      <c r="E209" s="20"/>
      <c r="F209" s="21" t="s">
        <v>62</v>
      </c>
      <c r="G209" s="104">
        <v>20</v>
      </c>
    </row>
    <row r="210" spans="1:7" x14ac:dyDescent="0.3">
      <c r="A210" s="17" t="s">
        <v>63</v>
      </c>
      <c r="B210" s="18" t="s">
        <v>64</v>
      </c>
      <c r="C210" s="18" t="s">
        <v>10</v>
      </c>
      <c r="D210" s="19" t="s">
        <v>36</v>
      </c>
      <c r="E210" s="20">
        <v>7004500</v>
      </c>
      <c r="F210" s="21" t="s">
        <v>65</v>
      </c>
      <c r="G210" s="104">
        <v>120</v>
      </c>
    </row>
    <row r="211" spans="1:7" x14ac:dyDescent="0.3">
      <c r="A211" s="17" t="s">
        <v>66</v>
      </c>
      <c r="B211" s="18" t="s">
        <v>67</v>
      </c>
      <c r="C211" s="18" t="s">
        <v>10</v>
      </c>
      <c r="D211" s="19" t="s">
        <v>36</v>
      </c>
      <c r="E211" s="20">
        <v>19803800</v>
      </c>
      <c r="F211" s="21" t="s">
        <v>68</v>
      </c>
      <c r="G211" s="104">
        <v>20</v>
      </c>
    </row>
    <row r="212" spans="1:7" x14ac:dyDescent="0.3">
      <c r="A212" s="17" t="s">
        <v>73</v>
      </c>
      <c r="B212" s="18" t="s">
        <v>74</v>
      </c>
      <c r="C212" s="18" t="s">
        <v>10</v>
      </c>
      <c r="D212" s="19" t="s">
        <v>36</v>
      </c>
      <c r="E212" s="20">
        <v>7132400</v>
      </c>
      <c r="F212" s="21" t="s">
        <v>75</v>
      </c>
      <c r="G212" s="104">
        <v>2</v>
      </c>
    </row>
    <row r="213" spans="1:7" x14ac:dyDescent="0.3">
      <c r="A213" s="17" t="s">
        <v>76</v>
      </c>
      <c r="B213" s="18" t="s">
        <v>77</v>
      </c>
      <c r="C213" s="18" t="s">
        <v>10</v>
      </c>
      <c r="D213" s="19" t="s">
        <v>13</v>
      </c>
      <c r="E213" s="20">
        <v>7132400</v>
      </c>
      <c r="F213" s="21" t="s">
        <v>75</v>
      </c>
      <c r="G213" s="104">
        <v>2</v>
      </c>
    </row>
    <row r="214" spans="1:7" x14ac:dyDescent="0.3">
      <c r="A214" s="17" t="s">
        <v>78</v>
      </c>
      <c r="B214" s="18" t="s">
        <v>79</v>
      </c>
      <c r="C214" s="18" t="s">
        <v>10</v>
      </c>
      <c r="D214" s="19" t="s">
        <v>36</v>
      </c>
      <c r="E214" s="20"/>
      <c r="F214" s="21" t="s">
        <v>80</v>
      </c>
      <c r="G214" s="104">
        <v>20</v>
      </c>
    </row>
    <row r="215" spans="1:7" x14ac:dyDescent="0.3">
      <c r="A215" s="17" t="s">
        <v>92</v>
      </c>
      <c r="B215" s="18" t="s">
        <v>93</v>
      </c>
      <c r="C215" s="18" t="s">
        <v>10</v>
      </c>
      <c r="D215" s="19" t="s">
        <v>36</v>
      </c>
      <c r="E215" s="20">
        <v>7132400</v>
      </c>
      <c r="F215" s="21" t="s">
        <v>53</v>
      </c>
      <c r="G215" s="104">
        <v>2</v>
      </c>
    </row>
    <row r="216" spans="1:7" x14ac:dyDescent="0.3">
      <c r="A216" s="17" t="s">
        <v>104</v>
      </c>
      <c r="B216" s="18" t="s">
        <v>105</v>
      </c>
      <c r="C216" s="18" t="s">
        <v>10</v>
      </c>
      <c r="D216" s="19" t="s">
        <v>36</v>
      </c>
      <c r="E216" s="20">
        <v>7132400</v>
      </c>
      <c r="F216" s="21" t="s">
        <v>53</v>
      </c>
      <c r="G216" s="104">
        <v>2</v>
      </c>
    </row>
    <row r="217" spans="1:7" x14ac:dyDescent="0.3">
      <c r="A217" s="22" t="s">
        <v>107</v>
      </c>
      <c r="B217" s="18" t="s">
        <v>108</v>
      </c>
      <c r="C217" s="18" t="s">
        <v>10</v>
      </c>
      <c r="D217" s="19" t="s">
        <v>36</v>
      </c>
      <c r="E217" s="20">
        <v>7132400</v>
      </c>
      <c r="F217" s="21" t="s">
        <v>53</v>
      </c>
      <c r="G217" s="104">
        <v>2</v>
      </c>
    </row>
    <row r="218" spans="1:7" x14ac:dyDescent="0.3">
      <c r="A218" s="17" t="s">
        <v>112</v>
      </c>
      <c r="B218" s="18" t="s">
        <v>113</v>
      </c>
      <c r="C218" s="18" t="s">
        <v>10</v>
      </c>
      <c r="D218" s="19" t="s">
        <v>36</v>
      </c>
      <c r="E218" s="20">
        <v>7132400</v>
      </c>
      <c r="F218" s="21" t="s">
        <v>44</v>
      </c>
      <c r="G218" s="104">
        <v>2</v>
      </c>
    </row>
    <row r="219" spans="1:7" x14ac:dyDescent="0.3">
      <c r="A219" s="17" t="s">
        <v>114</v>
      </c>
      <c r="B219" s="18" t="s">
        <v>115</v>
      </c>
      <c r="C219" s="18" t="s">
        <v>10</v>
      </c>
      <c r="D219" s="19" t="s">
        <v>36</v>
      </c>
      <c r="E219" s="20">
        <v>7132400</v>
      </c>
      <c r="F219" s="21" t="s">
        <v>53</v>
      </c>
      <c r="G219" s="104">
        <v>22</v>
      </c>
    </row>
    <row r="220" spans="1:7" x14ac:dyDescent="0.3">
      <c r="A220" s="22" t="s">
        <v>117</v>
      </c>
      <c r="B220" s="23" t="s">
        <v>118</v>
      </c>
      <c r="C220" s="18" t="s">
        <v>10</v>
      </c>
      <c r="D220" s="19" t="s">
        <v>36</v>
      </c>
      <c r="E220" s="20">
        <v>7132400</v>
      </c>
      <c r="F220" s="21" t="s">
        <v>44</v>
      </c>
      <c r="G220" s="104">
        <v>2</v>
      </c>
    </row>
    <row r="221" spans="1:7" x14ac:dyDescent="0.3">
      <c r="A221" s="17" t="s">
        <v>119</v>
      </c>
      <c r="B221" s="18" t="s">
        <v>120</v>
      </c>
      <c r="C221" s="18" t="s">
        <v>10</v>
      </c>
      <c r="D221" s="19" t="s">
        <v>36</v>
      </c>
      <c r="E221" s="20"/>
      <c r="F221" s="21" t="s">
        <v>121</v>
      </c>
      <c r="G221" s="104">
        <v>20</v>
      </c>
    </row>
    <row r="222" spans="1:7" x14ac:dyDescent="0.3">
      <c r="A222" s="17" t="s">
        <v>131</v>
      </c>
      <c r="B222" s="18" t="s">
        <v>132</v>
      </c>
      <c r="C222" s="18" t="s">
        <v>10</v>
      </c>
      <c r="D222" s="19" t="s">
        <v>13</v>
      </c>
      <c r="E222" s="20"/>
      <c r="F222" s="21" t="s">
        <v>133</v>
      </c>
      <c r="G222" s="104">
        <v>100</v>
      </c>
    </row>
    <row r="223" spans="1:7" x14ac:dyDescent="0.3">
      <c r="A223" s="17" t="s">
        <v>134</v>
      </c>
      <c r="B223" s="18" t="s">
        <v>135</v>
      </c>
      <c r="C223" s="18" t="s">
        <v>10</v>
      </c>
      <c r="D223" s="19" t="s">
        <v>13</v>
      </c>
      <c r="E223" s="20">
        <v>7301100</v>
      </c>
      <c r="F223" s="21" t="s">
        <v>136</v>
      </c>
      <c r="G223" s="104">
        <v>100</v>
      </c>
    </row>
    <row r="224" spans="1:7" x14ac:dyDescent="0.3">
      <c r="A224" s="17" t="s">
        <v>159</v>
      </c>
      <c r="B224" s="18" t="s">
        <v>160</v>
      </c>
      <c r="C224" s="18" t="s">
        <v>10</v>
      </c>
      <c r="D224" s="19" t="s">
        <v>36</v>
      </c>
      <c r="E224" s="20"/>
      <c r="F224" s="21" t="s">
        <v>27</v>
      </c>
      <c r="G224" s="104">
        <v>40</v>
      </c>
    </row>
    <row r="225" spans="1:7" x14ac:dyDescent="0.3">
      <c r="A225" s="17" t="s">
        <v>163</v>
      </c>
      <c r="B225" s="18" t="s">
        <v>164</v>
      </c>
      <c r="C225" s="18" t="s">
        <v>10</v>
      </c>
      <c r="D225" s="19" t="s">
        <v>36</v>
      </c>
      <c r="E225" s="20"/>
      <c r="F225" s="21" t="s">
        <v>165</v>
      </c>
      <c r="G225" s="104">
        <v>20</v>
      </c>
    </row>
    <row r="226" spans="1:7" x14ac:dyDescent="0.3">
      <c r="A226" s="17" t="s">
        <v>176</v>
      </c>
      <c r="B226" s="18" t="s">
        <v>177</v>
      </c>
      <c r="C226" s="18" t="s">
        <v>10</v>
      </c>
      <c r="D226" s="19" t="s">
        <v>36</v>
      </c>
      <c r="E226" s="20"/>
      <c r="F226" s="21" t="s">
        <v>178</v>
      </c>
      <c r="G226" s="104">
        <v>20</v>
      </c>
    </row>
    <row r="227" spans="1:7" x14ac:dyDescent="0.3">
      <c r="A227" s="17" t="s">
        <v>184</v>
      </c>
      <c r="B227" s="18" t="s">
        <v>185</v>
      </c>
      <c r="C227" s="18" t="s">
        <v>10</v>
      </c>
      <c r="D227" s="19" t="s">
        <v>36</v>
      </c>
      <c r="E227" s="20">
        <v>22041505</v>
      </c>
      <c r="F227" s="21" t="s">
        <v>59</v>
      </c>
      <c r="G227" s="104">
        <v>20</v>
      </c>
    </row>
    <row r="228" spans="1:7" x14ac:dyDescent="0.3">
      <c r="A228" s="17" t="s">
        <v>188</v>
      </c>
      <c r="B228" s="18" t="s">
        <v>189</v>
      </c>
      <c r="C228" s="18" t="s">
        <v>10</v>
      </c>
      <c r="D228" s="19" t="s">
        <v>36</v>
      </c>
      <c r="E228" s="20">
        <v>7016900</v>
      </c>
      <c r="F228" s="21" t="s">
        <v>87</v>
      </c>
      <c r="G228" s="104">
        <v>20</v>
      </c>
    </row>
    <row r="229" spans="1:7" x14ac:dyDescent="0.3">
      <c r="A229" s="17" t="s">
        <v>190</v>
      </c>
      <c r="B229" s="23" t="s">
        <v>191</v>
      </c>
      <c r="C229" s="18" t="s">
        <v>10</v>
      </c>
      <c r="D229" s="19" t="s">
        <v>36</v>
      </c>
      <c r="E229" s="20">
        <v>16048300</v>
      </c>
      <c r="F229" s="21" t="s">
        <v>192</v>
      </c>
      <c r="G229" s="104">
        <v>20</v>
      </c>
    </row>
    <row r="230" spans="1:7" x14ac:dyDescent="0.3">
      <c r="A230" s="17" t="s">
        <v>193</v>
      </c>
      <c r="B230" s="18" t="s">
        <v>194</v>
      </c>
      <c r="C230" s="18" t="s">
        <v>10</v>
      </c>
      <c r="D230" s="19" t="s">
        <v>36</v>
      </c>
      <c r="E230" s="20">
        <v>7016900</v>
      </c>
      <c r="F230" s="21" t="s">
        <v>148</v>
      </c>
      <c r="G230" s="104">
        <v>20</v>
      </c>
    </row>
    <row r="231" spans="1:7" x14ac:dyDescent="0.3">
      <c r="A231" s="22" t="s">
        <v>195</v>
      </c>
      <c r="B231" s="23" t="s">
        <v>196</v>
      </c>
      <c r="C231" s="18" t="s">
        <v>10</v>
      </c>
      <c r="D231" s="19" t="s">
        <v>36</v>
      </c>
      <c r="E231" s="20"/>
      <c r="F231" s="21" t="s">
        <v>197</v>
      </c>
      <c r="G231" s="104">
        <v>20</v>
      </c>
    </row>
    <row r="232" spans="1:7" x14ac:dyDescent="0.3">
      <c r="A232" s="17" t="s">
        <v>198</v>
      </c>
      <c r="B232" s="18" t="s">
        <v>199</v>
      </c>
      <c r="C232" s="18" t="s">
        <v>10</v>
      </c>
      <c r="D232" s="19" t="s">
        <v>36</v>
      </c>
      <c r="E232" s="20">
        <v>17075495</v>
      </c>
      <c r="F232" s="21" t="s">
        <v>200</v>
      </c>
      <c r="G232" s="104">
        <v>20</v>
      </c>
    </row>
    <row r="233" spans="1:7" x14ac:dyDescent="0.3">
      <c r="A233" s="17" t="s">
        <v>205</v>
      </c>
      <c r="B233" s="18" t="s">
        <v>206</v>
      </c>
      <c r="C233" s="18" t="s">
        <v>10</v>
      </c>
      <c r="D233" s="19" t="s">
        <v>36</v>
      </c>
      <c r="E233" s="20">
        <v>19879700</v>
      </c>
      <c r="F233" s="21" t="s">
        <v>207</v>
      </c>
      <c r="G233" s="104">
        <v>20</v>
      </c>
    </row>
    <row r="234" spans="1:7" x14ac:dyDescent="0.3">
      <c r="A234" s="25" t="s">
        <v>211</v>
      </c>
      <c r="B234" s="21" t="s">
        <v>212</v>
      </c>
      <c r="C234" s="21" t="s">
        <v>10</v>
      </c>
      <c r="D234" s="19" t="s">
        <v>36</v>
      </c>
      <c r="E234" s="20"/>
      <c r="F234" s="21" t="s">
        <v>213</v>
      </c>
      <c r="G234" s="104">
        <v>20</v>
      </c>
    </row>
    <row r="235" spans="1:7" x14ac:dyDescent="0.3">
      <c r="A235" s="25" t="s">
        <v>218</v>
      </c>
      <c r="B235" s="21" t="s">
        <v>219</v>
      </c>
      <c r="C235" s="21" t="s">
        <v>10</v>
      </c>
      <c r="D235" s="19" t="s">
        <v>36</v>
      </c>
      <c r="E235" s="20">
        <v>7132400</v>
      </c>
      <c r="F235" s="21" t="s">
        <v>44</v>
      </c>
      <c r="G235" s="104">
        <v>2</v>
      </c>
    </row>
    <row r="236" spans="1:7" x14ac:dyDescent="0.3">
      <c r="A236" s="25" t="s">
        <v>231</v>
      </c>
      <c r="B236" s="21" t="s">
        <v>232</v>
      </c>
      <c r="C236" s="21" t="s">
        <v>10</v>
      </c>
      <c r="D236" s="19" t="s">
        <v>36</v>
      </c>
      <c r="E236" s="20"/>
      <c r="F236" s="21" t="s">
        <v>233</v>
      </c>
      <c r="G236" s="104">
        <v>100</v>
      </c>
    </row>
    <row r="237" spans="1:7" x14ac:dyDescent="0.3">
      <c r="A237" s="25"/>
      <c r="B237" s="21"/>
      <c r="C237" s="21" t="s">
        <v>10</v>
      </c>
      <c r="D237" s="19"/>
      <c r="E237" s="20"/>
      <c r="F237" s="21" t="s">
        <v>691</v>
      </c>
      <c r="G237" s="104">
        <v>10</v>
      </c>
    </row>
    <row r="238" spans="1:7" x14ac:dyDescent="0.3">
      <c r="A238" s="25"/>
      <c r="B238" s="21"/>
      <c r="C238" s="21" t="s">
        <v>10</v>
      </c>
      <c r="D238" s="19"/>
      <c r="E238" s="20"/>
      <c r="F238" s="21" t="s">
        <v>535</v>
      </c>
      <c r="G238" s="104">
        <v>20</v>
      </c>
    </row>
    <row r="239" spans="1:7" ht="15" thickBot="1" x14ac:dyDescent="0.35">
      <c r="A239" s="26"/>
      <c r="B239" s="27"/>
      <c r="C239" s="27" t="s">
        <v>10</v>
      </c>
      <c r="D239" s="28"/>
      <c r="E239" s="192"/>
      <c r="F239" s="27" t="s">
        <v>705</v>
      </c>
      <c r="G239" s="193">
        <v>20</v>
      </c>
    </row>
    <row r="240" spans="1:7" x14ac:dyDescent="0.3">
      <c r="A240" s="76" t="s">
        <v>244</v>
      </c>
      <c r="B240" s="77">
        <v>78</v>
      </c>
      <c r="C240" s="77">
        <v>1</v>
      </c>
      <c r="D240" s="77">
        <v>2</v>
      </c>
      <c r="E240" s="77">
        <v>50</v>
      </c>
      <c r="F240" s="77">
        <v>78</v>
      </c>
      <c r="G240" s="107">
        <v>740</v>
      </c>
    </row>
    <row r="241" spans="1:7" x14ac:dyDescent="0.3">
      <c r="A241" s="211" t="s">
        <v>263</v>
      </c>
      <c r="B241" s="18" t="s">
        <v>264</v>
      </c>
      <c r="C241" s="18" t="s">
        <v>247</v>
      </c>
      <c r="D241" s="24" t="s">
        <v>13</v>
      </c>
      <c r="E241" s="29">
        <v>73540927</v>
      </c>
      <c r="F241" s="18" t="s">
        <v>265</v>
      </c>
      <c r="G241" s="212">
        <v>40</v>
      </c>
    </row>
    <row r="242" spans="1:7" x14ac:dyDescent="0.3">
      <c r="A242" s="211" t="s">
        <v>272</v>
      </c>
      <c r="B242" s="18" t="s">
        <v>273</v>
      </c>
      <c r="C242" s="18" t="s">
        <v>247</v>
      </c>
      <c r="D242" s="24" t="s">
        <v>13</v>
      </c>
      <c r="E242" s="29"/>
      <c r="F242" s="18" t="s">
        <v>274</v>
      </c>
      <c r="G242" s="212">
        <v>40</v>
      </c>
    </row>
    <row r="243" spans="1:7" x14ac:dyDescent="0.3">
      <c r="A243" s="211" t="s">
        <v>291</v>
      </c>
      <c r="B243" s="18" t="s">
        <v>292</v>
      </c>
      <c r="C243" s="18" t="s">
        <v>247</v>
      </c>
      <c r="D243" s="24" t="s">
        <v>13</v>
      </c>
      <c r="E243" s="29">
        <v>70530200</v>
      </c>
      <c r="F243" s="18" t="s">
        <v>293</v>
      </c>
      <c r="G243" s="212">
        <v>-5</v>
      </c>
    </row>
    <row r="244" spans="1:7" x14ac:dyDescent="0.3">
      <c r="A244" s="211" t="s">
        <v>299</v>
      </c>
      <c r="B244" s="18" t="s">
        <v>300</v>
      </c>
      <c r="C244" s="18" t="s">
        <v>247</v>
      </c>
      <c r="D244" s="24" t="s">
        <v>13</v>
      </c>
      <c r="E244" s="29">
        <v>70373200</v>
      </c>
      <c r="F244" s="18" t="s">
        <v>301</v>
      </c>
      <c r="G244" s="212">
        <v>-10</v>
      </c>
    </row>
    <row r="245" spans="1:7" x14ac:dyDescent="0.3">
      <c r="A245" s="211" t="s">
        <v>305</v>
      </c>
      <c r="B245" s="18" t="s">
        <v>306</v>
      </c>
      <c r="C245" s="18" t="s">
        <v>247</v>
      </c>
      <c r="D245" s="24" t="s">
        <v>13</v>
      </c>
      <c r="E245" s="29">
        <v>70373200</v>
      </c>
      <c r="F245" s="18" t="s">
        <v>301</v>
      </c>
      <c r="G245" s="212">
        <v>-10</v>
      </c>
    </row>
    <row r="246" spans="1:7" x14ac:dyDescent="0.3">
      <c r="A246" s="211" t="s">
        <v>310</v>
      </c>
      <c r="B246" s="18" t="s">
        <v>311</v>
      </c>
      <c r="C246" s="18" t="s">
        <v>247</v>
      </c>
      <c r="D246" s="24" t="s">
        <v>13</v>
      </c>
      <c r="E246" s="29">
        <v>70530200</v>
      </c>
      <c r="F246" s="18" t="s">
        <v>312</v>
      </c>
      <c r="G246" s="212">
        <v>-5</v>
      </c>
    </row>
    <row r="247" spans="1:7" x14ac:dyDescent="0.3">
      <c r="A247" s="211" t="s">
        <v>315</v>
      </c>
      <c r="B247" s="18" t="s">
        <v>316</v>
      </c>
      <c r="C247" s="18" t="s">
        <v>247</v>
      </c>
      <c r="D247" s="24" t="s">
        <v>13</v>
      </c>
      <c r="E247" s="29"/>
      <c r="F247" s="18" t="s">
        <v>317</v>
      </c>
      <c r="G247" s="212">
        <v>100</v>
      </c>
    </row>
    <row r="248" spans="1:7" x14ac:dyDescent="0.3">
      <c r="A248" s="211" t="s">
        <v>318</v>
      </c>
      <c r="B248" s="18" t="s">
        <v>319</v>
      </c>
      <c r="C248" s="18" t="s">
        <v>247</v>
      </c>
      <c r="D248" s="24" t="s">
        <v>13</v>
      </c>
      <c r="E248" s="29"/>
      <c r="F248" s="18" t="s">
        <v>320</v>
      </c>
      <c r="G248" s="212">
        <v>200</v>
      </c>
    </row>
    <row r="249" spans="1:7" x14ac:dyDescent="0.3">
      <c r="A249" s="211" t="s">
        <v>326</v>
      </c>
      <c r="B249" s="18" t="s">
        <v>327</v>
      </c>
      <c r="C249" s="18" t="s">
        <v>247</v>
      </c>
      <c r="D249" s="24" t="s">
        <v>36</v>
      </c>
      <c r="E249" s="29">
        <v>70530200</v>
      </c>
      <c r="F249" s="18" t="s">
        <v>293</v>
      </c>
      <c r="G249" s="212">
        <v>-5</v>
      </c>
    </row>
    <row r="250" spans="1:7" x14ac:dyDescent="0.3">
      <c r="A250" s="211" t="s">
        <v>333</v>
      </c>
      <c r="B250" s="18" t="s">
        <v>334</v>
      </c>
      <c r="C250" s="18" t="s">
        <v>247</v>
      </c>
      <c r="D250" s="24" t="s">
        <v>13</v>
      </c>
      <c r="E250" s="29">
        <v>70547100</v>
      </c>
      <c r="F250" s="18" t="s">
        <v>335</v>
      </c>
      <c r="G250" s="212">
        <v>20</v>
      </c>
    </row>
    <row r="251" spans="1:7" x14ac:dyDescent="0.3">
      <c r="A251" s="211" t="s">
        <v>336</v>
      </c>
      <c r="B251" s="18" t="s">
        <v>337</v>
      </c>
      <c r="C251" s="18" t="s">
        <v>247</v>
      </c>
      <c r="D251" s="24" t="s">
        <v>13</v>
      </c>
      <c r="E251" s="29">
        <v>73085259</v>
      </c>
      <c r="F251" s="18" t="s">
        <v>338</v>
      </c>
      <c r="G251" s="212">
        <v>80</v>
      </c>
    </row>
    <row r="252" spans="1:7" x14ac:dyDescent="0.3">
      <c r="A252" s="211" t="s">
        <v>361</v>
      </c>
      <c r="B252" s="18" t="s">
        <v>362</v>
      </c>
      <c r="C252" s="18" t="s">
        <v>247</v>
      </c>
      <c r="D252" s="24" t="s">
        <v>36</v>
      </c>
      <c r="E252" s="29">
        <v>73560379</v>
      </c>
      <c r="F252" s="18" t="s">
        <v>363</v>
      </c>
      <c r="G252" s="212">
        <v>-2</v>
      </c>
    </row>
    <row r="253" spans="1:7" x14ac:dyDescent="0.3">
      <c r="A253" s="211" t="s">
        <v>365</v>
      </c>
      <c r="B253" s="18" t="s">
        <v>366</v>
      </c>
      <c r="C253" s="18" t="s">
        <v>247</v>
      </c>
      <c r="D253" s="24" t="s">
        <v>36</v>
      </c>
      <c r="E253" s="29">
        <v>73560379</v>
      </c>
      <c r="F253" s="18" t="s">
        <v>363</v>
      </c>
      <c r="G253" s="212">
        <v>-2</v>
      </c>
    </row>
    <row r="254" spans="1:7" x14ac:dyDescent="0.3">
      <c r="A254" s="211" t="s">
        <v>372</v>
      </c>
      <c r="B254" s="18" t="s">
        <v>373</v>
      </c>
      <c r="C254" s="18" t="s">
        <v>247</v>
      </c>
      <c r="D254" s="24" t="s">
        <v>36</v>
      </c>
      <c r="E254" s="29">
        <v>73560379</v>
      </c>
      <c r="F254" s="18" t="s">
        <v>363</v>
      </c>
      <c r="G254" s="212">
        <v>-2</v>
      </c>
    </row>
    <row r="255" spans="1:7" x14ac:dyDescent="0.3">
      <c r="A255" s="211" t="s">
        <v>374</v>
      </c>
      <c r="B255" s="18" t="s">
        <v>375</v>
      </c>
      <c r="C255" s="18" t="s">
        <v>247</v>
      </c>
      <c r="D255" s="24" t="s">
        <v>36</v>
      </c>
      <c r="E255" s="29"/>
      <c r="F255" s="18" t="s">
        <v>376</v>
      </c>
      <c r="G255" s="212">
        <v>-10</v>
      </c>
    </row>
    <row r="256" spans="1:7" x14ac:dyDescent="0.3">
      <c r="A256" s="211" t="s">
        <v>377</v>
      </c>
      <c r="B256" s="18" t="s">
        <v>378</v>
      </c>
      <c r="C256" s="18" t="s">
        <v>247</v>
      </c>
      <c r="D256" s="24" t="s">
        <v>36</v>
      </c>
      <c r="E256" s="29">
        <v>73560379</v>
      </c>
      <c r="F256" s="18" t="s">
        <v>363</v>
      </c>
      <c r="G256" s="212">
        <v>-2</v>
      </c>
    </row>
    <row r="257" spans="1:7" x14ac:dyDescent="0.3">
      <c r="A257" s="211" t="s">
        <v>379</v>
      </c>
      <c r="B257" s="18" t="s">
        <v>380</v>
      </c>
      <c r="C257" s="18" t="s">
        <v>247</v>
      </c>
      <c r="D257" s="24" t="s">
        <v>36</v>
      </c>
      <c r="E257" s="29">
        <v>73560379</v>
      </c>
      <c r="F257" s="18" t="s">
        <v>363</v>
      </c>
      <c r="G257" s="212">
        <v>-2</v>
      </c>
    </row>
    <row r="258" spans="1:7" x14ac:dyDescent="0.3">
      <c r="A258" s="211" t="s">
        <v>383</v>
      </c>
      <c r="B258" s="18" t="s">
        <v>384</v>
      </c>
      <c r="C258" s="18" t="s">
        <v>247</v>
      </c>
      <c r="D258" s="24" t="s">
        <v>13</v>
      </c>
      <c r="E258" s="29">
        <v>71497700</v>
      </c>
      <c r="F258" s="18" t="s">
        <v>385</v>
      </c>
      <c r="G258" s="212">
        <v>40</v>
      </c>
    </row>
    <row r="259" spans="1:7" x14ac:dyDescent="0.3">
      <c r="A259" s="211" t="s">
        <v>394</v>
      </c>
      <c r="B259" s="18" t="s">
        <v>395</v>
      </c>
      <c r="C259" s="18" t="s">
        <v>247</v>
      </c>
      <c r="D259" s="24" t="s">
        <v>36</v>
      </c>
      <c r="E259" s="29"/>
      <c r="F259" s="18" t="s">
        <v>396</v>
      </c>
      <c r="G259" s="212">
        <v>80</v>
      </c>
    </row>
    <row r="260" spans="1:7" x14ac:dyDescent="0.3">
      <c r="A260" s="211" t="s">
        <v>418</v>
      </c>
      <c r="B260" s="18" t="s">
        <v>419</v>
      </c>
      <c r="C260" s="18" t="s">
        <v>247</v>
      </c>
      <c r="D260" s="24" t="s">
        <v>36</v>
      </c>
      <c r="E260" s="29">
        <v>70530200</v>
      </c>
      <c r="F260" s="18" t="s">
        <v>293</v>
      </c>
      <c r="G260" s="212">
        <v>-5</v>
      </c>
    </row>
    <row r="261" spans="1:7" x14ac:dyDescent="0.3">
      <c r="A261" s="211" t="s">
        <v>430</v>
      </c>
      <c r="B261" s="18" t="s">
        <v>431</v>
      </c>
      <c r="C261" s="18" t="s">
        <v>247</v>
      </c>
      <c r="D261" s="24" t="s">
        <v>36</v>
      </c>
      <c r="E261" s="29">
        <v>73976500</v>
      </c>
      <c r="F261" s="18" t="s">
        <v>432</v>
      </c>
      <c r="G261" s="212">
        <v>40</v>
      </c>
    </row>
    <row r="262" spans="1:7" x14ac:dyDescent="0.3">
      <c r="A262" s="214"/>
      <c r="B262" s="88"/>
      <c r="C262" s="21" t="s">
        <v>247</v>
      </c>
      <c r="D262" s="91"/>
      <c r="E262" s="21">
        <v>31600455</v>
      </c>
      <c r="F262" s="88" t="s">
        <v>619</v>
      </c>
      <c r="G262" s="212">
        <v>30</v>
      </c>
    </row>
    <row r="263" spans="1:7" x14ac:dyDescent="0.3">
      <c r="A263" s="214"/>
      <c r="B263" s="88"/>
      <c r="C263" s="21" t="s">
        <v>247</v>
      </c>
      <c r="D263" s="91"/>
      <c r="E263" s="21">
        <v>76348197</v>
      </c>
      <c r="F263" s="88" t="s">
        <v>624</v>
      </c>
      <c r="G263" s="212">
        <v>30</v>
      </c>
    </row>
    <row r="264" spans="1:7" x14ac:dyDescent="0.3">
      <c r="A264" s="214"/>
      <c r="B264" s="88"/>
      <c r="C264" s="21" t="s">
        <v>247</v>
      </c>
      <c r="D264" s="91"/>
      <c r="E264" s="88"/>
      <c r="F264" s="64" t="s">
        <v>706</v>
      </c>
      <c r="G264" s="212">
        <v>10</v>
      </c>
    </row>
    <row r="265" spans="1:7" x14ac:dyDescent="0.3">
      <c r="A265" s="214"/>
      <c r="B265" s="88"/>
      <c r="C265" s="21" t="s">
        <v>247</v>
      </c>
      <c r="D265" s="91"/>
      <c r="E265" s="88"/>
      <c r="F265" s="64" t="s">
        <v>707</v>
      </c>
      <c r="G265" s="212">
        <v>-20</v>
      </c>
    </row>
    <row r="266" spans="1:7" x14ac:dyDescent="0.3">
      <c r="A266" s="214"/>
      <c r="B266" s="88"/>
      <c r="C266" s="21" t="s">
        <v>247</v>
      </c>
      <c r="D266" s="91"/>
      <c r="E266" s="88"/>
      <c r="F266" s="64" t="s">
        <v>708</v>
      </c>
      <c r="G266" s="212">
        <v>10</v>
      </c>
    </row>
    <row r="267" spans="1:7" x14ac:dyDescent="0.3">
      <c r="A267" s="214"/>
      <c r="B267" s="88"/>
      <c r="C267" s="21" t="s">
        <v>247</v>
      </c>
      <c r="D267" s="91"/>
      <c r="E267" s="88"/>
      <c r="F267" s="64" t="s">
        <v>709</v>
      </c>
      <c r="G267" s="212">
        <v>30</v>
      </c>
    </row>
    <row r="268" spans="1:7" x14ac:dyDescent="0.3">
      <c r="A268" s="214"/>
      <c r="B268" s="88"/>
      <c r="C268" s="21" t="s">
        <v>247</v>
      </c>
      <c r="D268" s="91"/>
      <c r="E268" s="88"/>
      <c r="F268" s="64" t="s">
        <v>710</v>
      </c>
      <c r="G268" s="212">
        <v>30</v>
      </c>
    </row>
    <row r="269" spans="1:7" x14ac:dyDescent="0.3">
      <c r="A269" s="214"/>
      <c r="B269" s="88"/>
      <c r="C269" s="21" t="s">
        <v>247</v>
      </c>
      <c r="D269" s="91"/>
      <c r="E269" s="88"/>
      <c r="F269" s="64" t="s">
        <v>711</v>
      </c>
      <c r="G269" s="212">
        <v>30</v>
      </c>
    </row>
    <row r="270" spans="1:7" x14ac:dyDescent="0.3">
      <c r="A270" s="214"/>
      <c r="B270" s="88"/>
      <c r="C270" s="21" t="s">
        <v>247</v>
      </c>
      <c r="D270" s="91"/>
      <c r="E270" s="88"/>
      <c r="F270" s="64" t="s">
        <v>712</v>
      </c>
      <c r="G270" s="212">
        <v>30</v>
      </c>
    </row>
    <row r="271" spans="1:7" x14ac:dyDescent="0.3">
      <c r="A271" s="216"/>
      <c r="B271" s="217"/>
      <c r="C271" s="224" t="s">
        <v>247</v>
      </c>
      <c r="D271" s="222"/>
      <c r="E271" s="217"/>
      <c r="F271" s="225" t="s">
        <v>581</v>
      </c>
      <c r="G271" s="223">
        <v>-20</v>
      </c>
    </row>
  </sheetData>
  <pageMargins left="0.7" right="0.7" top="0.75" bottom="0.75" header="0.3" footer="0.3"/>
  <pageSetup paperSize="9" orientation="portrait" r:id="rId1"/>
  <ignoredErrors>
    <ignoredError sqref="E33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4471-D258-4FE5-AEFD-1132BA0AC833}">
  <dimension ref="A1:P95"/>
  <sheetViews>
    <sheetView showGridLines="0" topLeftCell="C84" zoomScaleNormal="100" workbookViewId="0">
      <selection activeCell="A91" sqref="A91:D91"/>
    </sheetView>
  </sheetViews>
  <sheetFormatPr defaultColWidth="8.88671875" defaultRowHeight="14.4" x14ac:dyDescent="0.3"/>
  <cols>
    <col min="1" max="2" width="12.44140625" style="16" customWidth="1"/>
    <col min="3" max="3" width="29.109375" style="16" customWidth="1"/>
    <col min="4" max="4" width="14.6640625" style="16" customWidth="1"/>
    <col min="5" max="16" width="11.88671875" style="16" customWidth="1"/>
    <col min="17" max="16384" width="8.88671875" style="16"/>
  </cols>
  <sheetData>
    <row r="1" spans="1:16" ht="31.2" customHeight="1" x14ac:dyDescent="0.3">
      <c r="A1" s="31"/>
      <c r="B1" s="31"/>
      <c r="C1" s="31"/>
      <c r="D1" s="31"/>
      <c r="E1" s="251" t="s">
        <v>455</v>
      </c>
      <c r="F1" s="251"/>
      <c r="G1" s="251"/>
      <c r="H1" s="251"/>
      <c r="I1" s="251"/>
      <c r="J1" s="251"/>
      <c r="K1" s="251"/>
      <c r="L1" s="252" t="s">
        <v>456</v>
      </c>
      <c r="M1" s="252"/>
      <c r="N1" s="252"/>
      <c r="O1" s="252"/>
      <c r="P1" s="252"/>
    </row>
    <row r="2" spans="1:16" ht="31.2" customHeight="1" x14ac:dyDescent="0.3">
      <c r="A2" s="32" t="s">
        <v>2</v>
      </c>
      <c r="B2" s="32" t="s">
        <v>457</v>
      </c>
      <c r="C2" s="32" t="s">
        <v>458</v>
      </c>
      <c r="D2" s="32" t="s">
        <v>459</v>
      </c>
      <c r="E2" s="33" t="s">
        <v>460</v>
      </c>
      <c r="F2" s="33" t="s">
        <v>461</v>
      </c>
      <c r="G2" s="33" t="s">
        <v>462</v>
      </c>
      <c r="H2" s="33" t="s">
        <v>463</v>
      </c>
      <c r="I2" s="33" t="s">
        <v>464</v>
      </c>
      <c r="J2" s="33" t="s">
        <v>465</v>
      </c>
      <c r="K2" s="33" t="s">
        <v>466</v>
      </c>
      <c r="L2" s="34" t="s">
        <v>467</v>
      </c>
      <c r="M2" s="34" t="s">
        <v>468</v>
      </c>
      <c r="N2" s="34" t="s">
        <v>469</v>
      </c>
      <c r="O2" s="34" t="s">
        <v>470</v>
      </c>
      <c r="P2" s="34" t="s">
        <v>471</v>
      </c>
    </row>
    <row r="3" spans="1:16" ht="25.2" customHeight="1" x14ac:dyDescent="0.3">
      <c r="A3" s="35" t="s">
        <v>10</v>
      </c>
      <c r="B3" s="36" t="s">
        <v>472</v>
      </c>
      <c r="C3" s="36" t="s">
        <v>473</v>
      </c>
      <c r="D3" s="37">
        <v>35</v>
      </c>
      <c r="E3" s="37">
        <v>7</v>
      </c>
      <c r="F3" s="37">
        <v>26</v>
      </c>
      <c r="G3" s="37">
        <f>SUM(E3:F3)</f>
        <v>33</v>
      </c>
      <c r="H3" s="37">
        <f>D3-G3</f>
        <v>2</v>
      </c>
      <c r="I3" s="38">
        <f>E3/$D$3</f>
        <v>0.2</v>
      </c>
      <c r="J3" s="38">
        <f>F3/$D$3</f>
        <v>0.74285714285714288</v>
      </c>
      <c r="K3" s="38">
        <f>G3/$D$3</f>
        <v>0.94285714285714284</v>
      </c>
      <c r="L3" s="37">
        <v>23</v>
      </c>
      <c r="M3" s="37">
        <v>10</v>
      </c>
      <c r="N3" s="37">
        <f>SUM(L3:M3)</f>
        <v>33</v>
      </c>
      <c r="O3" s="38">
        <f>L3/$N$3</f>
        <v>0.69696969696969702</v>
      </c>
      <c r="P3" s="38">
        <f>M3/$N$3</f>
        <v>0.30303030303030304</v>
      </c>
    </row>
    <row r="4" spans="1:16" ht="25.2" customHeight="1" x14ac:dyDescent="0.3">
      <c r="A4" s="35" t="s">
        <v>247</v>
      </c>
      <c r="B4" s="36" t="s">
        <v>472</v>
      </c>
      <c r="C4" s="36" t="s">
        <v>474</v>
      </c>
      <c r="D4" s="37">
        <v>39</v>
      </c>
      <c r="E4" s="37">
        <v>13</v>
      </c>
      <c r="F4" s="37">
        <v>19</v>
      </c>
      <c r="G4" s="37">
        <f>SUM(E4:F4)</f>
        <v>32</v>
      </c>
      <c r="H4" s="37">
        <f>D4-G4</f>
        <v>7</v>
      </c>
      <c r="I4" s="38">
        <f>E4/$D$4</f>
        <v>0.33333333333333331</v>
      </c>
      <c r="J4" s="38">
        <f>F4/$D$4</f>
        <v>0.48717948717948717</v>
      </c>
      <c r="K4" s="38">
        <f>G4/$D$4</f>
        <v>0.82051282051282048</v>
      </c>
      <c r="L4" s="37">
        <v>29</v>
      </c>
      <c r="M4" s="37">
        <v>3</v>
      </c>
      <c r="N4" s="37">
        <f>SUM(L4:M4)</f>
        <v>32</v>
      </c>
      <c r="O4" s="38">
        <f>L4/$N$4</f>
        <v>0.90625</v>
      </c>
      <c r="P4" s="38">
        <f>M4/$N$4</f>
        <v>9.375E-2</v>
      </c>
    </row>
    <row r="5" spans="1:16" ht="25.2" customHeight="1" x14ac:dyDescent="0.3">
      <c r="A5" s="253" t="s">
        <v>469</v>
      </c>
      <c r="B5" s="253"/>
      <c r="C5" s="253"/>
      <c r="D5" s="39">
        <f>SUM(D3:D4)</f>
        <v>74</v>
      </c>
      <c r="E5" s="39">
        <f t="shared" ref="E5:H5" si="0">SUM(E3:E4)</f>
        <v>20</v>
      </c>
      <c r="F5" s="39">
        <f t="shared" si="0"/>
        <v>45</v>
      </c>
      <c r="G5" s="39">
        <f t="shared" si="0"/>
        <v>65</v>
      </c>
      <c r="H5" s="39">
        <f t="shared" si="0"/>
        <v>9</v>
      </c>
      <c r="I5" s="40">
        <f>AVERAGE(I3:I4)</f>
        <v>0.26666666666666666</v>
      </c>
      <c r="J5" s="40">
        <f>AVERAGE(J3:J4)</f>
        <v>0.61501831501831505</v>
      </c>
      <c r="K5" s="40">
        <f>AVERAGE(K3:K4)</f>
        <v>0.88168498168498166</v>
      </c>
      <c r="L5" s="39">
        <f>SUM(L3:L4)</f>
        <v>52</v>
      </c>
      <c r="M5" s="39">
        <f>SUM(M3:M4)</f>
        <v>13</v>
      </c>
      <c r="N5" s="39">
        <f>SUM(N3:N4)</f>
        <v>65</v>
      </c>
      <c r="O5" s="40">
        <f>AVERAGE(O3:O4)</f>
        <v>0.80160984848484851</v>
      </c>
      <c r="P5" s="40">
        <f>AVERAGE(P3:P4)</f>
        <v>0.19839015151515152</v>
      </c>
    </row>
    <row r="6" spans="1:16" ht="16.8" x14ac:dyDescent="0.3">
      <c r="A6" s="257" t="s">
        <v>475</v>
      </c>
      <c r="B6" s="258"/>
      <c r="C6" s="258"/>
      <c r="D6" s="259"/>
      <c r="E6" s="251" t="s">
        <v>455</v>
      </c>
      <c r="F6" s="251"/>
      <c r="G6" s="251"/>
      <c r="H6" s="251"/>
      <c r="I6" s="251"/>
      <c r="J6" s="251"/>
      <c r="K6" s="251"/>
      <c r="L6" s="252" t="s">
        <v>456</v>
      </c>
      <c r="M6" s="252"/>
      <c r="N6" s="252"/>
      <c r="O6" s="252"/>
      <c r="P6" s="252"/>
    </row>
    <row r="7" spans="1:16" ht="25.2" customHeight="1" x14ac:dyDescent="0.3">
      <c r="A7" s="32" t="s">
        <v>2</v>
      </c>
      <c r="B7" s="32" t="s">
        <v>457</v>
      </c>
      <c r="C7" s="32" t="s">
        <v>458</v>
      </c>
      <c r="D7" s="32" t="s">
        <v>459</v>
      </c>
      <c r="E7" s="33" t="s">
        <v>460</v>
      </c>
      <c r="F7" s="33" t="s">
        <v>461</v>
      </c>
      <c r="G7" s="33" t="s">
        <v>462</v>
      </c>
      <c r="H7" s="33" t="s">
        <v>463</v>
      </c>
      <c r="I7" s="33" t="s">
        <v>464</v>
      </c>
      <c r="J7" s="33" t="s">
        <v>465</v>
      </c>
      <c r="K7" s="33" t="s">
        <v>466</v>
      </c>
      <c r="L7" s="34" t="s">
        <v>467</v>
      </c>
      <c r="M7" s="34" t="s">
        <v>468</v>
      </c>
      <c r="N7" s="34" t="s">
        <v>469</v>
      </c>
      <c r="O7" s="34" t="s">
        <v>470</v>
      </c>
      <c r="P7" s="34" t="s">
        <v>471</v>
      </c>
    </row>
    <row r="8" spans="1:16" ht="25.2" customHeight="1" x14ac:dyDescent="0.3">
      <c r="A8" s="35" t="s">
        <v>10</v>
      </c>
      <c r="B8" s="36" t="s">
        <v>476</v>
      </c>
      <c r="C8" s="36" t="s">
        <v>473</v>
      </c>
      <c r="D8" s="37">
        <f>45+14</f>
        <v>59</v>
      </c>
      <c r="E8" s="37">
        <v>10</v>
      </c>
      <c r="F8" s="37">
        <v>5</v>
      </c>
      <c r="G8" s="37">
        <f>SUM(E8:F8)</f>
        <v>15</v>
      </c>
      <c r="H8" s="37">
        <f>D8-G8</f>
        <v>44</v>
      </c>
      <c r="I8" s="38">
        <f>E8/$D$8</f>
        <v>0.16949152542372881</v>
      </c>
      <c r="J8" s="38">
        <f>F8/$D$8</f>
        <v>8.4745762711864403E-2</v>
      </c>
      <c r="K8" s="38">
        <f>G8/$D$8</f>
        <v>0.25423728813559321</v>
      </c>
      <c r="L8" s="37">
        <v>6</v>
      </c>
      <c r="M8" s="37">
        <v>9</v>
      </c>
      <c r="N8" s="37">
        <f>SUM(L8:M8)</f>
        <v>15</v>
      </c>
      <c r="O8" s="38">
        <f>L8/$N$8</f>
        <v>0.4</v>
      </c>
      <c r="P8" s="38">
        <f>M8/$N$8</f>
        <v>0.6</v>
      </c>
    </row>
    <row r="9" spans="1:16" ht="25.2" customHeight="1" x14ac:dyDescent="0.3">
      <c r="A9" s="35" t="s">
        <v>247</v>
      </c>
      <c r="B9" s="36" t="s">
        <v>476</v>
      </c>
      <c r="C9" s="36" t="s">
        <v>474</v>
      </c>
      <c r="D9" s="37">
        <f>42+2</f>
        <v>44</v>
      </c>
      <c r="E9" s="37">
        <v>1</v>
      </c>
      <c r="F9" s="37">
        <v>39</v>
      </c>
      <c r="G9" s="37">
        <f>SUM(E9:F9)</f>
        <v>40</v>
      </c>
      <c r="H9" s="37">
        <f>D9-G9</f>
        <v>4</v>
      </c>
      <c r="I9" s="38">
        <f>E9/$D$9</f>
        <v>2.2727272727272728E-2</v>
      </c>
      <c r="J9" s="38">
        <f>F9/$D$9</f>
        <v>0.88636363636363635</v>
      </c>
      <c r="K9" s="38">
        <f>G9/$D$9</f>
        <v>0.90909090909090906</v>
      </c>
      <c r="L9" s="37">
        <v>35</v>
      </c>
      <c r="M9" s="37">
        <v>5</v>
      </c>
      <c r="N9" s="37">
        <f>SUM(L9:M9)</f>
        <v>40</v>
      </c>
      <c r="O9" s="38">
        <f>L9/$N$9</f>
        <v>0.875</v>
      </c>
      <c r="P9" s="38">
        <f>M9/$N$9</f>
        <v>0.125</v>
      </c>
    </row>
    <row r="10" spans="1:16" ht="25.2" customHeight="1" x14ac:dyDescent="0.3">
      <c r="A10" s="254" t="s">
        <v>469</v>
      </c>
      <c r="B10" s="255"/>
      <c r="C10" s="256"/>
      <c r="D10" s="39">
        <f>SUM(D8:D9)</f>
        <v>103</v>
      </c>
      <c r="E10" s="39">
        <f t="shared" ref="E10:H10" si="1">SUM(E8:E9)</f>
        <v>11</v>
      </c>
      <c r="F10" s="39">
        <f t="shared" si="1"/>
        <v>44</v>
      </c>
      <c r="G10" s="39">
        <f t="shared" si="1"/>
        <v>55</v>
      </c>
      <c r="H10" s="39">
        <f t="shared" si="1"/>
        <v>48</v>
      </c>
      <c r="I10" s="40">
        <f>AVERAGE(I8:I9)</f>
        <v>9.610939907550077E-2</v>
      </c>
      <c r="J10" s="40">
        <f>AVERAGE(J8:J9)</f>
        <v>0.48555469953775038</v>
      </c>
      <c r="K10" s="40">
        <f>AVERAGE(K8:K9)</f>
        <v>0.58166409861325108</v>
      </c>
      <c r="L10" s="39">
        <f>SUM(L8:L9)</f>
        <v>41</v>
      </c>
      <c r="M10" s="39">
        <f>SUM(M8:M9)</f>
        <v>14</v>
      </c>
      <c r="N10" s="39">
        <f>SUM(N8:N9)</f>
        <v>55</v>
      </c>
      <c r="O10" s="40">
        <f>AVERAGE(O8:O9)</f>
        <v>0.63749999999999996</v>
      </c>
      <c r="P10" s="40">
        <f>AVERAGE(P8:P9)</f>
        <v>0.36249999999999999</v>
      </c>
    </row>
    <row r="11" spans="1:16" ht="29.4" customHeight="1" x14ac:dyDescent="0.3">
      <c r="A11" s="31"/>
      <c r="B11" s="31"/>
      <c r="C11" s="31"/>
      <c r="D11" s="31"/>
      <c r="E11" s="251" t="s">
        <v>455</v>
      </c>
      <c r="F11" s="251"/>
      <c r="G11" s="251"/>
      <c r="H11" s="251"/>
      <c r="I11" s="251"/>
      <c r="J11" s="251"/>
      <c r="K11" s="251"/>
      <c r="L11" s="252" t="s">
        <v>456</v>
      </c>
      <c r="M11" s="252"/>
      <c r="N11" s="252"/>
      <c r="O11" s="252"/>
      <c r="P11" s="252"/>
    </row>
    <row r="12" spans="1:16" ht="29.4" customHeight="1" x14ac:dyDescent="0.3">
      <c r="A12" s="32" t="s">
        <v>2</v>
      </c>
      <c r="B12" s="32" t="s">
        <v>457</v>
      </c>
      <c r="C12" s="32" t="s">
        <v>458</v>
      </c>
      <c r="D12" s="32" t="s">
        <v>459</v>
      </c>
      <c r="E12" s="33" t="s">
        <v>460</v>
      </c>
      <c r="F12" s="33" t="s">
        <v>461</v>
      </c>
      <c r="G12" s="33" t="s">
        <v>462</v>
      </c>
      <c r="H12" s="33" t="s">
        <v>463</v>
      </c>
      <c r="I12" s="33" t="s">
        <v>464</v>
      </c>
      <c r="J12" s="33" t="s">
        <v>465</v>
      </c>
      <c r="K12" s="33" t="s">
        <v>466</v>
      </c>
      <c r="L12" s="34" t="s">
        <v>467</v>
      </c>
      <c r="M12" s="34" t="s">
        <v>468</v>
      </c>
      <c r="N12" s="34" t="s">
        <v>469</v>
      </c>
      <c r="O12" s="34" t="s">
        <v>470</v>
      </c>
      <c r="P12" s="34" t="s">
        <v>471</v>
      </c>
    </row>
    <row r="13" spans="1:16" ht="29.4" customHeight="1" x14ac:dyDescent="0.3">
      <c r="A13" s="35" t="s">
        <v>10</v>
      </c>
      <c r="B13" s="36" t="s">
        <v>477</v>
      </c>
      <c r="C13" s="36" t="s">
        <v>473</v>
      </c>
      <c r="D13" s="37">
        <v>41</v>
      </c>
      <c r="E13" s="37">
        <v>16</v>
      </c>
      <c r="F13" s="37">
        <v>8</v>
      </c>
      <c r="G13" s="37">
        <f>SUM(E13:F13)</f>
        <v>24</v>
      </c>
      <c r="H13" s="37">
        <f>D13-G13</f>
        <v>17</v>
      </c>
      <c r="I13" s="38">
        <f>E13/$D$13</f>
        <v>0.3902439024390244</v>
      </c>
      <c r="J13" s="38">
        <f>F13/$D$13</f>
        <v>0.1951219512195122</v>
      </c>
      <c r="K13" s="38">
        <f>G13/$D$13</f>
        <v>0.58536585365853655</v>
      </c>
      <c r="L13" s="37">
        <v>20</v>
      </c>
      <c r="M13" s="37">
        <v>4</v>
      </c>
      <c r="N13" s="37">
        <f>SUM(L13:M13)</f>
        <v>24</v>
      </c>
      <c r="O13" s="38">
        <f>L13/$N$13</f>
        <v>0.83333333333333337</v>
      </c>
      <c r="P13" s="38">
        <f>M13/$N$13</f>
        <v>0.16666666666666666</v>
      </c>
    </row>
    <row r="14" spans="1:16" ht="29.4" customHeight="1" x14ac:dyDescent="0.3">
      <c r="A14" s="35" t="s">
        <v>247</v>
      </c>
      <c r="B14" s="36" t="s">
        <v>477</v>
      </c>
      <c r="C14" s="36" t="s">
        <v>474</v>
      </c>
      <c r="D14" s="37">
        <v>49</v>
      </c>
      <c r="E14" s="37">
        <v>29</v>
      </c>
      <c r="F14" s="37">
        <v>9</v>
      </c>
      <c r="G14" s="37">
        <f>SUM(E14:F14)</f>
        <v>38</v>
      </c>
      <c r="H14" s="37">
        <f>D14-G14</f>
        <v>11</v>
      </c>
      <c r="I14" s="38">
        <f>E14/$D$14</f>
        <v>0.59183673469387754</v>
      </c>
      <c r="J14" s="38">
        <f>F14/$D$14</f>
        <v>0.18367346938775511</v>
      </c>
      <c r="K14" s="38">
        <f>G14/$D$14</f>
        <v>0.77551020408163263</v>
      </c>
      <c r="L14" s="37">
        <v>34</v>
      </c>
      <c r="M14" s="37">
        <v>4</v>
      </c>
      <c r="N14" s="37">
        <f>SUM(L14:M14)</f>
        <v>38</v>
      </c>
      <c r="O14" s="38">
        <f>L14/$N$14</f>
        <v>0.89473684210526316</v>
      </c>
      <c r="P14" s="38">
        <f>M14/$N$14</f>
        <v>0.10526315789473684</v>
      </c>
    </row>
    <row r="15" spans="1:16" ht="29.4" customHeight="1" x14ac:dyDescent="0.3">
      <c r="A15" s="253" t="s">
        <v>469</v>
      </c>
      <c r="B15" s="253"/>
      <c r="C15" s="253"/>
      <c r="D15" s="39">
        <f>SUM(D13:D14)</f>
        <v>90</v>
      </c>
      <c r="E15" s="39">
        <f t="shared" ref="E15:H15" si="2">SUM(E13:E14)</f>
        <v>45</v>
      </c>
      <c r="F15" s="39">
        <f t="shared" si="2"/>
        <v>17</v>
      </c>
      <c r="G15" s="39">
        <f t="shared" si="2"/>
        <v>62</v>
      </c>
      <c r="H15" s="39">
        <f t="shared" si="2"/>
        <v>28</v>
      </c>
      <c r="I15" s="40">
        <f>AVERAGE(I13:I14)</f>
        <v>0.49104031856645097</v>
      </c>
      <c r="J15" s="40">
        <f>AVERAGE(J13:J14)</f>
        <v>0.18939771030363367</v>
      </c>
      <c r="K15" s="40">
        <f>AVERAGE(K13:K14)</f>
        <v>0.68043802887008464</v>
      </c>
      <c r="L15" s="39">
        <f>SUM(L13:L14)</f>
        <v>54</v>
      </c>
      <c r="M15" s="39">
        <f>SUM(M13:M14)</f>
        <v>8</v>
      </c>
      <c r="N15" s="39">
        <f>SUM(N13:N14)</f>
        <v>62</v>
      </c>
      <c r="O15" s="40">
        <f>AVERAGE(O13:O14)</f>
        <v>0.86403508771929827</v>
      </c>
      <c r="P15" s="40">
        <f>AVERAGE(P13:P14)</f>
        <v>0.13596491228070173</v>
      </c>
    </row>
    <row r="16" spans="1:16" ht="27" customHeight="1" x14ac:dyDescent="0.3">
      <c r="A16" s="31"/>
      <c r="B16" s="31"/>
      <c r="C16" s="31"/>
      <c r="D16" s="31"/>
      <c r="E16" s="251" t="s">
        <v>455</v>
      </c>
      <c r="F16" s="251"/>
      <c r="G16" s="251"/>
      <c r="H16" s="251"/>
      <c r="I16" s="251"/>
      <c r="J16" s="251"/>
      <c r="K16" s="251"/>
      <c r="L16" s="252" t="s">
        <v>456</v>
      </c>
      <c r="M16" s="252"/>
      <c r="N16" s="252"/>
      <c r="O16" s="252"/>
      <c r="P16" s="252"/>
    </row>
    <row r="17" spans="1:16" ht="27" customHeight="1" x14ac:dyDescent="0.3">
      <c r="A17" s="32" t="s">
        <v>2</v>
      </c>
      <c r="B17" s="32" t="s">
        <v>457</v>
      </c>
      <c r="C17" s="32" t="s">
        <v>458</v>
      </c>
      <c r="D17" s="32" t="s">
        <v>459</v>
      </c>
      <c r="E17" s="33" t="s">
        <v>460</v>
      </c>
      <c r="F17" s="33" t="s">
        <v>461</v>
      </c>
      <c r="G17" s="33" t="s">
        <v>462</v>
      </c>
      <c r="H17" s="33" t="s">
        <v>463</v>
      </c>
      <c r="I17" s="33" t="s">
        <v>464</v>
      </c>
      <c r="J17" s="33" t="s">
        <v>465</v>
      </c>
      <c r="K17" s="33" t="s">
        <v>466</v>
      </c>
      <c r="L17" s="34" t="s">
        <v>467</v>
      </c>
      <c r="M17" s="34" t="s">
        <v>468</v>
      </c>
      <c r="N17" s="34" t="s">
        <v>469</v>
      </c>
      <c r="O17" s="34" t="s">
        <v>470</v>
      </c>
      <c r="P17" s="34" t="s">
        <v>471</v>
      </c>
    </row>
    <row r="18" spans="1:16" ht="27" customHeight="1" x14ac:dyDescent="0.3">
      <c r="A18" s="35" t="s">
        <v>10</v>
      </c>
      <c r="B18" s="36" t="s">
        <v>478</v>
      </c>
      <c r="C18" s="36" t="s">
        <v>473</v>
      </c>
      <c r="D18" s="37">
        <v>51</v>
      </c>
      <c r="E18" s="37">
        <v>30</v>
      </c>
      <c r="F18" s="37">
        <v>4</v>
      </c>
      <c r="G18" s="37">
        <f>SUM(E18:F18)</f>
        <v>34</v>
      </c>
      <c r="H18" s="37">
        <f>D18-G18</f>
        <v>17</v>
      </c>
      <c r="I18" s="38">
        <f>E18/D18</f>
        <v>0.58823529411764708</v>
      </c>
      <c r="J18" s="38">
        <f>F18/D18</f>
        <v>7.8431372549019607E-2</v>
      </c>
      <c r="K18" s="38">
        <f>G18/D18</f>
        <v>0.66666666666666663</v>
      </c>
      <c r="L18" s="37">
        <v>25</v>
      </c>
      <c r="M18" s="37">
        <v>9</v>
      </c>
      <c r="N18" s="37">
        <f>SUM(L18:M18)</f>
        <v>34</v>
      </c>
      <c r="O18" s="38">
        <f>L18/N18</f>
        <v>0.73529411764705888</v>
      </c>
      <c r="P18" s="38">
        <f>M18/N18</f>
        <v>0.26470588235294118</v>
      </c>
    </row>
    <row r="19" spans="1:16" ht="27" customHeight="1" x14ac:dyDescent="0.3">
      <c r="A19" s="35" t="s">
        <v>247</v>
      </c>
      <c r="B19" s="36" t="s">
        <v>478</v>
      </c>
      <c r="C19" s="36" t="s">
        <v>474</v>
      </c>
      <c r="D19" s="37">
        <v>46</v>
      </c>
      <c r="E19" s="37">
        <v>31</v>
      </c>
      <c r="F19" s="37">
        <v>11</v>
      </c>
      <c r="G19" s="37">
        <f>SUM(E19:F19)</f>
        <v>42</v>
      </c>
      <c r="H19" s="37">
        <f>D19-G19</f>
        <v>4</v>
      </c>
      <c r="I19" s="38">
        <f>E19/D19</f>
        <v>0.67391304347826086</v>
      </c>
      <c r="J19" s="38">
        <f>F19/D19</f>
        <v>0.2391304347826087</v>
      </c>
      <c r="K19" s="38">
        <f>G19/D19</f>
        <v>0.91304347826086951</v>
      </c>
      <c r="L19" s="37">
        <v>38</v>
      </c>
      <c r="M19" s="37">
        <v>4</v>
      </c>
      <c r="N19" s="37">
        <f>SUM(L19:M19)</f>
        <v>42</v>
      </c>
      <c r="O19" s="38">
        <f>L19/N19</f>
        <v>0.90476190476190477</v>
      </c>
      <c r="P19" s="38">
        <f>M19/N19</f>
        <v>9.5238095238095233E-2</v>
      </c>
    </row>
    <row r="20" spans="1:16" ht="27" customHeight="1" x14ac:dyDescent="0.3">
      <c r="A20" s="253" t="s">
        <v>469</v>
      </c>
      <c r="B20" s="253"/>
      <c r="C20" s="253"/>
      <c r="D20" s="39">
        <f>SUM(D18:D19)</f>
        <v>97</v>
      </c>
      <c r="E20" s="39">
        <f t="shared" ref="E20:H20" si="3">SUM(E18:E19)</f>
        <v>61</v>
      </c>
      <c r="F20" s="39">
        <f t="shared" si="3"/>
        <v>15</v>
      </c>
      <c r="G20" s="39">
        <f t="shared" si="3"/>
        <v>76</v>
      </c>
      <c r="H20" s="39">
        <f t="shared" si="3"/>
        <v>21</v>
      </c>
      <c r="I20" s="40">
        <f>AVERAGE(I18:I19)</f>
        <v>0.63107416879795397</v>
      </c>
      <c r="J20" s="40">
        <f>AVERAGE(J18:J19)</f>
        <v>0.15878090366581415</v>
      </c>
      <c r="K20" s="40">
        <f>AVERAGE(K18:K19)</f>
        <v>0.78985507246376807</v>
      </c>
      <c r="L20" s="39">
        <f>SUM(L18:L19)</f>
        <v>63</v>
      </c>
      <c r="M20" s="39">
        <f>SUM(M18:M19)</f>
        <v>13</v>
      </c>
      <c r="N20" s="39">
        <f>SUM(N18:N19)</f>
        <v>76</v>
      </c>
      <c r="O20" s="40">
        <f>AVERAGE(O18:O19)</f>
        <v>0.82002801120448177</v>
      </c>
      <c r="P20" s="40">
        <f>AVERAGE(P18:P19)</f>
        <v>0.17997198879551821</v>
      </c>
    </row>
    <row r="21" spans="1:16" ht="27" customHeight="1" x14ac:dyDescent="0.3">
      <c r="A21" s="248" t="s">
        <v>479</v>
      </c>
      <c r="B21" s="249"/>
      <c r="C21" s="249"/>
      <c r="D21" s="250"/>
      <c r="E21" s="251" t="s">
        <v>455</v>
      </c>
      <c r="F21" s="251"/>
      <c r="G21" s="251"/>
      <c r="H21" s="251"/>
      <c r="I21" s="251"/>
      <c r="J21" s="251"/>
      <c r="K21" s="251"/>
      <c r="L21" s="252" t="s">
        <v>456</v>
      </c>
      <c r="M21" s="252"/>
      <c r="N21" s="252"/>
      <c r="O21" s="252"/>
      <c r="P21" s="252"/>
    </row>
    <row r="22" spans="1:16" ht="27" customHeight="1" x14ac:dyDescent="0.3">
      <c r="A22" s="32" t="s">
        <v>2</v>
      </c>
      <c r="B22" s="32" t="s">
        <v>457</v>
      </c>
      <c r="C22" s="32" t="s">
        <v>458</v>
      </c>
      <c r="D22" s="32" t="s">
        <v>459</v>
      </c>
      <c r="E22" s="33" t="s">
        <v>460</v>
      </c>
      <c r="F22" s="33" t="s">
        <v>461</v>
      </c>
      <c r="G22" s="33" t="s">
        <v>462</v>
      </c>
      <c r="H22" s="33" t="s">
        <v>463</v>
      </c>
      <c r="I22" s="33" t="s">
        <v>464</v>
      </c>
      <c r="J22" s="33" t="s">
        <v>465</v>
      </c>
      <c r="K22" s="33" t="s">
        <v>466</v>
      </c>
      <c r="L22" s="34" t="s">
        <v>467</v>
      </c>
      <c r="M22" s="34" t="s">
        <v>468</v>
      </c>
      <c r="N22" s="34" t="s">
        <v>469</v>
      </c>
      <c r="O22" s="34" t="s">
        <v>470</v>
      </c>
      <c r="P22" s="34" t="s">
        <v>471</v>
      </c>
    </row>
    <row r="23" spans="1:16" ht="27" customHeight="1" x14ac:dyDescent="0.3">
      <c r="A23" s="35" t="s">
        <v>10</v>
      </c>
      <c r="B23" s="36" t="s">
        <v>480</v>
      </c>
      <c r="C23" s="36" t="s">
        <v>473</v>
      </c>
      <c r="D23" s="37">
        <v>41</v>
      </c>
      <c r="E23" s="37">
        <v>16</v>
      </c>
      <c r="F23" s="37">
        <v>23</v>
      </c>
      <c r="G23" s="37">
        <f>SUM(E23:F23)</f>
        <v>39</v>
      </c>
      <c r="H23" s="37">
        <f>D23-G23</f>
        <v>2</v>
      </c>
      <c r="I23" s="38">
        <f>E23/D23</f>
        <v>0.3902439024390244</v>
      </c>
      <c r="J23" s="38">
        <f>F23/D23</f>
        <v>0.56097560975609762</v>
      </c>
      <c r="K23" s="38">
        <f>G23/D23</f>
        <v>0.95121951219512191</v>
      </c>
      <c r="L23" s="37">
        <v>26</v>
      </c>
      <c r="M23" s="37">
        <v>13</v>
      </c>
      <c r="N23" s="37">
        <f>SUM(L23:M23)</f>
        <v>39</v>
      </c>
      <c r="O23" s="38">
        <f>L23/N23</f>
        <v>0.66666666666666663</v>
      </c>
      <c r="P23" s="38">
        <f>M23/N23</f>
        <v>0.33333333333333331</v>
      </c>
    </row>
    <row r="24" spans="1:16" ht="27" customHeight="1" x14ac:dyDescent="0.3">
      <c r="A24" s="35" t="s">
        <v>247</v>
      </c>
      <c r="B24" s="36" t="s">
        <v>480</v>
      </c>
      <c r="C24" s="36" t="s">
        <v>474</v>
      </c>
      <c r="D24" s="37">
        <v>50</v>
      </c>
      <c r="E24" s="37">
        <v>23</v>
      </c>
      <c r="F24" s="37">
        <v>7</v>
      </c>
      <c r="G24" s="37">
        <f>SUM(E24:F24)</f>
        <v>30</v>
      </c>
      <c r="H24" s="37">
        <f>D24-G24</f>
        <v>20</v>
      </c>
      <c r="I24" s="38">
        <f>E24/D24</f>
        <v>0.46</v>
      </c>
      <c r="J24" s="38">
        <f>F24/D24</f>
        <v>0.14000000000000001</v>
      </c>
      <c r="K24" s="38">
        <f>G24/D24</f>
        <v>0.6</v>
      </c>
      <c r="L24" s="37">
        <v>26</v>
      </c>
      <c r="M24" s="37">
        <v>4</v>
      </c>
      <c r="N24" s="37">
        <f>SUM(L24:M24)</f>
        <v>30</v>
      </c>
      <c r="O24" s="38">
        <f>L24/N24</f>
        <v>0.8666666666666667</v>
      </c>
      <c r="P24" s="38">
        <f>M24/N24</f>
        <v>0.13333333333333333</v>
      </c>
    </row>
    <row r="25" spans="1:16" ht="27" customHeight="1" x14ac:dyDescent="0.3">
      <c r="A25" s="253" t="s">
        <v>469</v>
      </c>
      <c r="B25" s="253"/>
      <c r="C25" s="253"/>
      <c r="D25" s="39">
        <f>SUM(D23:D24)</f>
        <v>91</v>
      </c>
      <c r="E25" s="39">
        <f t="shared" ref="E25:H25" si="4">SUM(E23:E24)</f>
        <v>39</v>
      </c>
      <c r="F25" s="39">
        <f t="shared" si="4"/>
        <v>30</v>
      </c>
      <c r="G25" s="39">
        <f t="shared" si="4"/>
        <v>69</v>
      </c>
      <c r="H25" s="39">
        <f t="shared" si="4"/>
        <v>22</v>
      </c>
      <c r="I25" s="40">
        <f>AVERAGE(I23:I24)</f>
        <v>0.42512195121951224</v>
      </c>
      <c r="J25" s="40">
        <f>AVERAGE(J23:J24)</f>
        <v>0.35048780487804881</v>
      </c>
      <c r="K25" s="40">
        <f>AVERAGE(K23:K24)</f>
        <v>0.775609756097561</v>
      </c>
      <c r="L25" s="39">
        <f>SUM(L23:L24)</f>
        <v>52</v>
      </c>
      <c r="M25" s="39">
        <f>SUM(M23:M24)</f>
        <v>17</v>
      </c>
      <c r="N25" s="39">
        <f>SUM(N23:N24)</f>
        <v>69</v>
      </c>
      <c r="O25" s="40">
        <f>AVERAGE(O23:O24)</f>
        <v>0.76666666666666661</v>
      </c>
      <c r="P25" s="40">
        <f>AVERAGE(P23:P24)</f>
        <v>0.23333333333333334</v>
      </c>
    </row>
    <row r="26" spans="1:16" ht="27" customHeight="1" x14ac:dyDescent="0.3">
      <c r="A26" s="248" t="s">
        <v>481</v>
      </c>
      <c r="B26" s="249"/>
      <c r="C26" s="249"/>
      <c r="D26" s="250"/>
      <c r="E26" s="251" t="s">
        <v>455</v>
      </c>
      <c r="F26" s="251"/>
      <c r="G26" s="251"/>
      <c r="H26" s="251"/>
      <c r="I26" s="251"/>
      <c r="J26" s="251"/>
      <c r="K26" s="251"/>
      <c r="L26" s="252" t="s">
        <v>456</v>
      </c>
      <c r="M26" s="252"/>
      <c r="N26" s="252"/>
      <c r="O26" s="252"/>
      <c r="P26" s="252"/>
    </row>
    <row r="27" spans="1:16" ht="27" customHeight="1" x14ac:dyDescent="0.3">
      <c r="A27" s="32" t="s">
        <v>2</v>
      </c>
      <c r="B27" s="32" t="s">
        <v>457</v>
      </c>
      <c r="C27" s="32" t="s">
        <v>458</v>
      </c>
      <c r="D27" s="32" t="s">
        <v>459</v>
      </c>
      <c r="E27" s="33" t="s">
        <v>460</v>
      </c>
      <c r="F27" s="33" t="s">
        <v>461</v>
      </c>
      <c r="G27" s="33" t="s">
        <v>462</v>
      </c>
      <c r="H27" s="33" t="s">
        <v>463</v>
      </c>
      <c r="I27" s="33" t="s">
        <v>464</v>
      </c>
      <c r="J27" s="33" t="s">
        <v>465</v>
      </c>
      <c r="K27" s="33" t="s">
        <v>466</v>
      </c>
      <c r="L27" s="34" t="s">
        <v>467</v>
      </c>
      <c r="M27" s="34" t="s">
        <v>468</v>
      </c>
      <c r="N27" s="34" t="s">
        <v>469</v>
      </c>
      <c r="O27" s="34" t="s">
        <v>470</v>
      </c>
      <c r="P27" s="34" t="s">
        <v>471</v>
      </c>
    </row>
    <row r="28" spans="1:16" ht="27" customHeight="1" x14ac:dyDescent="0.3">
      <c r="A28" s="35" t="s">
        <v>10</v>
      </c>
      <c r="B28" s="36" t="s">
        <v>482</v>
      </c>
      <c r="C28" s="36" t="s">
        <v>473</v>
      </c>
      <c r="D28" s="37">
        <v>48</v>
      </c>
      <c r="E28" s="37">
        <v>25</v>
      </c>
      <c r="F28" s="37">
        <v>16</v>
      </c>
      <c r="G28" s="37">
        <f>SUM(E28:F28)</f>
        <v>41</v>
      </c>
      <c r="H28" s="37">
        <f>D28-G28</f>
        <v>7</v>
      </c>
      <c r="I28" s="38">
        <f>E28/D28</f>
        <v>0.52083333333333337</v>
      </c>
      <c r="J28" s="38">
        <f>F28/D28</f>
        <v>0.33333333333333331</v>
      </c>
      <c r="K28" s="38">
        <f>G28/D28</f>
        <v>0.85416666666666663</v>
      </c>
      <c r="L28" s="37">
        <v>22</v>
      </c>
      <c r="M28" s="37">
        <v>19</v>
      </c>
      <c r="N28" s="37">
        <f>SUM(L28:M28)</f>
        <v>41</v>
      </c>
      <c r="O28" s="38">
        <f>L28/N28</f>
        <v>0.53658536585365857</v>
      </c>
      <c r="P28" s="38">
        <f>M28/N28</f>
        <v>0.46341463414634149</v>
      </c>
    </row>
    <row r="29" spans="1:16" ht="27" customHeight="1" x14ac:dyDescent="0.3">
      <c r="A29" s="35" t="s">
        <v>247</v>
      </c>
      <c r="B29" s="36" t="s">
        <v>482</v>
      </c>
      <c r="C29" s="36" t="s">
        <v>474</v>
      </c>
      <c r="D29" s="37">
        <v>50</v>
      </c>
      <c r="E29" s="37">
        <v>24</v>
      </c>
      <c r="F29" s="37">
        <v>25</v>
      </c>
      <c r="G29" s="37">
        <f>SUM(E29:F29)</f>
        <v>49</v>
      </c>
      <c r="H29" s="37">
        <f>D29-G29</f>
        <v>1</v>
      </c>
      <c r="I29" s="38">
        <f>E29/D29</f>
        <v>0.48</v>
      </c>
      <c r="J29" s="38">
        <f>F29/D29</f>
        <v>0.5</v>
      </c>
      <c r="K29" s="38">
        <f>G29/D29</f>
        <v>0.98</v>
      </c>
      <c r="L29" s="37">
        <v>45</v>
      </c>
      <c r="M29" s="37">
        <v>4</v>
      </c>
      <c r="N29" s="37">
        <f>SUM(L29:M29)</f>
        <v>49</v>
      </c>
      <c r="O29" s="38">
        <f>L29/N29</f>
        <v>0.91836734693877553</v>
      </c>
      <c r="P29" s="38">
        <f>M29/N29</f>
        <v>8.1632653061224483E-2</v>
      </c>
    </row>
    <row r="30" spans="1:16" ht="27" customHeight="1" x14ac:dyDescent="0.3">
      <c r="A30" s="253" t="s">
        <v>469</v>
      </c>
      <c r="B30" s="253"/>
      <c r="C30" s="253"/>
      <c r="D30" s="39">
        <f>SUM(D28:D29)</f>
        <v>98</v>
      </c>
      <c r="E30" s="39">
        <f t="shared" ref="E30:H30" si="5">SUM(E28:E29)</f>
        <v>49</v>
      </c>
      <c r="F30" s="39">
        <f t="shared" si="5"/>
        <v>41</v>
      </c>
      <c r="G30" s="39">
        <f t="shared" si="5"/>
        <v>90</v>
      </c>
      <c r="H30" s="39">
        <f t="shared" si="5"/>
        <v>8</v>
      </c>
      <c r="I30" s="40">
        <f>AVERAGE(I28:I29)</f>
        <v>0.50041666666666673</v>
      </c>
      <c r="J30" s="40">
        <f>AVERAGE(J28:J29)</f>
        <v>0.41666666666666663</v>
      </c>
      <c r="K30" s="40">
        <f>AVERAGE(K28:K29)</f>
        <v>0.91708333333333325</v>
      </c>
      <c r="L30" s="39">
        <f>SUM(L28:L29)</f>
        <v>67</v>
      </c>
      <c r="M30" s="39">
        <f>SUM(M28:M29)</f>
        <v>23</v>
      </c>
      <c r="N30" s="39">
        <f>SUM(N28:N29)</f>
        <v>90</v>
      </c>
      <c r="O30" s="40">
        <f>AVERAGE(O28:O29)</f>
        <v>0.72747635639621699</v>
      </c>
      <c r="P30" s="40">
        <f>AVERAGE(P28:P29)</f>
        <v>0.27252364360378301</v>
      </c>
    </row>
    <row r="31" spans="1:16" ht="16.8" x14ac:dyDescent="0.3">
      <c r="A31" s="248" t="s">
        <v>8</v>
      </c>
      <c r="B31" s="249"/>
      <c r="C31" s="249"/>
      <c r="D31" s="250"/>
      <c r="E31" s="251" t="s">
        <v>455</v>
      </c>
      <c r="F31" s="251"/>
      <c r="G31" s="251"/>
      <c r="H31" s="251"/>
      <c r="I31" s="251"/>
      <c r="J31" s="251"/>
      <c r="K31" s="251"/>
      <c r="L31" s="252" t="s">
        <v>456</v>
      </c>
      <c r="M31" s="252"/>
      <c r="N31" s="252"/>
      <c r="O31" s="252"/>
      <c r="P31" s="252"/>
    </row>
    <row r="32" spans="1:16" ht="26.4" x14ac:dyDescent="0.3">
      <c r="A32" s="32" t="s">
        <v>2</v>
      </c>
      <c r="B32" s="32" t="s">
        <v>457</v>
      </c>
      <c r="C32" s="32" t="s">
        <v>458</v>
      </c>
      <c r="D32" s="32" t="s">
        <v>459</v>
      </c>
      <c r="E32" s="33" t="s">
        <v>460</v>
      </c>
      <c r="F32" s="33" t="s">
        <v>461</v>
      </c>
      <c r="G32" s="33" t="s">
        <v>462</v>
      </c>
      <c r="H32" s="33" t="s">
        <v>463</v>
      </c>
      <c r="I32" s="33" t="s">
        <v>464</v>
      </c>
      <c r="J32" s="33" t="s">
        <v>465</v>
      </c>
      <c r="K32" s="33" t="s">
        <v>466</v>
      </c>
      <c r="L32" s="34" t="s">
        <v>467</v>
      </c>
      <c r="M32" s="34" t="s">
        <v>468</v>
      </c>
      <c r="N32" s="34" t="s">
        <v>469</v>
      </c>
      <c r="O32" s="34" t="s">
        <v>470</v>
      </c>
      <c r="P32" s="34" t="s">
        <v>471</v>
      </c>
    </row>
    <row r="33" spans="1:16" ht="22.2" customHeight="1" x14ac:dyDescent="0.3">
      <c r="A33" s="35" t="s">
        <v>10</v>
      </c>
      <c r="B33" s="36" t="s">
        <v>607</v>
      </c>
      <c r="C33" s="36" t="s">
        <v>473</v>
      </c>
      <c r="D33" s="37">
        <v>48</v>
      </c>
      <c r="E33" s="37">
        <v>33</v>
      </c>
      <c r="F33" s="37">
        <v>6</v>
      </c>
      <c r="G33" s="37">
        <f>SUM(E33:F33)</f>
        <v>39</v>
      </c>
      <c r="H33" s="37">
        <f>D33-G33</f>
        <v>9</v>
      </c>
      <c r="I33" s="38">
        <f>E33/D33</f>
        <v>0.6875</v>
      </c>
      <c r="J33" s="38">
        <f>F33/D33</f>
        <v>0.125</v>
      </c>
      <c r="K33" s="38">
        <f>G33/D33</f>
        <v>0.8125</v>
      </c>
      <c r="L33" s="37">
        <v>24</v>
      </c>
      <c r="M33" s="37">
        <v>15</v>
      </c>
      <c r="N33" s="37">
        <f>SUM(L33:M33)</f>
        <v>39</v>
      </c>
      <c r="O33" s="38">
        <f>L33/N33</f>
        <v>0.61538461538461542</v>
      </c>
      <c r="P33" s="38">
        <f>M33/N33</f>
        <v>0.38461538461538464</v>
      </c>
    </row>
    <row r="34" spans="1:16" ht="22.2" customHeight="1" x14ac:dyDescent="0.3">
      <c r="A34" s="35" t="s">
        <v>247</v>
      </c>
      <c r="B34" s="36" t="s">
        <v>607</v>
      </c>
      <c r="C34" s="36" t="s">
        <v>474</v>
      </c>
      <c r="D34" s="37">
        <v>52</v>
      </c>
      <c r="E34" s="37">
        <v>46</v>
      </c>
      <c r="F34" s="37">
        <v>4</v>
      </c>
      <c r="G34" s="37">
        <f>SUM(E34:F34)</f>
        <v>50</v>
      </c>
      <c r="H34" s="37">
        <f>D34-G34</f>
        <v>2</v>
      </c>
      <c r="I34" s="38">
        <f>E34/D34</f>
        <v>0.88461538461538458</v>
      </c>
      <c r="J34" s="38">
        <f>F34/D34</f>
        <v>7.6923076923076927E-2</v>
      </c>
      <c r="K34" s="38">
        <f>G34/D34</f>
        <v>0.96153846153846156</v>
      </c>
      <c r="L34" s="37">
        <v>44</v>
      </c>
      <c r="M34" s="37">
        <v>6</v>
      </c>
      <c r="N34" s="37">
        <f>SUM(L34:M34)</f>
        <v>50</v>
      </c>
      <c r="O34" s="38">
        <f>L34/N34</f>
        <v>0.88</v>
      </c>
      <c r="P34" s="38">
        <f>M34/N34</f>
        <v>0.12</v>
      </c>
    </row>
    <row r="35" spans="1:16" ht="22.2" customHeight="1" x14ac:dyDescent="0.3">
      <c r="A35" s="253" t="s">
        <v>469</v>
      </c>
      <c r="B35" s="253"/>
      <c r="C35" s="253"/>
      <c r="D35" s="39">
        <f>SUM(D33:D34)</f>
        <v>100</v>
      </c>
      <c r="E35" s="39">
        <f t="shared" ref="E35:H35" si="6">SUM(E33:E34)</f>
        <v>79</v>
      </c>
      <c r="F35" s="39">
        <f t="shared" si="6"/>
        <v>10</v>
      </c>
      <c r="G35" s="39">
        <f t="shared" si="6"/>
        <v>89</v>
      </c>
      <c r="H35" s="39">
        <f t="shared" si="6"/>
        <v>11</v>
      </c>
      <c r="I35" s="40">
        <f>AVERAGE(I33:I34)</f>
        <v>0.78605769230769229</v>
      </c>
      <c r="J35" s="40">
        <f>AVERAGE(J33:J34)</f>
        <v>0.10096153846153846</v>
      </c>
      <c r="K35" s="40">
        <f>AVERAGE(K33:K34)</f>
        <v>0.88701923076923084</v>
      </c>
      <c r="L35" s="39">
        <f>SUM(L33:L34)</f>
        <v>68</v>
      </c>
      <c r="M35" s="39">
        <f>SUM(M33:M34)</f>
        <v>21</v>
      </c>
      <c r="N35" s="39">
        <f>SUM(N33:N34)</f>
        <v>89</v>
      </c>
      <c r="O35" s="40">
        <f>AVERAGE(O33:O34)</f>
        <v>0.74769230769230766</v>
      </c>
      <c r="P35" s="40">
        <f>AVERAGE(P33:P34)</f>
        <v>0.25230769230769234</v>
      </c>
    </row>
    <row r="36" spans="1:16" ht="16.8" x14ac:dyDescent="0.3">
      <c r="A36" s="248" t="s">
        <v>9</v>
      </c>
      <c r="B36" s="249"/>
      <c r="C36" s="249"/>
      <c r="D36" s="250"/>
      <c r="E36" s="251" t="s">
        <v>455</v>
      </c>
      <c r="F36" s="251"/>
      <c r="G36" s="251"/>
      <c r="H36" s="251"/>
      <c r="I36" s="251"/>
      <c r="J36" s="251"/>
      <c r="K36" s="251"/>
      <c r="L36" s="252" t="s">
        <v>456</v>
      </c>
      <c r="M36" s="252"/>
      <c r="N36" s="252"/>
      <c r="O36" s="252"/>
      <c r="P36" s="252"/>
    </row>
    <row r="37" spans="1:16" ht="26.4" x14ac:dyDescent="0.3">
      <c r="A37" s="32" t="s">
        <v>2</v>
      </c>
      <c r="B37" s="32" t="s">
        <v>457</v>
      </c>
      <c r="C37" s="32" t="s">
        <v>458</v>
      </c>
      <c r="D37" s="32" t="s">
        <v>459</v>
      </c>
      <c r="E37" s="33" t="s">
        <v>460</v>
      </c>
      <c r="F37" s="33" t="s">
        <v>461</v>
      </c>
      <c r="G37" s="33" t="s">
        <v>462</v>
      </c>
      <c r="H37" s="33" t="s">
        <v>463</v>
      </c>
      <c r="I37" s="33" t="s">
        <v>464</v>
      </c>
      <c r="J37" s="33" t="s">
        <v>465</v>
      </c>
      <c r="K37" s="33" t="s">
        <v>466</v>
      </c>
      <c r="L37" s="34" t="s">
        <v>467</v>
      </c>
      <c r="M37" s="34" t="s">
        <v>468</v>
      </c>
      <c r="N37" s="34" t="s">
        <v>469</v>
      </c>
      <c r="O37" s="34" t="s">
        <v>470</v>
      </c>
      <c r="P37" s="34" t="s">
        <v>471</v>
      </c>
    </row>
    <row r="38" spans="1:16" ht="22.2" customHeight="1" x14ac:dyDescent="0.3">
      <c r="A38" s="35" t="s">
        <v>10</v>
      </c>
      <c r="B38" s="36" t="s">
        <v>608</v>
      </c>
      <c r="C38" s="36" t="s">
        <v>473</v>
      </c>
      <c r="D38" s="37">
        <v>46</v>
      </c>
      <c r="E38" s="37">
        <v>32</v>
      </c>
      <c r="F38" s="37">
        <v>9</v>
      </c>
      <c r="G38" s="37">
        <f>SUM(E38:F38)</f>
        <v>41</v>
      </c>
      <c r="H38" s="37">
        <f>D38-G38</f>
        <v>5</v>
      </c>
      <c r="I38" s="38">
        <f>E38/D38</f>
        <v>0.69565217391304346</v>
      </c>
      <c r="J38" s="38">
        <f>F38/D38</f>
        <v>0.19565217391304349</v>
      </c>
      <c r="K38" s="38">
        <f>G38/D38</f>
        <v>0.89130434782608692</v>
      </c>
      <c r="L38" s="37">
        <v>31</v>
      </c>
      <c r="M38" s="37">
        <v>10</v>
      </c>
      <c r="N38" s="37">
        <f>SUM(L38:M38)</f>
        <v>41</v>
      </c>
      <c r="O38" s="38">
        <f>L38/N38</f>
        <v>0.75609756097560976</v>
      </c>
      <c r="P38" s="38">
        <f>M38/N38</f>
        <v>0.24390243902439024</v>
      </c>
    </row>
    <row r="39" spans="1:16" ht="22.2" customHeight="1" x14ac:dyDescent="0.3">
      <c r="A39" s="35" t="s">
        <v>247</v>
      </c>
      <c r="B39" s="36" t="s">
        <v>608</v>
      </c>
      <c r="C39" s="36" t="s">
        <v>474</v>
      </c>
      <c r="D39" s="37">
        <v>51</v>
      </c>
      <c r="E39" s="37">
        <v>47</v>
      </c>
      <c r="F39" s="37">
        <v>2</v>
      </c>
      <c r="G39" s="37">
        <f>SUM(E39:F39)</f>
        <v>49</v>
      </c>
      <c r="H39" s="37">
        <f>D39-G39</f>
        <v>2</v>
      </c>
      <c r="I39" s="38">
        <f>E39/D39</f>
        <v>0.92156862745098034</v>
      </c>
      <c r="J39" s="38">
        <f>F39/D39</f>
        <v>3.9215686274509803E-2</v>
      </c>
      <c r="K39" s="38">
        <f>G39/D39</f>
        <v>0.96078431372549022</v>
      </c>
      <c r="L39" s="37">
        <v>44</v>
      </c>
      <c r="M39" s="37">
        <v>5</v>
      </c>
      <c r="N39" s="37">
        <f>SUM(L39:M39)</f>
        <v>49</v>
      </c>
      <c r="O39" s="38">
        <f>L39/N39</f>
        <v>0.89795918367346939</v>
      </c>
      <c r="P39" s="38">
        <f>M39/N39</f>
        <v>0.10204081632653061</v>
      </c>
    </row>
    <row r="40" spans="1:16" ht="22.2" customHeight="1" x14ac:dyDescent="0.3">
      <c r="A40" s="253" t="s">
        <v>469</v>
      </c>
      <c r="B40" s="253"/>
      <c r="C40" s="253"/>
      <c r="D40" s="39">
        <f>SUM(D38:D39)</f>
        <v>97</v>
      </c>
      <c r="E40" s="39">
        <f t="shared" ref="E40:H40" si="7">SUM(E38:E39)</f>
        <v>79</v>
      </c>
      <c r="F40" s="39">
        <f t="shared" si="7"/>
        <v>11</v>
      </c>
      <c r="G40" s="39">
        <f t="shared" si="7"/>
        <v>90</v>
      </c>
      <c r="H40" s="39">
        <f t="shared" si="7"/>
        <v>7</v>
      </c>
      <c r="I40" s="40">
        <f>AVERAGE(I38:I39)</f>
        <v>0.80861040068201184</v>
      </c>
      <c r="J40" s="40">
        <f>AVERAGE(J38:J39)</f>
        <v>0.11743393009377665</v>
      </c>
      <c r="K40" s="40">
        <f>AVERAGE(K38:K39)</f>
        <v>0.92604433077578863</v>
      </c>
      <c r="L40" s="39">
        <f>SUM(L38:L39)</f>
        <v>75</v>
      </c>
      <c r="M40" s="39">
        <f>SUM(M38:M39)</f>
        <v>15</v>
      </c>
      <c r="N40" s="39">
        <f>SUM(N38:N39)</f>
        <v>90</v>
      </c>
      <c r="O40" s="40">
        <f>AVERAGE(O38:O39)</f>
        <v>0.82702837232453952</v>
      </c>
      <c r="P40" s="40">
        <f>AVERAGE(P38:P39)</f>
        <v>0.17297162767546043</v>
      </c>
    </row>
    <row r="41" spans="1:16" ht="16.8" x14ac:dyDescent="0.3">
      <c r="A41" s="248" t="s">
        <v>606</v>
      </c>
      <c r="B41" s="249"/>
      <c r="C41" s="249"/>
      <c r="D41" s="250"/>
      <c r="E41" s="251" t="s">
        <v>455</v>
      </c>
      <c r="F41" s="251"/>
      <c r="G41" s="251"/>
      <c r="H41" s="251"/>
      <c r="I41" s="251"/>
      <c r="J41" s="251"/>
      <c r="K41" s="251"/>
      <c r="L41" s="252" t="s">
        <v>456</v>
      </c>
      <c r="M41" s="252"/>
      <c r="N41" s="252"/>
      <c r="O41" s="252"/>
      <c r="P41" s="252"/>
    </row>
    <row r="42" spans="1:16" ht="26.4" x14ac:dyDescent="0.3">
      <c r="A42" s="32" t="s">
        <v>2</v>
      </c>
      <c r="B42" s="32" t="s">
        <v>457</v>
      </c>
      <c r="C42" s="32" t="s">
        <v>458</v>
      </c>
      <c r="D42" s="32" t="s">
        <v>459</v>
      </c>
      <c r="E42" s="33" t="s">
        <v>460</v>
      </c>
      <c r="F42" s="33" t="s">
        <v>461</v>
      </c>
      <c r="G42" s="33" t="s">
        <v>462</v>
      </c>
      <c r="H42" s="33" t="s">
        <v>463</v>
      </c>
      <c r="I42" s="33" t="s">
        <v>464</v>
      </c>
      <c r="J42" s="33" t="s">
        <v>465</v>
      </c>
      <c r="K42" s="33" t="s">
        <v>466</v>
      </c>
      <c r="L42" s="34" t="s">
        <v>467</v>
      </c>
      <c r="M42" s="34" t="s">
        <v>468</v>
      </c>
      <c r="N42" s="34" t="s">
        <v>469</v>
      </c>
      <c r="O42" s="34" t="s">
        <v>470</v>
      </c>
      <c r="P42" s="34" t="s">
        <v>471</v>
      </c>
    </row>
    <row r="43" spans="1:16" ht="22.2" customHeight="1" x14ac:dyDescent="0.3">
      <c r="A43" s="35" t="s">
        <v>10</v>
      </c>
      <c r="B43" s="36" t="s">
        <v>609</v>
      </c>
      <c r="C43" s="36" t="s">
        <v>473</v>
      </c>
      <c r="D43" s="37">
        <v>44</v>
      </c>
      <c r="E43" s="37">
        <v>36</v>
      </c>
      <c r="F43" s="37">
        <v>8</v>
      </c>
      <c r="G43" s="37">
        <f>SUM(E43:F43)</f>
        <v>44</v>
      </c>
      <c r="H43" s="37">
        <f>D43-G43</f>
        <v>0</v>
      </c>
      <c r="I43" s="38">
        <f>E43/D43</f>
        <v>0.81818181818181823</v>
      </c>
      <c r="J43" s="38">
        <f>F43/D43</f>
        <v>0.18181818181818182</v>
      </c>
      <c r="K43" s="38">
        <f>G43/D43</f>
        <v>1</v>
      </c>
      <c r="L43" s="37">
        <v>30</v>
      </c>
      <c r="M43" s="37">
        <v>14</v>
      </c>
      <c r="N43" s="37">
        <f>SUM(L43:M43)</f>
        <v>44</v>
      </c>
      <c r="O43" s="38">
        <f>L43/N43</f>
        <v>0.68181818181818177</v>
      </c>
      <c r="P43" s="38">
        <f>M43/N43</f>
        <v>0.31818181818181818</v>
      </c>
    </row>
    <row r="44" spans="1:16" ht="22.2" customHeight="1" x14ac:dyDescent="0.3">
      <c r="A44" s="35" t="s">
        <v>247</v>
      </c>
      <c r="B44" s="36" t="s">
        <v>609</v>
      </c>
      <c r="C44" s="36" t="s">
        <v>474</v>
      </c>
      <c r="D44" s="37">
        <v>47</v>
      </c>
      <c r="E44" s="37">
        <v>43</v>
      </c>
      <c r="F44" s="37">
        <v>2</v>
      </c>
      <c r="G44" s="37">
        <f>SUM(E44:F44)</f>
        <v>45</v>
      </c>
      <c r="H44" s="37">
        <f>D44-G44</f>
        <v>2</v>
      </c>
      <c r="I44" s="38">
        <f>E44/D44</f>
        <v>0.91489361702127658</v>
      </c>
      <c r="J44" s="38">
        <f>F44/D44</f>
        <v>4.2553191489361701E-2</v>
      </c>
      <c r="K44" s="38">
        <f>G44/D44</f>
        <v>0.95744680851063835</v>
      </c>
      <c r="L44" s="37">
        <v>42</v>
      </c>
      <c r="M44" s="37">
        <v>3</v>
      </c>
      <c r="N44" s="37">
        <f>SUM(L44:M44)</f>
        <v>45</v>
      </c>
      <c r="O44" s="38">
        <f>L44/N44</f>
        <v>0.93333333333333335</v>
      </c>
      <c r="P44" s="38">
        <f>M44/N44</f>
        <v>6.6666666666666666E-2</v>
      </c>
    </row>
    <row r="45" spans="1:16" ht="22.2" customHeight="1" x14ac:dyDescent="0.3">
      <c r="A45" s="253" t="s">
        <v>469</v>
      </c>
      <c r="B45" s="253"/>
      <c r="C45" s="253"/>
      <c r="D45" s="39">
        <f>SUM(D43:D44)</f>
        <v>91</v>
      </c>
      <c r="E45" s="39">
        <f t="shared" ref="E45:H45" si="8">SUM(E43:E44)</f>
        <v>79</v>
      </c>
      <c r="F45" s="39">
        <f t="shared" si="8"/>
        <v>10</v>
      </c>
      <c r="G45" s="39">
        <f t="shared" si="8"/>
        <v>89</v>
      </c>
      <c r="H45" s="39">
        <f t="shared" si="8"/>
        <v>2</v>
      </c>
      <c r="I45" s="40">
        <f>AVERAGE(I43:I44)</f>
        <v>0.86653771760154741</v>
      </c>
      <c r="J45" s="40">
        <f>AVERAGE(J43:J44)</f>
        <v>0.11218568665377177</v>
      </c>
      <c r="K45" s="40">
        <f>AVERAGE(K43:K44)</f>
        <v>0.97872340425531923</v>
      </c>
      <c r="L45" s="39">
        <f>SUM(L43:L44)</f>
        <v>72</v>
      </c>
      <c r="M45" s="39">
        <f>SUM(M43:M44)</f>
        <v>17</v>
      </c>
      <c r="N45" s="39">
        <f>SUM(N43:N44)</f>
        <v>89</v>
      </c>
      <c r="O45" s="40">
        <f>AVERAGE(O43:O44)</f>
        <v>0.80757575757575761</v>
      </c>
      <c r="P45" s="40">
        <f>AVERAGE(P43:P44)</f>
        <v>0.19242424242424241</v>
      </c>
    </row>
    <row r="46" spans="1:16" ht="16.8" x14ac:dyDescent="0.3">
      <c r="A46" s="248" t="s">
        <v>612</v>
      </c>
      <c r="B46" s="249"/>
      <c r="C46" s="249"/>
      <c r="D46" s="250"/>
      <c r="E46" s="251" t="s">
        <v>455</v>
      </c>
      <c r="F46" s="251"/>
      <c r="G46" s="251"/>
      <c r="H46" s="251"/>
      <c r="I46" s="251"/>
      <c r="J46" s="251"/>
      <c r="K46" s="251"/>
      <c r="L46" s="252" t="s">
        <v>456</v>
      </c>
      <c r="M46" s="252"/>
      <c r="N46" s="252"/>
      <c r="O46" s="252"/>
      <c r="P46" s="252"/>
    </row>
    <row r="47" spans="1:16" ht="26.4" x14ac:dyDescent="0.3">
      <c r="A47" s="32" t="s">
        <v>2</v>
      </c>
      <c r="B47" s="32" t="s">
        <v>457</v>
      </c>
      <c r="C47" s="32" t="s">
        <v>458</v>
      </c>
      <c r="D47" s="32" t="s">
        <v>459</v>
      </c>
      <c r="E47" s="33" t="s">
        <v>460</v>
      </c>
      <c r="F47" s="33" t="s">
        <v>461</v>
      </c>
      <c r="G47" s="33" t="s">
        <v>462</v>
      </c>
      <c r="H47" s="33" t="s">
        <v>463</v>
      </c>
      <c r="I47" s="33" t="s">
        <v>464</v>
      </c>
      <c r="J47" s="33" t="s">
        <v>465</v>
      </c>
      <c r="K47" s="33" t="s">
        <v>466</v>
      </c>
      <c r="L47" s="34" t="s">
        <v>467</v>
      </c>
      <c r="M47" s="34" t="s">
        <v>468</v>
      </c>
      <c r="N47" s="34" t="s">
        <v>469</v>
      </c>
      <c r="O47" s="34" t="s">
        <v>470</v>
      </c>
      <c r="P47" s="34" t="s">
        <v>471</v>
      </c>
    </row>
    <row r="48" spans="1:16" ht="22.2" customHeight="1" x14ac:dyDescent="0.3">
      <c r="A48" s="35" t="s">
        <v>10</v>
      </c>
      <c r="B48" s="36" t="s">
        <v>613</v>
      </c>
      <c r="C48" s="36" t="s">
        <v>473</v>
      </c>
      <c r="D48" s="37">
        <v>49</v>
      </c>
      <c r="E48" s="37">
        <v>36</v>
      </c>
      <c r="F48" s="37">
        <v>0</v>
      </c>
      <c r="G48" s="37">
        <f>SUM(E48:F48)</f>
        <v>36</v>
      </c>
      <c r="H48" s="37">
        <f>D48-G48</f>
        <v>13</v>
      </c>
      <c r="I48" s="38">
        <f>E48/D48</f>
        <v>0.73469387755102045</v>
      </c>
      <c r="J48" s="38">
        <f>F48/D48</f>
        <v>0</v>
      </c>
      <c r="K48" s="38">
        <f>G48/D48</f>
        <v>0.73469387755102045</v>
      </c>
      <c r="L48" s="37">
        <v>25</v>
      </c>
      <c r="M48" s="37">
        <v>11</v>
      </c>
      <c r="N48" s="37">
        <f>SUM(L48:M48)</f>
        <v>36</v>
      </c>
      <c r="O48" s="38">
        <f>L48/N48</f>
        <v>0.69444444444444442</v>
      </c>
      <c r="P48" s="38">
        <f>M48/N48</f>
        <v>0.30555555555555558</v>
      </c>
    </row>
    <row r="49" spans="1:16" ht="22.2" customHeight="1" x14ac:dyDescent="0.3">
      <c r="A49" s="35" t="s">
        <v>247</v>
      </c>
      <c r="B49" s="36" t="s">
        <v>613</v>
      </c>
      <c r="C49" s="36" t="s">
        <v>474</v>
      </c>
      <c r="D49" s="37">
        <v>48</v>
      </c>
      <c r="E49" s="37">
        <v>43</v>
      </c>
      <c r="F49" s="37">
        <v>5</v>
      </c>
      <c r="G49" s="37">
        <f>SUM(E49:F49)</f>
        <v>48</v>
      </c>
      <c r="H49" s="37">
        <f>D49-G49</f>
        <v>0</v>
      </c>
      <c r="I49" s="38">
        <f>E49/D49</f>
        <v>0.89583333333333337</v>
      </c>
      <c r="J49" s="38">
        <f>F49/D49</f>
        <v>0.10416666666666667</v>
      </c>
      <c r="K49" s="38">
        <f>G49/D49</f>
        <v>1</v>
      </c>
      <c r="L49" s="37">
        <v>42</v>
      </c>
      <c r="M49" s="37">
        <v>6</v>
      </c>
      <c r="N49" s="37">
        <f>SUM(L49:M49)</f>
        <v>48</v>
      </c>
      <c r="O49" s="38">
        <f>L49/N49</f>
        <v>0.875</v>
      </c>
      <c r="P49" s="38">
        <f>M49/N49</f>
        <v>0.125</v>
      </c>
    </row>
    <row r="50" spans="1:16" ht="22.2" customHeight="1" x14ac:dyDescent="0.3">
      <c r="A50" s="253" t="s">
        <v>469</v>
      </c>
      <c r="B50" s="253"/>
      <c r="C50" s="253"/>
      <c r="D50" s="39">
        <f>SUM(D48:D49)</f>
        <v>97</v>
      </c>
      <c r="E50" s="39">
        <f t="shared" ref="E50:H50" si="9">SUM(E48:E49)</f>
        <v>79</v>
      </c>
      <c r="F50" s="39">
        <f t="shared" si="9"/>
        <v>5</v>
      </c>
      <c r="G50" s="39">
        <f t="shared" si="9"/>
        <v>84</v>
      </c>
      <c r="H50" s="39">
        <f t="shared" si="9"/>
        <v>13</v>
      </c>
      <c r="I50" s="40">
        <f>AVERAGE(I48:I49)</f>
        <v>0.81526360544217691</v>
      </c>
      <c r="J50" s="40">
        <f>AVERAGE(J48:J49)</f>
        <v>5.2083333333333336E-2</v>
      </c>
      <c r="K50" s="40">
        <f>AVERAGE(K48:K49)</f>
        <v>0.86734693877551017</v>
      </c>
      <c r="L50" s="39">
        <f>SUM(L48:L49)</f>
        <v>67</v>
      </c>
      <c r="M50" s="39">
        <f>SUM(M48:M49)</f>
        <v>17</v>
      </c>
      <c r="N50" s="39">
        <f>SUM(N48:N49)</f>
        <v>84</v>
      </c>
      <c r="O50" s="40">
        <f>AVERAGE(O48:O49)</f>
        <v>0.78472222222222221</v>
      </c>
      <c r="P50" s="40">
        <f>AVERAGE(P48:P49)</f>
        <v>0.21527777777777779</v>
      </c>
    </row>
    <row r="51" spans="1:16" ht="16.8" x14ac:dyDescent="0.3">
      <c r="A51" s="248" t="s">
        <v>615</v>
      </c>
      <c r="B51" s="249"/>
      <c r="C51" s="249"/>
      <c r="D51" s="250"/>
      <c r="E51" s="251" t="s">
        <v>455</v>
      </c>
      <c r="F51" s="251"/>
      <c r="G51" s="251"/>
      <c r="H51" s="251"/>
      <c r="I51" s="251"/>
      <c r="J51" s="251"/>
      <c r="K51" s="251"/>
      <c r="L51" s="252" t="s">
        <v>456</v>
      </c>
      <c r="M51" s="252"/>
      <c r="N51" s="252"/>
      <c r="O51" s="252"/>
      <c r="P51" s="252"/>
    </row>
    <row r="52" spans="1:16" ht="26.4" x14ac:dyDescent="0.3">
      <c r="A52" s="32" t="s">
        <v>2</v>
      </c>
      <c r="B52" s="32" t="s">
        <v>457</v>
      </c>
      <c r="C52" s="32" t="s">
        <v>458</v>
      </c>
      <c r="D52" s="32" t="s">
        <v>459</v>
      </c>
      <c r="E52" s="33" t="s">
        <v>460</v>
      </c>
      <c r="F52" s="33" t="s">
        <v>461</v>
      </c>
      <c r="G52" s="33" t="s">
        <v>462</v>
      </c>
      <c r="H52" s="33" t="s">
        <v>463</v>
      </c>
      <c r="I52" s="33" t="s">
        <v>464</v>
      </c>
      <c r="J52" s="33" t="s">
        <v>465</v>
      </c>
      <c r="K52" s="33" t="s">
        <v>466</v>
      </c>
      <c r="L52" s="34" t="s">
        <v>467</v>
      </c>
      <c r="M52" s="34" t="s">
        <v>468</v>
      </c>
      <c r="N52" s="34" t="s">
        <v>469</v>
      </c>
      <c r="O52" s="34" t="s">
        <v>470</v>
      </c>
      <c r="P52" s="34" t="s">
        <v>471</v>
      </c>
    </row>
    <row r="53" spans="1:16" ht="22.2" customHeight="1" x14ac:dyDescent="0.3">
      <c r="A53" s="35" t="s">
        <v>10</v>
      </c>
      <c r="B53" s="36" t="s">
        <v>614</v>
      </c>
      <c r="C53" s="36" t="s">
        <v>473</v>
      </c>
      <c r="D53" s="37">
        <v>45</v>
      </c>
      <c r="E53" s="37">
        <v>38</v>
      </c>
      <c r="F53" s="37">
        <v>7</v>
      </c>
      <c r="G53" s="37">
        <f>SUM(E53:F53)</f>
        <v>45</v>
      </c>
      <c r="H53" s="37">
        <f>D53-G53</f>
        <v>0</v>
      </c>
      <c r="I53" s="38">
        <f>E53/D53</f>
        <v>0.84444444444444444</v>
      </c>
      <c r="J53" s="38">
        <f>F53/D53</f>
        <v>0.15555555555555556</v>
      </c>
      <c r="K53" s="38">
        <f>G53/D53</f>
        <v>1</v>
      </c>
      <c r="L53" s="37">
        <v>26</v>
      </c>
      <c r="M53" s="37">
        <v>19</v>
      </c>
      <c r="N53" s="37">
        <f>SUM(L53:M53)</f>
        <v>45</v>
      </c>
      <c r="O53" s="38">
        <f>L53/N53</f>
        <v>0.57777777777777772</v>
      </c>
      <c r="P53" s="38">
        <f>M53/N53</f>
        <v>0.42222222222222222</v>
      </c>
    </row>
    <row r="54" spans="1:16" ht="22.2" customHeight="1" x14ac:dyDescent="0.3">
      <c r="A54" s="35" t="s">
        <v>247</v>
      </c>
      <c r="B54" s="36" t="s">
        <v>614</v>
      </c>
      <c r="C54" s="36" t="s">
        <v>474</v>
      </c>
      <c r="D54" s="37">
        <v>51</v>
      </c>
      <c r="E54" s="37">
        <v>17</v>
      </c>
      <c r="F54" s="37">
        <v>0</v>
      </c>
      <c r="G54" s="37">
        <f>SUM(E54:F54)</f>
        <v>17</v>
      </c>
      <c r="H54" s="37">
        <f>D54-G54</f>
        <v>34</v>
      </c>
      <c r="I54" s="38">
        <f>E54/D54</f>
        <v>0.33333333333333331</v>
      </c>
      <c r="J54" s="38">
        <f>F54/D54</f>
        <v>0</v>
      </c>
      <c r="K54" s="38">
        <f>G54/D54</f>
        <v>0.33333333333333331</v>
      </c>
      <c r="L54" s="37">
        <v>13</v>
      </c>
      <c r="M54" s="37">
        <v>4</v>
      </c>
      <c r="N54" s="37">
        <f>SUM(L54:M54)</f>
        <v>17</v>
      </c>
      <c r="O54" s="38">
        <f>L54/N54</f>
        <v>0.76470588235294112</v>
      </c>
      <c r="P54" s="38">
        <f>M54/N54</f>
        <v>0.23529411764705882</v>
      </c>
    </row>
    <row r="55" spans="1:16" ht="22.2" customHeight="1" x14ac:dyDescent="0.3">
      <c r="A55" s="253" t="s">
        <v>469</v>
      </c>
      <c r="B55" s="253"/>
      <c r="C55" s="253"/>
      <c r="D55" s="39">
        <f>SUM(D53:D54)</f>
        <v>96</v>
      </c>
      <c r="E55" s="39">
        <f t="shared" ref="E55:H55" si="10">SUM(E53:E54)</f>
        <v>55</v>
      </c>
      <c r="F55" s="39">
        <f t="shared" si="10"/>
        <v>7</v>
      </c>
      <c r="G55" s="39">
        <f t="shared" si="10"/>
        <v>62</v>
      </c>
      <c r="H55" s="39">
        <f t="shared" si="10"/>
        <v>34</v>
      </c>
      <c r="I55" s="40">
        <f>AVERAGE(I53:I54)</f>
        <v>0.58888888888888891</v>
      </c>
      <c r="J55" s="40">
        <f>AVERAGE(J53:J54)</f>
        <v>7.7777777777777779E-2</v>
      </c>
      <c r="K55" s="40">
        <f>AVERAGE(K53:K54)</f>
        <v>0.66666666666666663</v>
      </c>
      <c r="L55" s="39">
        <f>SUM(L53:L54)</f>
        <v>39</v>
      </c>
      <c r="M55" s="39">
        <f>SUM(M53:M54)</f>
        <v>23</v>
      </c>
      <c r="N55" s="39">
        <f>SUM(N53:N54)</f>
        <v>62</v>
      </c>
      <c r="O55" s="40">
        <f>AVERAGE(O53:O54)</f>
        <v>0.67124183006535942</v>
      </c>
      <c r="P55" s="40">
        <f>AVERAGE(P53:P54)</f>
        <v>0.32875816993464052</v>
      </c>
    </row>
    <row r="56" spans="1:16" ht="16.8" x14ac:dyDescent="0.3">
      <c r="A56" s="248" t="s">
        <v>617</v>
      </c>
      <c r="B56" s="249"/>
      <c r="C56" s="249"/>
      <c r="D56" s="250"/>
      <c r="E56" s="251" t="s">
        <v>455</v>
      </c>
      <c r="F56" s="251"/>
      <c r="G56" s="251"/>
      <c r="H56" s="251"/>
      <c r="I56" s="251"/>
      <c r="J56" s="251"/>
      <c r="K56" s="251"/>
      <c r="L56" s="252" t="s">
        <v>456</v>
      </c>
      <c r="M56" s="252"/>
      <c r="N56" s="252"/>
      <c r="O56" s="252"/>
      <c r="P56" s="252"/>
    </row>
    <row r="57" spans="1:16" ht="26.4" x14ac:dyDescent="0.3">
      <c r="A57" s="32" t="s">
        <v>2</v>
      </c>
      <c r="B57" s="32" t="s">
        <v>457</v>
      </c>
      <c r="C57" s="32" t="s">
        <v>458</v>
      </c>
      <c r="D57" s="32" t="s">
        <v>459</v>
      </c>
      <c r="E57" s="33" t="s">
        <v>460</v>
      </c>
      <c r="F57" s="33" t="s">
        <v>461</v>
      </c>
      <c r="G57" s="33" t="s">
        <v>462</v>
      </c>
      <c r="H57" s="33" t="s">
        <v>463</v>
      </c>
      <c r="I57" s="33" t="s">
        <v>464</v>
      </c>
      <c r="J57" s="33" t="s">
        <v>465</v>
      </c>
      <c r="K57" s="33" t="s">
        <v>466</v>
      </c>
      <c r="L57" s="34" t="s">
        <v>467</v>
      </c>
      <c r="M57" s="34" t="s">
        <v>468</v>
      </c>
      <c r="N57" s="34" t="s">
        <v>469</v>
      </c>
      <c r="O57" s="34" t="s">
        <v>470</v>
      </c>
      <c r="P57" s="34" t="s">
        <v>471</v>
      </c>
    </row>
    <row r="58" spans="1:16" ht="22.2" customHeight="1" x14ac:dyDescent="0.3">
      <c r="A58" s="35" t="s">
        <v>10</v>
      </c>
      <c r="B58" s="36" t="s">
        <v>618</v>
      </c>
      <c r="C58" s="36" t="s">
        <v>473</v>
      </c>
      <c r="D58" s="37">
        <v>49</v>
      </c>
      <c r="E58" s="37">
        <v>38</v>
      </c>
      <c r="F58" s="37">
        <v>10</v>
      </c>
      <c r="G58" s="37">
        <f>SUM(E58:F58)</f>
        <v>48</v>
      </c>
      <c r="H58" s="37">
        <f>D58-G58</f>
        <v>1</v>
      </c>
      <c r="I58" s="38">
        <f>E58/D58</f>
        <v>0.77551020408163263</v>
      </c>
      <c r="J58" s="38">
        <f>F58/D58</f>
        <v>0.20408163265306123</v>
      </c>
      <c r="K58" s="38">
        <f>G58/D58</f>
        <v>0.97959183673469385</v>
      </c>
      <c r="L58" s="37">
        <v>34</v>
      </c>
      <c r="M58" s="37">
        <v>14</v>
      </c>
      <c r="N58" s="37">
        <f>SUM(L58:M58)</f>
        <v>48</v>
      </c>
      <c r="O58" s="38">
        <f>L58/N58</f>
        <v>0.70833333333333337</v>
      </c>
      <c r="P58" s="38">
        <f>M58/N58</f>
        <v>0.29166666666666669</v>
      </c>
    </row>
    <row r="59" spans="1:16" ht="22.2" customHeight="1" x14ac:dyDescent="0.3">
      <c r="A59" s="35" t="s">
        <v>247</v>
      </c>
      <c r="B59" s="36" t="s">
        <v>618</v>
      </c>
      <c r="C59" s="36" t="s">
        <v>474</v>
      </c>
      <c r="D59" s="37">
        <v>51</v>
      </c>
      <c r="E59" s="37">
        <v>31</v>
      </c>
      <c r="F59" s="37">
        <v>0</v>
      </c>
      <c r="G59" s="37">
        <f>SUM(E59:F59)</f>
        <v>31</v>
      </c>
      <c r="H59" s="37">
        <f>D59-G59</f>
        <v>20</v>
      </c>
      <c r="I59" s="38">
        <f>E59/D59</f>
        <v>0.60784313725490191</v>
      </c>
      <c r="J59" s="38">
        <f>F59/D59</f>
        <v>0</v>
      </c>
      <c r="K59" s="38">
        <f>G59/D59</f>
        <v>0.60784313725490191</v>
      </c>
      <c r="L59" s="37">
        <v>25</v>
      </c>
      <c r="M59" s="37">
        <v>6</v>
      </c>
      <c r="N59" s="37">
        <f>SUM(L59:M59)</f>
        <v>31</v>
      </c>
      <c r="O59" s="38">
        <f>L59/N59</f>
        <v>0.80645161290322576</v>
      </c>
      <c r="P59" s="38">
        <f>M59/N59</f>
        <v>0.19354838709677419</v>
      </c>
    </row>
    <row r="60" spans="1:16" ht="22.2" customHeight="1" x14ac:dyDescent="0.3">
      <c r="A60" s="253" t="s">
        <v>469</v>
      </c>
      <c r="B60" s="253"/>
      <c r="C60" s="253"/>
      <c r="D60" s="39">
        <f>SUM(D58:D59)</f>
        <v>100</v>
      </c>
      <c r="E60" s="39">
        <f t="shared" ref="E60:H60" si="11">SUM(E58:E59)</f>
        <v>69</v>
      </c>
      <c r="F60" s="39">
        <f t="shared" si="11"/>
        <v>10</v>
      </c>
      <c r="G60" s="39">
        <f t="shared" si="11"/>
        <v>79</v>
      </c>
      <c r="H60" s="39">
        <f t="shared" si="11"/>
        <v>21</v>
      </c>
      <c r="I60" s="40">
        <f>AVERAGE(I58:I59)</f>
        <v>0.69167667066826732</v>
      </c>
      <c r="J60" s="40">
        <f>AVERAGE(J58:J59)</f>
        <v>0.10204081632653061</v>
      </c>
      <c r="K60" s="40">
        <f>AVERAGE(K58:K59)</f>
        <v>0.79371748699479783</v>
      </c>
      <c r="L60" s="39">
        <f>SUM(L58:L59)</f>
        <v>59</v>
      </c>
      <c r="M60" s="39">
        <f>SUM(M58:M59)</f>
        <v>20</v>
      </c>
      <c r="N60" s="39">
        <f>SUM(N58:N59)</f>
        <v>79</v>
      </c>
      <c r="O60" s="40">
        <f>AVERAGE(O58:O59)</f>
        <v>0.75739247311827951</v>
      </c>
      <c r="P60" s="40">
        <f>AVERAGE(P58:P59)</f>
        <v>0.24260752688172044</v>
      </c>
    </row>
    <row r="61" spans="1:16" ht="16.8" x14ac:dyDescent="0.3">
      <c r="A61" s="248" t="s">
        <v>622</v>
      </c>
      <c r="B61" s="249"/>
      <c r="C61" s="249"/>
      <c r="D61" s="250"/>
      <c r="E61" s="251" t="s">
        <v>455</v>
      </c>
      <c r="F61" s="251"/>
      <c r="G61" s="251"/>
      <c r="H61" s="251"/>
      <c r="I61" s="251"/>
      <c r="J61" s="251"/>
      <c r="K61" s="251"/>
      <c r="L61" s="252" t="s">
        <v>456</v>
      </c>
      <c r="M61" s="252"/>
      <c r="N61" s="252"/>
      <c r="O61" s="252"/>
      <c r="P61" s="252"/>
    </row>
    <row r="62" spans="1:16" ht="26.4" x14ac:dyDescent="0.3">
      <c r="A62" s="32" t="s">
        <v>2</v>
      </c>
      <c r="B62" s="32" t="s">
        <v>457</v>
      </c>
      <c r="C62" s="32" t="s">
        <v>458</v>
      </c>
      <c r="D62" s="32" t="s">
        <v>459</v>
      </c>
      <c r="E62" s="33" t="s">
        <v>460</v>
      </c>
      <c r="F62" s="33" t="s">
        <v>461</v>
      </c>
      <c r="G62" s="33" t="s">
        <v>462</v>
      </c>
      <c r="H62" s="33" t="s">
        <v>463</v>
      </c>
      <c r="I62" s="33" t="s">
        <v>464</v>
      </c>
      <c r="J62" s="33" t="s">
        <v>465</v>
      </c>
      <c r="K62" s="33" t="s">
        <v>466</v>
      </c>
      <c r="L62" s="34" t="s">
        <v>467</v>
      </c>
      <c r="M62" s="34" t="s">
        <v>468</v>
      </c>
      <c r="N62" s="34" t="s">
        <v>469</v>
      </c>
      <c r="O62" s="34" t="s">
        <v>470</v>
      </c>
      <c r="P62" s="34" t="s">
        <v>471</v>
      </c>
    </row>
    <row r="63" spans="1:16" ht="22.2" customHeight="1" x14ac:dyDescent="0.3">
      <c r="A63" s="35" t="s">
        <v>10</v>
      </c>
      <c r="B63" s="36" t="s">
        <v>623</v>
      </c>
      <c r="C63" s="36" t="s">
        <v>473</v>
      </c>
      <c r="D63" s="37">
        <v>44</v>
      </c>
      <c r="E63" s="37">
        <v>27</v>
      </c>
      <c r="F63" s="37">
        <v>11</v>
      </c>
      <c r="G63" s="37">
        <f>SUM(E63:F63)</f>
        <v>38</v>
      </c>
      <c r="H63" s="37">
        <f>D63-G63</f>
        <v>6</v>
      </c>
      <c r="I63" s="38">
        <f>E63/D63</f>
        <v>0.61363636363636365</v>
      </c>
      <c r="J63" s="38">
        <f>F63/D63</f>
        <v>0.25</v>
      </c>
      <c r="K63" s="38">
        <f>G63/D63</f>
        <v>0.86363636363636365</v>
      </c>
      <c r="L63" s="37">
        <v>30</v>
      </c>
      <c r="M63" s="37">
        <v>8</v>
      </c>
      <c r="N63" s="37">
        <f>SUM(L63:M63)</f>
        <v>38</v>
      </c>
      <c r="O63" s="38">
        <f>L63/N63</f>
        <v>0.78947368421052633</v>
      </c>
      <c r="P63" s="38">
        <f>M63/N63</f>
        <v>0.21052631578947367</v>
      </c>
    </row>
    <row r="64" spans="1:16" ht="22.2" customHeight="1" x14ac:dyDescent="0.3">
      <c r="A64" s="35" t="s">
        <v>247</v>
      </c>
      <c r="B64" s="36" t="s">
        <v>623</v>
      </c>
      <c r="C64" s="36" t="s">
        <v>474</v>
      </c>
      <c r="D64" s="37">
        <v>52</v>
      </c>
      <c r="E64" s="37">
        <v>35</v>
      </c>
      <c r="F64" s="37">
        <v>2</v>
      </c>
      <c r="G64" s="37">
        <f>SUM(E64:F64)</f>
        <v>37</v>
      </c>
      <c r="H64" s="37">
        <f>D64-G64</f>
        <v>15</v>
      </c>
      <c r="I64" s="38">
        <f>E64/D64</f>
        <v>0.67307692307692313</v>
      </c>
      <c r="J64" s="38">
        <f>F64/D64</f>
        <v>3.8461538461538464E-2</v>
      </c>
      <c r="K64" s="38">
        <f>G64/D64</f>
        <v>0.71153846153846156</v>
      </c>
      <c r="L64" s="37">
        <v>31</v>
      </c>
      <c r="M64" s="37">
        <v>6</v>
      </c>
      <c r="N64" s="37">
        <f>SUM(L64:M64)</f>
        <v>37</v>
      </c>
      <c r="O64" s="38">
        <f>L64/N64</f>
        <v>0.83783783783783783</v>
      </c>
      <c r="P64" s="38">
        <f>M64/N64</f>
        <v>0.16216216216216217</v>
      </c>
    </row>
    <row r="65" spans="1:16" ht="22.2" customHeight="1" x14ac:dyDescent="0.3">
      <c r="A65" s="253" t="s">
        <v>469</v>
      </c>
      <c r="B65" s="253"/>
      <c r="C65" s="253"/>
      <c r="D65" s="39">
        <f>SUM(D63:D64)</f>
        <v>96</v>
      </c>
      <c r="E65" s="39">
        <f t="shared" ref="E65:H65" si="12">SUM(E63:E64)</f>
        <v>62</v>
      </c>
      <c r="F65" s="39">
        <f t="shared" si="12"/>
        <v>13</v>
      </c>
      <c r="G65" s="39">
        <f t="shared" si="12"/>
        <v>75</v>
      </c>
      <c r="H65" s="39">
        <f t="shared" si="12"/>
        <v>21</v>
      </c>
      <c r="I65" s="40">
        <f>AVERAGE(I63:I64)</f>
        <v>0.64335664335664333</v>
      </c>
      <c r="J65" s="40">
        <f>AVERAGE(J63:J64)</f>
        <v>0.14423076923076922</v>
      </c>
      <c r="K65" s="40">
        <f>AVERAGE(K63:K64)</f>
        <v>0.78758741258741261</v>
      </c>
      <c r="L65" s="39">
        <f>SUM(L63:L64)</f>
        <v>61</v>
      </c>
      <c r="M65" s="39">
        <f>SUM(M63:M64)</f>
        <v>14</v>
      </c>
      <c r="N65" s="39">
        <f>SUM(N63:N64)</f>
        <v>75</v>
      </c>
      <c r="O65" s="40">
        <f>AVERAGE(O63:O64)</f>
        <v>0.81365576102418213</v>
      </c>
      <c r="P65" s="40">
        <f>AVERAGE(P63:P64)</f>
        <v>0.18634423897581792</v>
      </c>
    </row>
    <row r="66" spans="1:16" ht="16.8" x14ac:dyDescent="0.3">
      <c r="A66" s="248" t="s">
        <v>625</v>
      </c>
      <c r="B66" s="249"/>
      <c r="C66" s="249"/>
      <c r="D66" s="250"/>
      <c r="E66" s="251" t="s">
        <v>455</v>
      </c>
      <c r="F66" s="251"/>
      <c r="G66" s="251"/>
      <c r="H66" s="251"/>
      <c r="I66" s="251"/>
      <c r="J66" s="251"/>
      <c r="K66" s="251"/>
      <c r="L66" s="252" t="s">
        <v>456</v>
      </c>
      <c r="M66" s="252"/>
      <c r="N66" s="252"/>
      <c r="O66" s="252"/>
      <c r="P66" s="252"/>
    </row>
    <row r="67" spans="1:16" ht="26.4" x14ac:dyDescent="0.3">
      <c r="A67" s="32" t="s">
        <v>2</v>
      </c>
      <c r="B67" s="32" t="s">
        <v>457</v>
      </c>
      <c r="C67" s="32" t="s">
        <v>458</v>
      </c>
      <c r="D67" s="32" t="s">
        <v>459</v>
      </c>
      <c r="E67" s="33" t="s">
        <v>460</v>
      </c>
      <c r="F67" s="33" t="s">
        <v>461</v>
      </c>
      <c r="G67" s="33" t="s">
        <v>462</v>
      </c>
      <c r="H67" s="33" t="s">
        <v>463</v>
      </c>
      <c r="I67" s="33" t="s">
        <v>464</v>
      </c>
      <c r="J67" s="33" t="s">
        <v>465</v>
      </c>
      <c r="K67" s="33" t="s">
        <v>466</v>
      </c>
      <c r="L67" s="34" t="s">
        <v>467</v>
      </c>
      <c r="M67" s="34" t="s">
        <v>468</v>
      </c>
      <c r="N67" s="34" t="s">
        <v>469</v>
      </c>
      <c r="O67" s="34" t="s">
        <v>470</v>
      </c>
      <c r="P67" s="34" t="s">
        <v>471</v>
      </c>
    </row>
    <row r="68" spans="1:16" x14ac:dyDescent="0.3">
      <c r="A68" s="35" t="s">
        <v>10</v>
      </c>
      <c r="B68" s="36" t="s">
        <v>626</v>
      </c>
      <c r="C68" s="36" t="s">
        <v>473</v>
      </c>
      <c r="D68" s="37">
        <v>51</v>
      </c>
      <c r="E68" s="37">
        <v>26</v>
      </c>
      <c r="F68" s="37">
        <v>10</v>
      </c>
      <c r="G68" s="37">
        <f>SUM(E68:F68)</f>
        <v>36</v>
      </c>
      <c r="H68" s="37">
        <f>D68-G68</f>
        <v>15</v>
      </c>
      <c r="I68" s="38">
        <f>E68/D68</f>
        <v>0.50980392156862742</v>
      </c>
      <c r="J68" s="38">
        <f>F68/D68</f>
        <v>0.19607843137254902</v>
      </c>
      <c r="K68" s="38">
        <f>G68/D68</f>
        <v>0.70588235294117652</v>
      </c>
      <c r="L68" s="37">
        <v>18</v>
      </c>
      <c r="M68" s="37">
        <v>18</v>
      </c>
      <c r="N68" s="37">
        <f>SUM(L68:M68)</f>
        <v>36</v>
      </c>
      <c r="O68" s="38">
        <f>L68/N68</f>
        <v>0.5</v>
      </c>
      <c r="P68" s="38">
        <f>M68/N68</f>
        <v>0.5</v>
      </c>
    </row>
    <row r="69" spans="1:16" x14ac:dyDescent="0.3">
      <c r="A69" s="35" t="s">
        <v>247</v>
      </c>
      <c r="B69" s="36" t="s">
        <v>626</v>
      </c>
      <c r="C69" s="36" t="s">
        <v>474</v>
      </c>
      <c r="D69" s="37">
        <v>50</v>
      </c>
      <c r="E69" s="37">
        <v>47</v>
      </c>
      <c r="F69" s="37">
        <v>3</v>
      </c>
      <c r="G69" s="37">
        <f>SUM(E69:F69)</f>
        <v>50</v>
      </c>
      <c r="H69" s="37">
        <f>D69-G69</f>
        <v>0</v>
      </c>
      <c r="I69" s="38">
        <f>E69/D69</f>
        <v>0.94</v>
      </c>
      <c r="J69" s="38">
        <f>F69/D69</f>
        <v>0.06</v>
      </c>
      <c r="K69" s="38">
        <f>G69/D69</f>
        <v>1</v>
      </c>
      <c r="L69" s="37">
        <v>44</v>
      </c>
      <c r="M69" s="37">
        <v>6</v>
      </c>
      <c r="N69" s="37">
        <f>SUM(L69:M69)</f>
        <v>50</v>
      </c>
      <c r="O69" s="38">
        <f>L69/N69</f>
        <v>0.88</v>
      </c>
      <c r="P69" s="38">
        <f>M69/N69</f>
        <v>0.12</v>
      </c>
    </row>
    <row r="70" spans="1:16" x14ac:dyDescent="0.3">
      <c r="A70" s="253" t="s">
        <v>469</v>
      </c>
      <c r="B70" s="253"/>
      <c r="C70" s="253"/>
      <c r="D70" s="39">
        <f>SUM(D68:D69)</f>
        <v>101</v>
      </c>
      <c r="E70" s="39">
        <f t="shared" ref="E70:H70" si="13">SUM(E68:E69)</f>
        <v>73</v>
      </c>
      <c r="F70" s="39">
        <f t="shared" si="13"/>
        <v>13</v>
      </c>
      <c r="G70" s="39">
        <f t="shared" si="13"/>
        <v>86</v>
      </c>
      <c r="H70" s="39">
        <f t="shared" si="13"/>
        <v>15</v>
      </c>
      <c r="I70" s="40">
        <f>AVERAGE(I68:I69)</f>
        <v>0.72490196078431368</v>
      </c>
      <c r="J70" s="40">
        <f>AVERAGE(J68:J69)</f>
        <v>0.12803921568627452</v>
      </c>
      <c r="K70" s="40">
        <f>AVERAGE(K68:K69)</f>
        <v>0.85294117647058831</v>
      </c>
      <c r="L70" s="39">
        <f>SUM(L68:L69)</f>
        <v>62</v>
      </c>
      <c r="M70" s="39">
        <f>SUM(M68:M69)</f>
        <v>24</v>
      </c>
      <c r="N70" s="39">
        <f>SUM(N68:N69)</f>
        <v>86</v>
      </c>
      <c r="O70" s="40">
        <f>AVERAGE(O68:O69)</f>
        <v>0.69</v>
      </c>
      <c r="P70" s="40">
        <f>AVERAGE(P68:P69)</f>
        <v>0.31</v>
      </c>
    </row>
    <row r="71" spans="1:16" ht="16.8" x14ac:dyDescent="0.3">
      <c r="A71" s="248" t="s">
        <v>628</v>
      </c>
      <c r="B71" s="249"/>
      <c r="C71" s="249"/>
      <c r="D71" s="250"/>
      <c r="E71" s="251" t="s">
        <v>455</v>
      </c>
      <c r="F71" s="251"/>
      <c r="G71" s="251"/>
      <c r="H71" s="251"/>
      <c r="I71" s="251"/>
      <c r="J71" s="251"/>
      <c r="K71" s="251"/>
      <c r="L71" s="252" t="s">
        <v>456</v>
      </c>
      <c r="M71" s="252"/>
      <c r="N71" s="252"/>
      <c r="O71" s="252"/>
      <c r="P71" s="252"/>
    </row>
    <row r="72" spans="1:16" ht="26.4" x14ac:dyDescent="0.3">
      <c r="A72" s="32" t="s">
        <v>2</v>
      </c>
      <c r="B72" s="32" t="s">
        <v>457</v>
      </c>
      <c r="C72" s="32" t="s">
        <v>458</v>
      </c>
      <c r="D72" s="32" t="s">
        <v>459</v>
      </c>
      <c r="E72" s="33" t="s">
        <v>460</v>
      </c>
      <c r="F72" s="33" t="s">
        <v>461</v>
      </c>
      <c r="G72" s="33" t="s">
        <v>462</v>
      </c>
      <c r="H72" s="33" t="s">
        <v>463</v>
      </c>
      <c r="I72" s="33" t="s">
        <v>464</v>
      </c>
      <c r="J72" s="33" t="s">
        <v>465</v>
      </c>
      <c r="K72" s="33" t="s">
        <v>466</v>
      </c>
      <c r="L72" s="34" t="s">
        <v>467</v>
      </c>
      <c r="M72" s="34" t="s">
        <v>468</v>
      </c>
      <c r="N72" s="34" t="s">
        <v>469</v>
      </c>
      <c r="O72" s="34" t="s">
        <v>470</v>
      </c>
      <c r="P72" s="34" t="s">
        <v>471</v>
      </c>
    </row>
    <row r="73" spans="1:16" x14ac:dyDescent="0.3">
      <c r="A73" s="35" t="s">
        <v>10</v>
      </c>
      <c r="B73" s="36" t="s">
        <v>627</v>
      </c>
      <c r="C73" s="36" t="s">
        <v>473</v>
      </c>
      <c r="D73" s="37">
        <v>45</v>
      </c>
      <c r="E73" s="37">
        <v>25</v>
      </c>
      <c r="F73" s="37">
        <v>17</v>
      </c>
      <c r="G73" s="37">
        <f>SUM(E73:F73)</f>
        <v>42</v>
      </c>
      <c r="H73" s="37">
        <f>D73-G73</f>
        <v>3</v>
      </c>
      <c r="I73" s="38">
        <f>E73/D73</f>
        <v>0.55555555555555558</v>
      </c>
      <c r="J73" s="38">
        <f>F73/D73</f>
        <v>0.37777777777777777</v>
      </c>
      <c r="K73" s="38">
        <f>G73/D73</f>
        <v>0.93333333333333335</v>
      </c>
      <c r="L73" s="37">
        <v>22</v>
      </c>
      <c r="M73" s="37">
        <v>20</v>
      </c>
      <c r="N73" s="37">
        <f>SUM(L73:M73)</f>
        <v>42</v>
      </c>
      <c r="O73" s="38">
        <f>L73/N73</f>
        <v>0.52380952380952384</v>
      </c>
      <c r="P73" s="38">
        <f>M73/N73</f>
        <v>0.47619047619047616</v>
      </c>
    </row>
    <row r="74" spans="1:16" x14ac:dyDescent="0.3">
      <c r="A74" s="35" t="s">
        <v>247</v>
      </c>
      <c r="B74" s="36" t="s">
        <v>627</v>
      </c>
      <c r="C74" s="36" t="s">
        <v>474</v>
      </c>
      <c r="D74" s="37">
        <v>52</v>
      </c>
      <c r="E74" s="37">
        <v>32</v>
      </c>
      <c r="F74" s="37">
        <v>20</v>
      </c>
      <c r="G74" s="37">
        <f>SUM(E74:F74)</f>
        <v>52</v>
      </c>
      <c r="H74" s="37">
        <f>D74-G74</f>
        <v>0</v>
      </c>
      <c r="I74" s="38">
        <f>E74/D74</f>
        <v>0.61538461538461542</v>
      </c>
      <c r="J74" s="38">
        <f>F74/D74</f>
        <v>0.38461538461538464</v>
      </c>
      <c r="K74" s="38">
        <f>G74/D74</f>
        <v>1</v>
      </c>
      <c r="L74" s="37">
        <v>43</v>
      </c>
      <c r="M74" s="37">
        <v>9</v>
      </c>
      <c r="N74" s="37">
        <f>SUM(L74:M74)</f>
        <v>52</v>
      </c>
      <c r="O74" s="38">
        <f>L74/N74</f>
        <v>0.82692307692307687</v>
      </c>
      <c r="P74" s="38">
        <f>M74/N74</f>
        <v>0.17307692307692307</v>
      </c>
    </row>
    <row r="75" spans="1:16" x14ac:dyDescent="0.3">
      <c r="A75" s="253" t="s">
        <v>469</v>
      </c>
      <c r="B75" s="253"/>
      <c r="C75" s="253"/>
      <c r="D75" s="39">
        <f>SUM(D73:D74)</f>
        <v>97</v>
      </c>
      <c r="E75" s="39">
        <f t="shared" ref="E75:H75" si="14">SUM(E73:E74)</f>
        <v>57</v>
      </c>
      <c r="F75" s="39">
        <f t="shared" si="14"/>
        <v>37</v>
      </c>
      <c r="G75" s="39">
        <f t="shared" si="14"/>
        <v>94</v>
      </c>
      <c r="H75" s="39">
        <f t="shared" si="14"/>
        <v>3</v>
      </c>
      <c r="I75" s="40">
        <f>AVERAGE(I73:I74)</f>
        <v>0.5854700854700855</v>
      </c>
      <c r="J75" s="40">
        <f>AVERAGE(J73:J74)</f>
        <v>0.38119658119658117</v>
      </c>
      <c r="K75" s="40">
        <f>AVERAGE(K73:K74)</f>
        <v>0.96666666666666667</v>
      </c>
      <c r="L75" s="39">
        <f>SUM(L73:L74)</f>
        <v>65</v>
      </c>
      <c r="M75" s="39">
        <f>SUM(M73:M74)</f>
        <v>29</v>
      </c>
      <c r="N75" s="39">
        <f>SUM(N73:N74)</f>
        <v>94</v>
      </c>
      <c r="O75" s="40">
        <f>AVERAGE(O73:O74)</f>
        <v>0.67536630036630041</v>
      </c>
      <c r="P75" s="40">
        <f>AVERAGE(P73:P74)</f>
        <v>0.32463369963369959</v>
      </c>
    </row>
    <row r="76" spans="1:16" ht="16.8" x14ac:dyDescent="0.3">
      <c r="A76" s="248" t="s">
        <v>661</v>
      </c>
      <c r="B76" s="249"/>
      <c r="C76" s="249"/>
      <c r="D76" s="250"/>
      <c r="E76" s="251" t="s">
        <v>455</v>
      </c>
      <c r="F76" s="251"/>
      <c r="G76" s="251"/>
      <c r="H76" s="251"/>
      <c r="I76" s="251"/>
      <c r="J76" s="251"/>
      <c r="K76" s="251"/>
      <c r="L76" s="252" t="s">
        <v>456</v>
      </c>
      <c r="M76" s="252"/>
      <c r="N76" s="252"/>
      <c r="O76" s="252"/>
      <c r="P76" s="252"/>
    </row>
    <row r="77" spans="1:16" ht="26.4" x14ac:dyDescent="0.3">
      <c r="A77" s="32" t="s">
        <v>2</v>
      </c>
      <c r="B77" s="32" t="s">
        <v>457</v>
      </c>
      <c r="C77" s="32" t="s">
        <v>458</v>
      </c>
      <c r="D77" s="32" t="s">
        <v>459</v>
      </c>
      <c r="E77" s="33" t="s">
        <v>460</v>
      </c>
      <c r="F77" s="33" t="s">
        <v>461</v>
      </c>
      <c r="G77" s="33" t="s">
        <v>462</v>
      </c>
      <c r="H77" s="33" t="s">
        <v>463</v>
      </c>
      <c r="I77" s="33" t="s">
        <v>464</v>
      </c>
      <c r="J77" s="33" t="s">
        <v>465</v>
      </c>
      <c r="K77" s="33" t="s">
        <v>466</v>
      </c>
      <c r="L77" s="34" t="s">
        <v>467</v>
      </c>
      <c r="M77" s="34" t="s">
        <v>468</v>
      </c>
      <c r="N77" s="34" t="s">
        <v>469</v>
      </c>
      <c r="O77" s="34" t="s">
        <v>470</v>
      </c>
      <c r="P77" s="34" t="s">
        <v>471</v>
      </c>
    </row>
    <row r="78" spans="1:16" x14ac:dyDescent="0.3">
      <c r="A78" s="35" t="s">
        <v>10</v>
      </c>
      <c r="B78" s="36" t="s">
        <v>662</v>
      </c>
      <c r="C78" s="36" t="s">
        <v>473</v>
      </c>
      <c r="D78" s="37">
        <v>48</v>
      </c>
      <c r="E78" s="37">
        <v>21</v>
      </c>
      <c r="F78" s="37">
        <v>7</v>
      </c>
      <c r="G78" s="37">
        <f>SUM(E78:F78)</f>
        <v>28</v>
      </c>
      <c r="H78" s="37">
        <f>D78-G78</f>
        <v>20</v>
      </c>
      <c r="I78" s="38">
        <f>E78/D78</f>
        <v>0.4375</v>
      </c>
      <c r="J78" s="38">
        <f>F78/D78</f>
        <v>0.14583333333333334</v>
      </c>
      <c r="K78" s="38">
        <f>G78/D78</f>
        <v>0.58333333333333337</v>
      </c>
      <c r="L78" s="37">
        <v>19</v>
      </c>
      <c r="M78" s="37">
        <v>9</v>
      </c>
      <c r="N78" s="37">
        <f>SUM(L78:M78)</f>
        <v>28</v>
      </c>
      <c r="O78" s="38">
        <f>L78/N78</f>
        <v>0.6785714285714286</v>
      </c>
      <c r="P78" s="38">
        <f>M78/N78</f>
        <v>0.32142857142857145</v>
      </c>
    </row>
    <row r="79" spans="1:16" x14ac:dyDescent="0.3">
      <c r="A79" s="35" t="s">
        <v>247</v>
      </c>
      <c r="B79" s="36" t="s">
        <v>662</v>
      </c>
      <c r="C79" s="36" t="s">
        <v>474</v>
      </c>
      <c r="D79" s="37">
        <v>52</v>
      </c>
      <c r="E79" s="37">
        <v>32</v>
      </c>
      <c r="F79" s="37">
        <v>4</v>
      </c>
      <c r="G79" s="37">
        <f>SUM(E79:F79)</f>
        <v>36</v>
      </c>
      <c r="H79" s="37">
        <f>D79-G79</f>
        <v>16</v>
      </c>
      <c r="I79" s="38">
        <f>E79/D79</f>
        <v>0.61538461538461542</v>
      </c>
      <c r="J79" s="38">
        <f>F79/D79</f>
        <v>7.6923076923076927E-2</v>
      </c>
      <c r="K79" s="38">
        <f>G79/D79</f>
        <v>0.69230769230769229</v>
      </c>
      <c r="L79" s="37">
        <v>30</v>
      </c>
      <c r="M79" s="37">
        <v>6</v>
      </c>
      <c r="N79" s="37">
        <f>SUM(L79:M79)</f>
        <v>36</v>
      </c>
      <c r="O79" s="38">
        <f>L79/N79</f>
        <v>0.83333333333333337</v>
      </c>
      <c r="P79" s="38">
        <f>M79/N79</f>
        <v>0.16666666666666666</v>
      </c>
    </row>
    <row r="80" spans="1:16" x14ac:dyDescent="0.3">
      <c r="A80" s="253" t="s">
        <v>469</v>
      </c>
      <c r="B80" s="253"/>
      <c r="C80" s="253"/>
      <c r="D80" s="39">
        <f>SUM(D78:D79)</f>
        <v>100</v>
      </c>
      <c r="E80" s="39">
        <f t="shared" ref="E80:H80" si="15">SUM(E78:E79)</f>
        <v>53</v>
      </c>
      <c r="F80" s="39">
        <f t="shared" si="15"/>
        <v>11</v>
      </c>
      <c r="G80" s="39">
        <f t="shared" si="15"/>
        <v>64</v>
      </c>
      <c r="H80" s="39">
        <f t="shared" si="15"/>
        <v>36</v>
      </c>
      <c r="I80" s="40">
        <f>AVERAGE(I78:I79)</f>
        <v>0.52644230769230771</v>
      </c>
      <c r="J80" s="40">
        <f>AVERAGE(J78:J79)</f>
        <v>0.11137820512820513</v>
      </c>
      <c r="K80" s="40">
        <f>AVERAGE(K78:K79)</f>
        <v>0.63782051282051277</v>
      </c>
      <c r="L80" s="39">
        <f>SUM(L78:L79)</f>
        <v>49</v>
      </c>
      <c r="M80" s="39">
        <f>SUM(M78:M79)</f>
        <v>15</v>
      </c>
      <c r="N80" s="39">
        <f>SUM(N78:N79)</f>
        <v>64</v>
      </c>
      <c r="O80" s="40">
        <f>AVERAGE(O78:O79)</f>
        <v>0.75595238095238093</v>
      </c>
      <c r="P80" s="40">
        <f>AVERAGE(P78:P79)</f>
        <v>0.24404761904761907</v>
      </c>
    </row>
    <row r="81" spans="1:16" ht="16.8" x14ac:dyDescent="0.3">
      <c r="A81" s="248" t="s">
        <v>688</v>
      </c>
      <c r="B81" s="249"/>
      <c r="C81" s="249"/>
      <c r="D81" s="250"/>
      <c r="E81" s="251" t="s">
        <v>455</v>
      </c>
      <c r="F81" s="251"/>
      <c r="G81" s="251"/>
      <c r="H81" s="251"/>
      <c r="I81" s="251"/>
      <c r="J81" s="251"/>
      <c r="K81" s="251"/>
      <c r="L81" s="252" t="s">
        <v>456</v>
      </c>
      <c r="M81" s="252"/>
      <c r="N81" s="252"/>
      <c r="O81" s="252"/>
      <c r="P81" s="252"/>
    </row>
    <row r="82" spans="1:16" ht="26.4" x14ac:dyDescent="0.3">
      <c r="A82" s="32" t="s">
        <v>2</v>
      </c>
      <c r="B82" s="32" t="s">
        <v>457</v>
      </c>
      <c r="C82" s="32" t="s">
        <v>458</v>
      </c>
      <c r="D82" s="32" t="s">
        <v>459</v>
      </c>
      <c r="E82" s="33" t="s">
        <v>460</v>
      </c>
      <c r="F82" s="33" t="s">
        <v>461</v>
      </c>
      <c r="G82" s="33" t="s">
        <v>462</v>
      </c>
      <c r="H82" s="33" t="s">
        <v>463</v>
      </c>
      <c r="I82" s="33" t="s">
        <v>464</v>
      </c>
      <c r="J82" s="33" t="s">
        <v>465</v>
      </c>
      <c r="K82" s="33" t="s">
        <v>466</v>
      </c>
      <c r="L82" s="34" t="s">
        <v>467</v>
      </c>
      <c r="M82" s="34" t="s">
        <v>468</v>
      </c>
      <c r="N82" s="34" t="s">
        <v>469</v>
      </c>
      <c r="O82" s="34" t="s">
        <v>470</v>
      </c>
      <c r="P82" s="34" t="s">
        <v>471</v>
      </c>
    </row>
    <row r="83" spans="1:16" x14ac:dyDescent="0.3">
      <c r="A83" s="35" t="s">
        <v>10</v>
      </c>
      <c r="B83" s="36" t="s">
        <v>689</v>
      </c>
      <c r="C83" s="36" t="s">
        <v>473</v>
      </c>
      <c r="D83" s="37">
        <v>49</v>
      </c>
      <c r="E83" s="37">
        <v>22</v>
      </c>
      <c r="F83" s="37">
        <v>10</v>
      </c>
      <c r="G83" s="37">
        <f>SUM(E83:F83)</f>
        <v>32</v>
      </c>
      <c r="H83" s="37">
        <f>D83-G83</f>
        <v>17</v>
      </c>
      <c r="I83" s="38">
        <f>E83/D83</f>
        <v>0.44897959183673469</v>
      </c>
      <c r="J83" s="38">
        <f>F83/D83</f>
        <v>0.20408163265306123</v>
      </c>
      <c r="K83" s="38">
        <f>G83/D83</f>
        <v>0.65306122448979587</v>
      </c>
      <c r="L83" s="37">
        <v>22</v>
      </c>
      <c r="M83" s="37">
        <v>10</v>
      </c>
      <c r="N83" s="37">
        <f>SUM(L83:M83)</f>
        <v>32</v>
      </c>
      <c r="O83" s="38">
        <f>L83/N83</f>
        <v>0.6875</v>
      </c>
      <c r="P83" s="38">
        <f>M83/N83</f>
        <v>0.3125</v>
      </c>
    </row>
    <row r="84" spans="1:16" x14ac:dyDescent="0.3">
      <c r="A84" s="35" t="s">
        <v>247</v>
      </c>
      <c r="B84" s="36" t="s">
        <v>689</v>
      </c>
      <c r="C84" s="36" t="s">
        <v>474</v>
      </c>
      <c r="D84" s="37">
        <v>51</v>
      </c>
      <c r="E84" s="37">
        <v>37</v>
      </c>
      <c r="F84" s="37">
        <v>6</v>
      </c>
      <c r="G84" s="37">
        <f>SUM(E84:F84)</f>
        <v>43</v>
      </c>
      <c r="H84" s="37">
        <f>D84-G84</f>
        <v>8</v>
      </c>
      <c r="I84" s="38">
        <f>E84/D84</f>
        <v>0.72549019607843135</v>
      </c>
      <c r="J84" s="38">
        <f>F84/D84</f>
        <v>0.11764705882352941</v>
      </c>
      <c r="K84" s="38">
        <f>G84/D84</f>
        <v>0.84313725490196079</v>
      </c>
      <c r="L84" s="37">
        <v>35</v>
      </c>
      <c r="M84" s="37">
        <v>8</v>
      </c>
      <c r="N84" s="37">
        <f>SUM(L84:M84)</f>
        <v>43</v>
      </c>
      <c r="O84" s="38">
        <f>L84/N84</f>
        <v>0.81395348837209303</v>
      </c>
      <c r="P84" s="38">
        <f>M84/N84</f>
        <v>0.18604651162790697</v>
      </c>
    </row>
    <row r="85" spans="1:16" x14ac:dyDescent="0.3">
      <c r="A85" s="253" t="s">
        <v>469</v>
      </c>
      <c r="B85" s="253"/>
      <c r="C85" s="253"/>
      <c r="D85" s="39">
        <f>SUM(D83:D84)</f>
        <v>100</v>
      </c>
      <c r="E85" s="39">
        <f t="shared" ref="E85:H85" si="16">SUM(E83:E84)</f>
        <v>59</v>
      </c>
      <c r="F85" s="39">
        <f t="shared" si="16"/>
        <v>16</v>
      </c>
      <c r="G85" s="39">
        <f t="shared" si="16"/>
        <v>75</v>
      </c>
      <c r="H85" s="39">
        <f t="shared" si="16"/>
        <v>25</v>
      </c>
      <c r="I85" s="40">
        <f>AVERAGE(I83:I84)</f>
        <v>0.58723489395758299</v>
      </c>
      <c r="J85" s="40">
        <f>AVERAGE(J83:J84)</f>
        <v>0.16086434573829533</v>
      </c>
      <c r="K85" s="40">
        <f>AVERAGE(K83:K84)</f>
        <v>0.74809923969587833</v>
      </c>
      <c r="L85" s="39">
        <f>SUM(L83:L84)</f>
        <v>57</v>
      </c>
      <c r="M85" s="39">
        <f>SUM(M83:M84)</f>
        <v>18</v>
      </c>
      <c r="N85" s="39">
        <f>SUM(N83:N84)</f>
        <v>75</v>
      </c>
      <c r="O85" s="40">
        <f>AVERAGE(O83:O84)</f>
        <v>0.75072674418604657</v>
      </c>
      <c r="P85" s="40">
        <f>AVERAGE(P83:P84)</f>
        <v>0.24927325581395349</v>
      </c>
    </row>
    <row r="86" spans="1:16" ht="16.8" x14ac:dyDescent="0.3">
      <c r="A86" s="248" t="s">
        <v>696</v>
      </c>
      <c r="B86" s="249"/>
      <c r="C86" s="249"/>
      <c r="D86" s="250"/>
      <c r="E86" s="251" t="s">
        <v>455</v>
      </c>
      <c r="F86" s="251"/>
      <c r="G86" s="251"/>
      <c r="H86" s="251"/>
      <c r="I86" s="251"/>
      <c r="J86" s="251"/>
      <c r="K86" s="251"/>
      <c r="L86" s="252" t="s">
        <v>456</v>
      </c>
      <c r="M86" s="252"/>
      <c r="N86" s="252"/>
      <c r="O86" s="252"/>
      <c r="P86" s="252"/>
    </row>
    <row r="87" spans="1:16" ht="26.4" x14ac:dyDescent="0.3">
      <c r="A87" s="32" t="s">
        <v>2</v>
      </c>
      <c r="B87" s="32" t="s">
        <v>457</v>
      </c>
      <c r="C87" s="32" t="s">
        <v>458</v>
      </c>
      <c r="D87" s="32" t="s">
        <v>459</v>
      </c>
      <c r="E87" s="33" t="s">
        <v>460</v>
      </c>
      <c r="F87" s="33" t="s">
        <v>461</v>
      </c>
      <c r="G87" s="33" t="s">
        <v>462</v>
      </c>
      <c r="H87" s="33" t="s">
        <v>463</v>
      </c>
      <c r="I87" s="33" t="s">
        <v>464</v>
      </c>
      <c r="J87" s="33" t="s">
        <v>465</v>
      </c>
      <c r="K87" s="33" t="s">
        <v>466</v>
      </c>
      <c r="L87" s="34" t="s">
        <v>467</v>
      </c>
      <c r="M87" s="34" t="s">
        <v>468</v>
      </c>
      <c r="N87" s="34" t="s">
        <v>469</v>
      </c>
      <c r="O87" s="34" t="s">
        <v>470</v>
      </c>
      <c r="P87" s="34" t="s">
        <v>471</v>
      </c>
    </row>
    <row r="88" spans="1:16" x14ac:dyDescent="0.3">
      <c r="A88" s="35" t="s">
        <v>697</v>
      </c>
      <c r="B88" s="36" t="s">
        <v>703</v>
      </c>
      <c r="C88" s="36" t="s">
        <v>473</v>
      </c>
      <c r="D88" s="37">
        <v>48</v>
      </c>
      <c r="E88" s="37">
        <v>2</v>
      </c>
      <c r="F88" s="37">
        <v>35</v>
      </c>
      <c r="G88" s="37">
        <f>SUM(E88:F88)</f>
        <v>37</v>
      </c>
      <c r="H88" s="37">
        <f>D88-G88</f>
        <v>11</v>
      </c>
      <c r="I88" s="38">
        <f>E88/D88</f>
        <v>4.1666666666666664E-2</v>
      </c>
      <c r="J88" s="38">
        <f>F88/D88</f>
        <v>0.72916666666666663</v>
      </c>
      <c r="K88" s="38">
        <f>G88/D88</f>
        <v>0.77083333333333337</v>
      </c>
      <c r="L88" s="37">
        <v>36</v>
      </c>
      <c r="M88" s="37">
        <v>1</v>
      </c>
      <c r="N88" s="37">
        <f>SUM(L88:M88)</f>
        <v>37</v>
      </c>
      <c r="O88" s="38">
        <f>L88/N88</f>
        <v>0.97297297297297303</v>
      </c>
      <c r="P88" s="38">
        <f>M88/N88</f>
        <v>2.7027027027027029E-2</v>
      </c>
    </row>
    <row r="89" spans="1:16" x14ac:dyDescent="0.3">
      <c r="A89" s="35" t="s">
        <v>698</v>
      </c>
      <c r="B89" s="36" t="s">
        <v>703</v>
      </c>
      <c r="C89" s="36" t="s">
        <v>474</v>
      </c>
      <c r="D89" s="37">
        <v>52</v>
      </c>
      <c r="E89" s="37">
        <v>21</v>
      </c>
      <c r="F89" s="37">
        <v>9</v>
      </c>
      <c r="G89" s="37">
        <f>SUM(E89:F89)</f>
        <v>30</v>
      </c>
      <c r="H89" s="37">
        <f>D89-G89</f>
        <v>22</v>
      </c>
      <c r="I89" s="38">
        <f>E89/D89</f>
        <v>0.40384615384615385</v>
      </c>
      <c r="J89" s="38">
        <f>F89/D89</f>
        <v>0.17307692307692307</v>
      </c>
      <c r="K89" s="38">
        <f>G89/D89</f>
        <v>0.57692307692307687</v>
      </c>
      <c r="L89" s="37">
        <v>25</v>
      </c>
      <c r="M89" s="37">
        <v>5</v>
      </c>
      <c r="N89" s="37">
        <f>SUM(L89:M89)</f>
        <v>30</v>
      </c>
      <c r="O89" s="38">
        <f>L89/N89</f>
        <v>0.83333333333333337</v>
      </c>
      <c r="P89" s="38">
        <f>M89/N89</f>
        <v>0.16666666666666666</v>
      </c>
    </row>
    <row r="90" spans="1:16" x14ac:dyDescent="0.3">
      <c r="A90" s="253" t="s">
        <v>469</v>
      </c>
      <c r="B90" s="253"/>
      <c r="C90" s="253"/>
      <c r="D90" s="39">
        <f>SUM(D88:D89)</f>
        <v>100</v>
      </c>
      <c r="E90" s="39">
        <f t="shared" ref="E90:H90" si="17">SUM(E88:E89)</f>
        <v>23</v>
      </c>
      <c r="F90" s="39">
        <f t="shared" si="17"/>
        <v>44</v>
      </c>
      <c r="G90" s="39">
        <f t="shared" si="17"/>
        <v>67</v>
      </c>
      <c r="H90" s="39">
        <f t="shared" si="17"/>
        <v>33</v>
      </c>
      <c r="I90" s="40">
        <f>AVERAGE(I88:I89)</f>
        <v>0.22275641025641027</v>
      </c>
      <c r="J90" s="40">
        <f>AVERAGE(J88:J89)</f>
        <v>0.45112179487179482</v>
      </c>
      <c r="K90" s="40">
        <f>AVERAGE(K88:K89)</f>
        <v>0.67387820512820507</v>
      </c>
      <c r="L90" s="39">
        <f>SUM(L88:L89)</f>
        <v>61</v>
      </c>
      <c r="M90" s="39">
        <f>SUM(M88:M89)</f>
        <v>6</v>
      </c>
      <c r="N90" s="39">
        <f>SUM(N88:N89)</f>
        <v>67</v>
      </c>
      <c r="O90" s="40">
        <f>AVERAGE(O88:O89)</f>
        <v>0.90315315315315314</v>
      </c>
      <c r="P90" s="40">
        <f>AVERAGE(P88:P89)</f>
        <v>9.6846846846846843E-2</v>
      </c>
    </row>
    <row r="91" spans="1:16" ht="16.8" x14ac:dyDescent="0.3">
      <c r="A91" s="248" t="s">
        <v>702</v>
      </c>
      <c r="B91" s="249"/>
      <c r="C91" s="249"/>
      <c r="D91" s="250"/>
      <c r="E91" s="251" t="s">
        <v>455</v>
      </c>
      <c r="F91" s="251"/>
      <c r="G91" s="251"/>
      <c r="H91" s="251"/>
      <c r="I91" s="251"/>
      <c r="J91" s="251"/>
      <c r="K91" s="251"/>
      <c r="L91" s="252" t="s">
        <v>456</v>
      </c>
      <c r="M91" s="252"/>
      <c r="N91" s="252"/>
      <c r="O91" s="252"/>
      <c r="P91" s="252"/>
    </row>
    <row r="92" spans="1:16" ht="26.4" x14ac:dyDescent="0.3">
      <c r="A92" s="32" t="s">
        <v>2</v>
      </c>
      <c r="B92" s="32" t="s">
        <v>457</v>
      </c>
      <c r="C92" s="32" t="s">
        <v>458</v>
      </c>
      <c r="D92" s="32" t="s">
        <v>459</v>
      </c>
      <c r="E92" s="33" t="s">
        <v>460</v>
      </c>
      <c r="F92" s="33" t="s">
        <v>461</v>
      </c>
      <c r="G92" s="33" t="s">
        <v>462</v>
      </c>
      <c r="H92" s="33" t="s">
        <v>463</v>
      </c>
      <c r="I92" s="33" t="s">
        <v>464</v>
      </c>
      <c r="J92" s="33" t="s">
        <v>465</v>
      </c>
      <c r="K92" s="33" t="s">
        <v>466</v>
      </c>
      <c r="L92" s="34" t="s">
        <v>467</v>
      </c>
      <c r="M92" s="34" t="s">
        <v>468</v>
      </c>
      <c r="N92" s="34" t="s">
        <v>469</v>
      </c>
      <c r="O92" s="34" t="s">
        <v>470</v>
      </c>
      <c r="P92" s="34" t="s">
        <v>471</v>
      </c>
    </row>
    <row r="93" spans="1:16" x14ac:dyDescent="0.3">
      <c r="A93" s="35" t="s">
        <v>10</v>
      </c>
      <c r="B93" s="36" t="s">
        <v>704</v>
      </c>
      <c r="C93" s="36" t="s">
        <v>473</v>
      </c>
      <c r="D93" s="37">
        <v>36</v>
      </c>
      <c r="E93" s="37">
        <v>17</v>
      </c>
      <c r="F93" s="37">
        <v>17</v>
      </c>
      <c r="G93" s="37">
        <f>SUM(E93:F93)</f>
        <v>34</v>
      </c>
      <c r="H93" s="37">
        <f>D93-G93</f>
        <v>2</v>
      </c>
      <c r="I93" s="38">
        <f>E93/D93</f>
        <v>0.47222222222222221</v>
      </c>
      <c r="J93" s="38">
        <f>F93/D93</f>
        <v>0.47222222222222221</v>
      </c>
      <c r="K93" s="38">
        <f>G93/D93</f>
        <v>0.94444444444444442</v>
      </c>
      <c r="L93" s="37">
        <v>26</v>
      </c>
      <c r="M93" s="37">
        <v>8</v>
      </c>
      <c r="N93" s="37">
        <f>SUM(L93:M93)</f>
        <v>34</v>
      </c>
      <c r="O93" s="38">
        <f>L93/N93</f>
        <v>0.76470588235294112</v>
      </c>
      <c r="P93" s="38">
        <f>M93/N93</f>
        <v>0.23529411764705882</v>
      </c>
    </row>
    <row r="94" spans="1:16" ht="18" customHeight="1" x14ac:dyDescent="0.3">
      <c r="A94" s="35" t="s">
        <v>247</v>
      </c>
      <c r="B94" s="36" t="s">
        <v>704</v>
      </c>
      <c r="C94" s="36" t="s">
        <v>474</v>
      </c>
      <c r="D94" s="37">
        <v>47</v>
      </c>
      <c r="E94" s="37">
        <v>9</v>
      </c>
      <c r="F94" s="37">
        <v>3</v>
      </c>
      <c r="G94" s="37">
        <f>SUM(E94:F94)</f>
        <v>12</v>
      </c>
      <c r="H94" s="37">
        <f>D94-G94</f>
        <v>35</v>
      </c>
      <c r="I94" s="38">
        <f>E94/D94</f>
        <v>0.19148936170212766</v>
      </c>
      <c r="J94" s="38">
        <f>F94/D94</f>
        <v>6.3829787234042548E-2</v>
      </c>
      <c r="K94" s="38">
        <f>G94/D94</f>
        <v>0.25531914893617019</v>
      </c>
      <c r="L94" s="37">
        <v>11</v>
      </c>
      <c r="M94" s="37">
        <v>1</v>
      </c>
      <c r="N94" s="37">
        <f>SUM(L94:M94)</f>
        <v>12</v>
      </c>
      <c r="O94" s="38">
        <f>L94/N94</f>
        <v>0.91666666666666663</v>
      </c>
      <c r="P94" s="38">
        <f>M94/N94</f>
        <v>8.3333333333333329E-2</v>
      </c>
    </row>
    <row r="95" spans="1:16" x14ac:dyDescent="0.3">
      <c r="A95" s="253" t="s">
        <v>469</v>
      </c>
      <c r="B95" s="253"/>
      <c r="C95" s="253"/>
      <c r="D95" s="39">
        <f>SUM(D93:D94)</f>
        <v>83</v>
      </c>
      <c r="E95" s="39">
        <f>SUM(E93:E94)</f>
        <v>26</v>
      </c>
      <c r="F95" s="39">
        <f>SUM(F93:F94)</f>
        <v>20</v>
      </c>
      <c r="G95" s="39">
        <f>SUM(G93:G94)</f>
        <v>46</v>
      </c>
      <c r="H95" s="39">
        <f>SUM(H93:H94)</f>
        <v>37</v>
      </c>
      <c r="I95" s="40">
        <f>AVERAGE(I93:I94)</f>
        <v>0.33185579196217496</v>
      </c>
      <c r="J95" s="40">
        <f>AVERAGE(J93:J94)</f>
        <v>0.26802600472813237</v>
      </c>
      <c r="K95" s="40">
        <f>AVERAGE(K93:K94)</f>
        <v>0.59988179669030728</v>
      </c>
      <c r="L95" s="39">
        <f>SUM(L93:L94)</f>
        <v>37</v>
      </c>
      <c r="M95" s="39">
        <f>SUM(M93:M94)</f>
        <v>9</v>
      </c>
      <c r="N95" s="39">
        <f>SUM(N93:N94)</f>
        <v>46</v>
      </c>
      <c r="O95" s="40">
        <f>AVERAGE(O93:O94)</f>
        <v>0.84068627450980382</v>
      </c>
      <c r="P95" s="40">
        <f>AVERAGE(P93:P94)</f>
        <v>0.15931372549019607</v>
      </c>
    </row>
  </sheetData>
  <mergeCells count="73">
    <mergeCell ref="A10:C10"/>
    <mergeCell ref="E11:K11"/>
    <mergeCell ref="L11:P11"/>
    <mergeCell ref="E1:K1"/>
    <mergeCell ref="L1:P1"/>
    <mergeCell ref="A5:C5"/>
    <mergeCell ref="A6:D6"/>
    <mergeCell ref="E6:K6"/>
    <mergeCell ref="L6:P6"/>
    <mergeCell ref="L26:P26"/>
    <mergeCell ref="A15:C15"/>
    <mergeCell ref="E16:K16"/>
    <mergeCell ref="L16:P16"/>
    <mergeCell ref="A20:C20"/>
    <mergeCell ref="A21:D21"/>
    <mergeCell ref="E21:K21"/>
    <mergeCell ref="L21:P21"/>
    <mergeCell ref="L61:P61"/>
    <mergeCell ref="A25:C25"/>
    <mergeCell ref="A41:D41"/>
    <mergeCell ref="E41:K41"/>
    <mergeCell ref="L41:P41"/>
    <mergeCell ref="A36:D36"/>
    <mergeCell ref="E36:K36"/>
    <mergeCell ref="L36:P36"/>
    <mergeCell ref="A40:C40"/>
    <mergeCell ref="A30:C30"/>
    <mergeCell ref="A31:D31"/>
    <mergeCell ref="E31:K31"/>
    <mergeCell ref="L31:P31"/>
    <mergeCell ref="A35:C35"/>
    <mergeCell ref="A26:D26"/>
    <mergeCell ref="E26:K26"/>
    <mergeCell ref="A70:C70"/>
    <mergeCell ref="A45:C45"/>
    <mergeCell ref="A51:D51"/>
    <mergeCell ref="E51:K51"/>
    <mergeCell ref="L51:P51"/>
    <mergeCell ref="A55:C55"/>
    <mergeCell ref="A46:D46"/>
    <mergeCell ref="E46:K46"/>
    <mergeCell ref="L46:P46"/>
    <mergeCell ref="A50:C50"/>
    <mergeCell ref="A56:D56"/>
    <mergeCell ref="E56:K56"/>
    <mergeCell ref="L56:P56"/>
    <mergeCell ref="A60:C60"/>
    <mergeCell ref="A61:D61"/>
    <mergeCell ref="E61:K61"/>
    <mergeCell ref="A81:D81"/>
    <mergeCell ref="E81:K81"/>
    <mergeCell ref="L81:P81"/>
    <mergeCell ref="A85:C85"/>
    <mergeCell ref="A65:C65"/>
    <mergeCell ref="A76:D76"/>
    <mergeCell ref="E76:K76"/>
    <mergeCell ref="L76:P76"/>
    <mergeCell ref="A80:C80"/>
    <mergeCell ref="A71:D71"/>
    <mergeCell ref="E71:K71"/>
    <mergeCell ref="L71:P71"/>
    <mergeCell ref="A75:C75"/>
    <mergeCell ref="A66:D66"/>
    <mergeCell ref="E66:K66"/>
    <mergeCell ref="L66:P66"/>
    <mergeCell ref="A91:D91"/>
    <mergeCell ref="E91:K91"/>
    <mergeCell ref="L91:P91"/>
    <mergeCell ref="A95:C95"/>
    <mergeCell ref="A86:D86"/>
    <mergeCell ref="E86:K86"/>
    <mergeCell ref="L86:P86"/>
    <mergeCell ref="A90:C90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E642-394B-453E-90A4-2D781418E89B}">
  <dimension ref="A1:K5"/>
  <sheetViews>
    <sheetView workbookViewId="0">
      <selection activeCell="C3" sqref="C3"/>
    </sheetView>
  </sheetViews>
  <sheetFormatPr defaultColWidth="18" defaultRowHeight="14.4" x14ac:dyDescent="0.3"/>
  <cols>
    <col min="1" max="1" width="20.5546875" customWidth="1"/>
    <col min="3" max="11" width="15.33203125" style="42" customWidth="1"/>
  </cols>
  <sheetData>
    <row r="1" spans="1:11" ht="33" customHeight="1" thickBot="1" x14ac:dyDescent="0.35">
      <c r="A1" s="168" t="s">
        <v>664</v>
      </c>
      <c r="B1" s="169"/>
      <c r="C1" s="167"/>
      <c r="D1" s="167"/>
      <c r="E1" s="167"/>
      <c r="F1" s="167"/>
      <c r="G1" s="167"/>
      <c r="H1" s="167"/>
      <c r="I1" s="167"/>
      <c r="J1" s="167"/>
      <c r="K1" s="167"/>
    </row>
    <row r="2" spans="1:11" ht="27.6" customHeight="1" thickBot="1" x14ac:dyDescent="0.35">
      <c r="A2" s="170" t="s">
        <v>665</v>
      </c>
      <c r="B2" s="171" t="s">
        <v>666</v>
      </c>
      <c r="C2" s="172">
        <v>44621</v>
      </c>
      <c r="D2" s="173">
        <v>44652</v>
      </c>
      <c r="E2" s="173">
        <v>44682</v>
      </c>
      <c r="F2" s="173">
        <v>44713</v>
      </c>
      <c r="G2" s="173">
        <v>44743</v>
      </c>
      <c r="H2" s="173">
        <v>44774</v>
      </c>
      <c r="I2" s="173">
        <v>44805</v>
      </c>
      <c r="J2" s="174">
        <v>44835</v>
      </c>
      <c r="K2" s="175" t="s">
        <v>667</v>
      </c>
    </row>
    <row r="3" spans="1:11" ht="27.6" customHeight="1" x14ac:dyDescent="0.3">
      <c r="A3" s="176" t="s">
        <v>668</v>
      </c>
      <c r="B3" s="177" t="s">
        <v>669</v>
      </c>
      <c r="C3" s="178">
        <v>600</v>
      </c>
      <c r="D3" s="178">
        <v>10</v>
      </c>
      <c r="E3" s="178">
        <v>-200</v>
      </c>
      <c r="F3" s="178">
        <v>160</v>
      </c>
      <c r="G3" s="178">
        <v>760</v>
      </c>
      <c r="H3" s="178">
        <v>70</v>
      </c>
      <c r="I3" s="178">
        <v>110</v>
      </c>
      <c r="J3" s="179">
        <v>1000</v>
      </c>
      <c r="K3" s="180">
        <f t="shared" ref="K3:K4" si="0">SUM(C3:J3)</f>
        <v>2510</v>
      </c>
    </row>
    <row r="4" spans="1:11" ht="27.6" customHeight="1" thickBot="1" x14ac:dyDescent="0.35">
      <c r="A4" s="176" t="s">
        <v>670</v>
      </c>
      <c r="B4" s="177" t="s">
        <v>671</v>
      </c>
      <c r="C4" s="178">
        <v>990</v>
      </c>
      <c r="D4" s="178">
        <f>110-80</f>
        <v>30</v>
      </c>
      <c r="E4" s="178">
        <f>100-60</f>
        <v>40</v>
      </c>
      <c r="F4" s="178">
        <v>80</v>
      </c>
      <c r="G4" s="178">
        <f>900-140-120</f>
        <v>640</v>
      </c>
      <c r="H4" s="178">
        <f>290-140</f>
        <v>150</v>
      </c>
      <c r="I4" s="178">
        <f>530-200</f>
        <v>330</v>
      </c>
      <c r="J4" s="179">
        <v>210</v>
      </c>
      <c r="K4" s="180">
        <f t="shared" si="0"/>
        <v>2470</v>
      </c>
    </row>
    <row r="5" spans="1:11" ht="27.6" customHeight="1" thickBot="1" x14ac:dyDescent="0.35">
      <c r="A5" s="181"/>
      <c r="B5" s="182" t="s">
        <v>469</v>
      </c>
      <c r="C5" s="183">
        <f t="shared" ref="C5:K5" si="1">SUM(C3:C4)</f>
        <v>1590</v>
      </c>
      <c r="D5" s="183">
        <f t="shared" si="1"/>
        <v>40</v>
      </c>
      <c r="E5" s="183">
        <f t="shared" si="1"/>
        <v>-160</v>
      </c>
      <c r="F5" s="183">
        <f t="shared" si="1"/>
        <v>240</v>
      </c>
      <c r="G5" s="183">
        <f t="shared" si="1"/>
        <v>1400</v>
      </c>
      <c r="H5" s="183">
        <f t="shared" si="1"/>
        <v>220</v>
      </c>
      <c r="I5" s="183">
        <f t="shared" si="1"/>
        <v>440</v>
      </c>
      <c r="J5" s="183">
        <f t="shared" si="1"/>
        <v>1210</v>
      </c>
      <c r="K5" s="184">
        <f t="shared" si="1"/>
        <v>4980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Call Analytics</vt:lpstr>
      <vt:lpstr>MIO Reporting-till 28</vt:lpstr>
      <vt:lpstr>MIO Reporting From 29 Wk</vt:lpstr>
      <vt:lpstr>MIO Reporting From Active 31 wk</vt:lpstr>
      <vt:lpstr>Call Executed</vt:lpstr>
      <vt:lpstr>Monthly Sales Summary</vt:lpstr>
      <vt:lpstr>'Call Analytics'!Print_Area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Muhammad Asif</dc:creator>
  <cp:lastModifiedBy>Syed Muhammad Hassan</cp:lastModifiedBy>
  <dcterms:created xsi:type="dcterms:W3CDTF">2022-09-20T12:35:51Z</dcterms:created>
  <dcterms:modified xsi:type="dcterms:W3CDTF">2022-12-05T15:30:07Z</dcterms:modified>
</cp:coreProperties>
</file>