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4845" windowWidth="15480" windowHeight="4890" firstSheet="25" activeTab="31"/>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s>
  <calcPr calcId="125725"/>
</workbook>
</file>

<file path=xl/calcChain.xml><?xml version="1.0" encoding="utf-8"?>
<calcChain xmlns="http://schemas.openxmlformats.org/spreadsheetml/2006/main">
  <c r="O16" i="37"/>
  <c r="N42"/>
  <c r="O27"/>
  <c r="O6"/>
  <c r="N6"/>
  <c r="N7" s="1"/>
  <c r="O9" l="1"/>
  <c r="O24" s="1"/>
  <c r="O26"/>
  <c r="O31"/>
  <c r="O7"/>
  <c r="O8" s="1"/>
  <c r="O21" s="1"/>
  <c r="N18"/>
  <c r="O18"/>
  <c r="O23" l="1"/>
  <c r="O28"/>
  <c r="M27" l="1"/>
  <c r="K27"/>
  <c r="M18"/>
  <c r="L18"/>
  <c r="K18"/>
  <c r="J18"/>
  <c r="M6"/>
  <c r="L6"/>
  <c r="L7" s="1"/>
  <c r="K6"/>
  <c r="J6"/>
  <c r="J7" s="1"/>
  <c r="I16"/>
  <c r="H42"/>
  <c r="H36"/>
  <c r="I27"/>
  <c r="I6"/>
  <c r="H6"/>
  <c r="H7" s="1"/>
  <c r="M9" l="1"/>
  <c r="K9"/>
  <c r="K24"/>
  <c r="M24"/>
  <c r="K31"/>
  <c r="M31"/>
  <c r="M32" s="1"/>
  <c r="K7"/>
  <c r="K8" s="1"/>
  <c r="M7"/>
  <c r="M8" s="1"/>
  <c r="I9"/>
  <c r="I24" s="1"/>
  <c r="I26"/>
  <c r="I31"/>
  <c r="I7"/>
  <c r="I8" s="1"/>
  <c r="I21" s="1"/>
  <c r="H18"/>
  <c r="I18"/>
  <c r="G27"/>
  <c r="G18"/>
  <c r="F18"/>
  <c r="G6"/>
  <c r="F6"/>
  <c r="F7" s="1"/>
  <c r="E16"/>
  <c r="M21" l="1"/>
  <c r="K21"/>
  <c r="M26"/>
  <c r="K26"/>
  <c r="K32"/>
  <c r="I23"/>
  <c r="I28"/>
  <c r="G9"/>
  <c r="G24"/>
  <c r="G31"/>
  <c r="G32" s="1"/>
  <c r="G7"/>
  <c r="G8" s="1"/>
  <c r="D42"/>
  <c r="D36"/>
  <c r="C27"/>
  <c r="C18"/>
  <c r="B18"/>
  <c r="E27"/>
  <c r="E6"/>
  <c r="D6"/>
  <c r="D7" s="1"/>
  <c r="C6"/>
  <c r="B6"/>
  <c r="B7" s="1"/>
  <c r="G6" i="36"/>
  <c r="G9" s="1"/>
  <c r="F6"/>
  <c r="F7" s="1"/>
  <c r="E16"/>
  <c r="I16"/>
  <c r="H42"/>
  <c r="H36"/>
  <c r="G27"/>
  <c r="G18"/>
  <c r="F18"/>
  <c r="I27"/>
  <c r="I6"/>
  <c r="H6"/>
  <c r="H7" s="1"/>
  <c r="D42"/>
  <c r="D36"/>
  <c r="C27"/>
  <c r="C18"/>
  <c r="B18"/>
  <c r="E27"/>
  <c r="E6"/>
  <c r="D6"/>
  <c r="D7" s="1"/>
  <c r="C6"/>
  <c r="B6"/>
  <c r="B7" s="1"/>
  <c r="S32" i="35"/>
  <c r="AO16"/>
  <c r="AN42"/>
  <c r="AN36"/>
  <c r="AO27"/>
  <c r="AO6"/>
  <c r="AN6"/>
  <c r="AN7" s="1"/>
  <c r="AM27"/>
  <c r="AM18"/>
  <c r="AL18"/>
  <c r="AM6"/>
  <c r="AL6"/>
  <c r="AL7" s="1"/>
  <c r="AJ42"/>
  <c r="AJ36"/>
  <c r="AK16"/>
  <c r="AK27" s="1"/>
  <c r="AK6"/>
  <c r="AJ6"/>
  <c r="AJ7" s="1"/>
  <c r="AI27"/>
  <c r="AI18"/>
  <c r="AH18"/>
  <c r="AI6"/>
  <c r="AH6"/>
  <c r="AH7" s="1"/>
  <c r="AG16"/>
  <c r="AC16"/>
  <c r="AF42"/>
  <c r="AF36"/>
  <c r="AG27"/>
  <c r="AG6"/>
  <c r="AF6"/>
  <c r="AF7" s="1"/>
  <c r="Q16"/>
  <c r="AE27"/>
  <c r="AE18"/>
  <c r="AD18"/>
  <c r="AE6"/>
  <c r="AD6"/>
  <c r="AD7" s="1"/>
  <c r="AB42"/>
  <c r="AB36"/>
  <c r="AC27"/>
  <c r="AC6"/>
  <c r="AB6"/>
  <c r="AB7" s="1"/>
  <c r="AA27"/>
  <c r="AA18"/>
  <c r="Z18"/>
  <c r="AA6"/>
  <c r="Z6"/>
  <c r="Z7" s="1"/>
  <c r="U16"/>
  <c r="Y16"/>
  <c r="X42"/>
  <c r="X36"/>
  <c r="Y27"/>
  <c r="Y6"/>
  <c r="X6"/>
  <c r="X7" s="1"/>
  <c r="W27"/>
  <c r="W18"/>
  <c r="V18"/>
  <c r="W6"/>
  <c r="V6"/>
  <c r="V7" s="1"/>
  <c r="T42"/>
  <c r="T36"/>
  <c r="U27"/>
  <c r="U6"/>
  <c r="T6"/>
  <c r="T7" s="1"/>
  <c r="P42"/>
  <c r="P36"/>
  <c r="Q27"/>
  <c r="Q6"/>
  <c r="P6"/>
  <c r="P7" s="1"/>
  <c r="S27"/>
  <c r="S18"/>
  <c r="R18"/>
  <c r="S6"/>
  <c r="R6"/>
  <c r="R7" s="1"/>
  <c r="O27"/>
  <c r="O18"/>
  <c r="N18"/>
  <c r="O6"/>
  <c r="N6"/>
  <c r="N7" s="1"/>
  <c r="M16"/>
  <c r="L42"/>
  <c r="M27"/>
  <c r="M6"/>
  <c r="L6"/>
  <c r="L7" s="1"/>
  <c r="K27"/>
  <c r="K18"/>
  <c r="J18"/>
  <c r="K6"/>
  <c r="J6"/>
  <c r="J7" s="1"/>
  <c r="I27"/>
  <c r="I18"/>
  <c r="H18"/>
  <c r="I6"/>
  <c r="H6"/>
  <c r="H7" s="1"/>
  <c r="G16"/>
  <c r="E16"/>
  <c r="F42"/>
  <c r="G27"/>
  <c r="G6"/>
  <c r="F6"/>
  <c r="F7" s="1"/>
  <c r="D42"/>
  <c r="D36"/>
  <c r="C27"/>
  <c r="C18"/>
  <c r="B18"/>
  <c r="E27"/>
  <c r="E6"/>
  <c r="D6"/>
  <c r="D7" s="1"/>
  <c r="C6"/>
  <c r="B6"/>
  <c r="B7" s="1"/>
  <c r="T60" i="33"/>
  <c r="S60"/>
  <c r="L60"/>
  <c r="K60"/>
  <c r="D60"/>
  <c r="C60"/>
  <c r="D59"/>
  <c r="C59"/>
  <c r="U60" i="26"/>
  <c r="V59"/>
  <c r="U59"/>
  <c r="L59"/>
  <c r="K59"/>
  <c r="D59"/>
  <c r="C59"/>
  <c r="L59" i="34"/>
  <c r="K59"/>
  <c r="D59"/>
  <c r="C59"/>
  <c r="J62"/>
  <c r="J61"/>
  <c r="L60"/>
  <c r="K60"/>
  <c r="J60"/>
  <c r="J59"/>
  <c r="B62"/>
  <c r="B61"/>
  <c r="D60"/>
  <c r="C60"/>
  <c r="B60"/>
  <c r="B59"/>
  <c r="K4"/>
  <c r="G5"/>
  <c r="G4"/>
  <c r="C5"/>
  <c r="C4"/>
  <c r="O42"/>
  <c r="O32"/>
  <c r="Q16"/>
  <c r="Q27"/>
  <c r="M16"/>
  <c r="M27"/>
  <c r="L42"/>
  <c r="L36"/>
  <c r="O27"/>
  <c r="K27"/>
  <c r="P18"/>
  <c r="O18"/>
  <c r="N18"/>
  <c r="K18"/>
  <c r="J18"/>
  <c r="Q6"/>
  <c r="P6"/>
  <c r="P7"/>
  <c r="O6"/>
  <c r="O7"/>
  <c r="N6"/>
  <c r="M6"/>
  <c r="L6"/>
  <c r="L7"/>
  <c r="K6"/>
  <c r="K7"/>
  <c r="J6"/>
  <c r="G27"/>
  <c r="G18"/>
  <c r="F18"/>
  <c r="F6"/>
  <c r="F7"/>
  <c r="G8"/>
  <c r="G6"/>
  <c r="H6"/>
  <c r="I6"/>
  <c r="H7"/>
  <c r="I7"/>
  <c r="I8"/>
  <c r="I9"/>
  <c r="I16"/>
  <c r="H18"/>
  <c r="I18"/>
  <c r="I21"/>
  <c r="I23"/>
  <c r="I24"/>
  <c r="I26"/>
  <c r="I27"/>
  <c r="I28"/>
  <c r="E16"/>
  <c r="E18"/>
  <c r="D42"/>
  <c r="D36"/>
  <c r="E6"/>
  <c r="D6"/>
  <c r="D7"/>
  <c r="C27"/>
  <c r="C18"/>
  <c r="B18"/>
  <c r="B6"/>
  <c r="B7"/>
  <c r="C29" i="33"/>
  <c r="S5"/>
  <c r="R5"/>
  <c r="S4"/>
  <c r="W5"/>
  <c r="W4"/>
  <c r="Y16"/>
  <c r="U16"/>
  <c r="T18"/>
  <c r="X42"/>
  <c r="X36"/>
  <c r="W27"/>
  <c r="X18"/>
  <c r="W18"/>
  <c r="V18"/>
  <c r="Y27"/>
  <c r="Y6"/>
  <c r="X6"/>
  <c r="X7"/>
  <c r="W6"/>
  <c r="V6"/>
  <c r="V7"/>
  <c r="T42"/>
  <c r="T36"/>
  <c r="S27"/>
  <c r="S18"/>
  <c r="R18"/>
  <c r="U27"/>
  <c r="U6"/>
  <c r="T6"/>
  <c r="T7"/>
  <c r="S6"/>
  <c r="R6"/>
  <c r="R7"/>
  <c r="Q16"/>
  <c r="K42"/>
  <c r="G32"/>
  <c r="M16"/>
  <c r="P42"/>
  <c r="L42"/>
  <c r="P36"/>
  <c r="L36"/>
  <c r="O27"/>
  <c r="M27"/>
  <c r="K27"/>
  <c r="O18"/>
  <c r="N18"/>
  <c r="M18"/>
  <c r="K18"/>
  <c r="J18"/>
  <c r="P18"/>
  <c r="L18"/>
  <c r="Q6"/>
  <c r="P6"/>
  <c r="P7"/>
  <c r="O6"/>
  <c r="N6"/>
  <c r="N7"/>
  <c r="M6"/>
  <c r="L6"/>
  <c r="L7"/>
  <c r="K6"/>
  <c r="J6"/>
  <c r="J7"/>
  <c r="I33"/>
  <c r="G33"/>
  <c r="G42"/>
  <c r="B61"/>
  <c r="I16"/>
  <c r="E16"/>
  <c r="E18"/>
  <c r="H42"/>
  <c r="H36"/>
  <c r="G27"/>
  <c r="G18"/>
  <c r="F18"/>
  <c r="H18"/>
  <c r="I6"/>
  <c r="H6"/>
  <c r="H7"/>
  <c r="F6"/>
  <c r="F7"/>
  <c r="G6"/>
  <c r="D42"/>
  <c r="D36"/>
  <c r="E6"/>
  <c r="D6"/>
  <c r="D7"/>
  <c r="C27"/>
  <c r="C18"/>
  <c r="B18"/>
  <c r="B6"/>
  <c r="B7"/>
  <c r="C6"/>
  <c r="C60" i="31"/>
  <c r="C59"/>
  <c r="D60" i="32"/>
  <c r="D59"/>
  <c r="B60" i="31"/>
  <c r="B59"/>
  <c r="C60" i="32"/>
  <c r="C59"/>
  <c r="O4"/>
  <c r="O5"/>
  <c r="O27"/>
  <c r="O18"/>
  <c r="N18"/>
  <c r="N6"/>
  <c r="N7"/>
  <c r="M6"/>
  <c r="M9"/>
  <c r="M24"/>
  <c r="M26"/>
  <c r="L6"/>
  <c r="L7"/>
  <c r="M27"/>
  <c r="M18"/>
  <c r="L18"/>
  <c r="M5"/>
  <c r="M4"/>
  <c r="I27"/>
  <c r="I24"/>
  <c r="I26"/>
  <c r="I21"/>
  <c r="I18"/>
  <c r="H18"/>
  <c r="I5"/>
  <c r="I6"/>
  <c r="H6"/>
  <c r="H7"/>
  <c r="I4"/>
  <c r="Q16"/>
  <c r="Q18"/>
  <c r="Q6"/>
  <c r="P6"/>
  <c r="P7"/>
  <c r="K16"/>
  <c r="K18"/>
  <c r="J42"/>
  <c r="J36"/>
  <c r="K6"/>
  <c r="J6"/>
  <c r="J7"/>
  <c r="E5"/>
  <c r="E4"/>
  <c r="C5"/>
  <c r="C4"/>
  <c r="E27"/>
  <c r="C27"/>
  <c r="E18"/>
  <c r="D18"/>
  <c r="C18"/>
  <c r="B18"/>
  <c r="G16"/>
  <c r="G27"/>
  <c r="G6"/>
  <c r="F6"/>
  <c r="F7"/>
  <c r="D6"/>
  <c r="D7"/>
  <c r="B6"/>
  <c r="B7"/>
  <c r="E6"/>
  <c r="E27" i="31"/>
  <c r="E24"/>
  <c r="E26"/>
  <c r="E21"/>
  <c r="E23"/>
  <c r="E18"/>
  <c r="D18"/>
  <c r="G16"/>
  <c r="E6"/>
  <c r="E9"/>
  <c r="D6"/>
  <c r="D7"/>
  <c r="E5"/>
  <c r="C5"/>
  <c r="E4"/>
  <c r="C4"/>
  <c r="C27"/>
  <c r="C18"/>
  <c r="B18"/>
  <c r="G27"/>
  <c r="G6"/>
  <c r="F6"/>
  <c r="F7"/>
  <c r="B6"/>
  <c r="B7"/>
  <c r="S6" i="30"/>
  <c r="S9"/>
  <c r="S24"/>
  <c r="R6"/>
  <c r="R7"/>
  <c r="S4"/>
  <c r="S5"/>
  <c r="G5"/>
  <c r="G4"/>
  <c r="K5"/>
  <c r="K4"/>
  <c r="I5"/>
  <c r="I4"/>
  <c r="C5"/>
  <c r="C4"/>
  <c r="O4"/>
  <c r="O5"/>
  <c r="W27"/>
  <c r="W16"/>
  <c r="V18"/>
  <c r="W6"/>
  <c r="V6"/>
  <c r="W9"/>
  <c r="W24"/>
  <c r="V7"/>
  <c r="U27"/>
  <c r="U18"/>
  <c r="T18"/>
  <c r="U6"/>
  <c r="T6"/>
  <c r="U9"/>
  <c r="U24"/>
  <c r="T7"/>
  <c r="S27"/>
  <c r="S18"/>
  <c r="R18"/>
  <c r="Q27"/>
  <c r="Q16"/>
  <c r="P18"/>
  <c r="Q6"/>
  <c r="P6"/>
  <c r="P7"/>
  <c r="O6"/>
  <c r="N6"/>
  <c r="O9"/>
  <c r="N7"/>
  <c r="O27"/>
  <c r="O18"/>
  <c r="N18"/>
  <c r="M27"/>
  <c r="M16"/>
  <c r="L18"/>
  <c r="M6"/>
  <c r="L6"/>
  <c r="L7"/>
  <c r="K27"/>
  <c r="K18"/>
  <c r="J18"/>
  <c r="K6"/>
  <c r="J6"/>
  <c r="J7"/>
  <c r="I27"/>
  <c r="I18"/>
  <c r="H18"/>
  <c r="I6"/>
  <c r="H6"/>
  <c r="H7"/>
  <c r="G27"/>
  <c r="G18"/>
  <c r="F18"/>
  <c r="G6"/>
  <c r="F6"/>
  <c r="F7"/>
  <c r="E16"/>
  <c r="E27"/>
  <c r="C27"/>
  <c r="C18"/>
  <c r="B18"/>
  <c r="E6"/>
  <c r="E7"/>
  <c r="D6"/>
  <c r="B6"/>
  <c r="B7"/>
  <c r="C6"/>
  <c r="X42" i="4"/>
  <c r="X36"/>
  <c r="B32"/>
  <c r="B29"/>
  <c r="D36" i="29"/>
  <c r="T36" i="22"/>
  <c r="B29"/>
  <c r="N33"/>
  <c r="AA33"/>
  <c r="Y33"/>
  <c r="W33"/>
  <c r="U33"/>
  <c r="S33"/>
  <c r="Q33"/>
  <c r="O33"/>
  <c r="D42" i="29"/>
  <c r="B33"/>
  <c r="B30"/>
  <c r="G16"/>
  <c r="G27"/>
  <c r="G6"/>
  <c r="G9"/>
  <c r="G24"/>
  <c r="F6"/>
  <c r="F7"/>
  <c r="C5"/>
  <c r="C4"/>
  <c r="E16"/>
  <c r="E27"/>
  <c r="C27"/>
  <c r="C18"/>
  <c r="B18"/>
  <c r="E6"/>
  <c r="E7"/>
  <c r="D6"/>
  <c r="D7"/>
  <c r="B6"/>
  <c r="B7"/>
  <c r="AM16" i="19"/>
  <c r="AK16"/>
  <c r="AM24"/>
  <c r="AM33"/>
  <c r="AK24"/>
  <c r="AK33"/>
  <c r="AM27"/>
  <c r="AK27"/>
  <c r="AI42"/>
  <c r="AI43"/>
  <c r="AI5"/>
  <c r="AI27"/>
  <c r="AI18"/>
  <c r="AH18"/>
  <c r="AI6"/>
  <c r="AI9"/>
  <c r="AI24"/>
  <c r="AI33"/>
  <c r="AH6"/>
  <c r="AH7"/>
  <c r="AI4"/>
  <c r="AM6"/>
  <c r="AL6"/>
  <c r="AL7"/>
  <c r="AK6"/>
  <c r="AJ6"/>
  <c r="AJ7"/>
  <c r="AC27" i="17"/>
  <c r="AC24"/>
  <c r="AB25"/>
  <c r="AC33"/>
  <c r="AC21"/>
  <c r="AB22"/>
  <c r="AC30"/>
  <c r="AC18"/>
  <c r="AB18"/>
  <c r="AC6"/>
  <c r="AC9"/>
  <c r="AB6"/>
  <c r="AB7"/>
  <c r="AC5"/>
  <c r="AC4"/>
  <c r="AQ32" i="20"/>
  <c r="Q42" i="28"/>
  <c r="P61"/>
  <c r="B63" i="20"/>
  <c r="BV63" i="27"/>
  <c r="BP55"/>
  <c r="BP54"/>
  <c r="BP53"/>
  <c r="C29" i="28"/>
  <c r="P62"/>
  <c r="S42"/>
  <c r="U16"/>
  <c r="S27"/>
  <c r="S18"/>
  <c r="R18"/>
  <c r="S6"/>
  <c r="R6"/>
  <c r="R7"/>
  <c r="K16"/>
  <c r="E5"/>
  <c r="E4"/>
  <c r="C5"/>
  <c r="C4"/>
  <c r="G16"/>
  <c r="Q27"/>
  <c r="O27"/>
  <c r="M27"/>
  <c r="I27"/>
  <c r="E27"/>
  <c r="C27"/>
  <c r="Q18"/>
  <c r="P18"/>
  <c r="O18"/>
  <c r="N18"/>
  <c r="M18"/>
  <c r="L18"/>
  <c r="I18"/>
  <c r="H18"/>
  <c r="E18"/>
  <c r="D18"/>
  <c r="C18"/>
  <c r="B18"/>
  <c r="U27"/>
  <c r="K27"/>
  <c r="G27"/>
  <c r="U6"/>
  <c r="T6"/>
  <c r="Q6"/>
  <c r="P6"/>
  <c r="P7"/>
  <c r="O6"/>
  <c r="N6"/>
  <c r="L6"/>
  <c r="L7"/>
  <c r="M8"/>
  <c r="K6"/>
  <c r="J6"/>
  <c r="J7"/>
  <c r="H6"/>
  <c r="H7"/>
  <c r="G6"/>
  <c r="F6"/>
  <c r="F7"/>
  <c r="G8"/>
  <c r="G21"/>
  <c r="D6"/>
  <c r="D7"/>
  <c r="E8"/>
  <c r="B6"/>
  <c r="B7"/>
  <c r="C8"/>
  <c r="I6"/>
  <c r="C6"/>
  <c r="AE34" i="24"/>
  <c r="BV59" i="27"/>
  <c r="BV60"/>
  <c r="BV61"/>
  <c r="BV62"/>
  <c r="B6" i="23"/>
  <c r="C6"/>
  <c r="D6"/>
  <c r="E9"/>
  <c r="E24"/>
  <c r="E6"/>
  <c r="F6"/>
  <c r="G6"/>
  <c r="H6"/>
  <c r="I9"/>
  <c r="I6"/>
  <c r="J6"/>
  <c r="K6"/>
  <c r="L6"/>
  <c r="M9"/>
  <c r="M24"/>
  <c r="M6"/>
  <c r="N6"/>
  <c r="O6"/>
  <c r="P6"/>
  <c r="Q9"/>
  <c r="Q24"/>
  <c r="Q6"/>
  <c r="R6"/>
  <c r="S6"/>
  <c r="T6"/>
  <c r="U9"/>
  <c r="U6"/>
  <c r="V6"/>
  <c r="W6"/>
  <c r="X6"/>
  <c r="Y9"/>
  <c r="Y24"/>
  <c r="Y6"/>
  <c r="B7"/>
  <c r="C7"/>
  <c r="D7"/>
  <c r="E8"/>
  <c r="E7"/>
  <c r="F7"/>
  <c r="G7"/>
  <c r="H7"/>
  <c r="I8"/>
  <c r="I7"/>
  <c r="J7"/>
  <c r="K7"/>
  <c r="L7"/>
  <c r="M8"/>
  <c r="M21"/>
  <c r="M7"/>
  <c r="N7"/>
  <c r="O7"/>
  <c r="P7"/>
  <c r="Q8"/>
  <c r="Q7"/>
  <c r="R7"/>
  <c r="S7"/>
  <c r="T7"/>
  <c r="U8"/>
  <c r="U7"/>
  <c r="V7"/>
  <c r="W7"/>
  <c r="X7"/>
  <c r="Y8"/>
  <c r="Y21"/>
  <c r="Y7"/>
  <c r="C8"/>
  <c r="G8"/>
  <c r="K8"/>
  <c r="O8"/>
  <c r="S8"/>
  <c r="W8"/>
  <c r="C9"/>
  <c r="G9"/>
  <c r="K9"/>
  <c r="O9"/>
  <c r="S9"/>
  <c r="W9"/>
  <c r="E16"/>
  <c r="E18"/>
  <c r="G16"/>
  <c r="K16"/>
  <c r="K18"/>
  <c r="M16"/>
  <c r="Q16"/>
  <c r="Q18"/>
  <c r="S16"/>
  <c r="W16"/>
  <c r="W18"/>
  <c r="Y16"/>
  <c r="B18"/>
  <c r="C18"/>
  <c r="D18"/>
  <c r="F18"/>
  <c r="G18"/>
  <c r="H18"/>
  <c r="I18"/>
  <c r="J18"/>
  <c r="L18"/>
  <c r="M18"/>
  <c r="N18"/>
  <c r="O18"/>
  <c r="P18"/>
  <c r="R18"/>
  <c r="S18"/>
  <c r="T18"/>
  <c r="U18"/>
  <c r="V18"/>
  <c r="X18"/>
  <c r="Y18"/>
  <c r="C21"/>
  <c r="G21"/>
  <c r="K21"/>
  <c r="O21"/>
  <c r="S21"/>
  <c r="W21"/>
  <c r="C24"/>
  <c r="G24"/>
  <c r="K24"/>
  <c r="O24"/>
  <c r="S24"/>
  <c r="W24"/>
  <c r="C27"/>
  <c r="G27"/>
  <c r="I27"/>
  <c r="K27"/>
  <c r="M27"/>
  <c r="O27"/>
  <c r="S27"/>
  <c r="U27"/>
  <c r="W27"/>
  <c r="Y27"/>
  <c r="C28"/>
  <c r="G28"/>
  <c r="K28"/>
  <c r="O28"/>
  <c r="S28"/>
  <c r="W28"/>
  <c r="C31"/>
  <c r="G31"/>
  <c r="K31"/>
  <c r="O31"/>
  <c r="S31"/>
  <c r="W31"/>
  <c r="B6" i="9"/>
  <c r="C6"/>
  <c r="D6"/>
  <c r="E6"/>
  <c r="E9"/>
  <c r="F6"/>
  <c r="G6"/>
  <c r="B7"/>
  <c r="C7"/>
  <c r="C8"/>
  <c r="D7"/>
  <c r="E7"/>
  <c r="F7"/>
  <c r="G7"/>
  <c r="G8"/>
  <c r="E8"/>
  <c r="C9"/>
  <c r="C24"/>
  <c r="G9"/>
  <c r="G24"/>
  <c r="B18"/>
  <c r="C18"/>
  <c r="D18"/>
  <c r="E18"/>
  <c r="F18"/>
  <c r="G18"/>
  <c r="E21"/>
  <c r="C27"/>
  <c r="E27"/>
  <c r="E28"/>
  <c r="G27"/>
  <c r="E4" i="12"/>
  <c r="J4"/>
  <c r="K4"/>
  <c r="P4"/>
  <c r="Q4"/>
  <c r="J5"/>
  <c r="K5"/>
  <c r="P5"/>
  <c r="Q5"/>
  <c r="B6"/>
  <c r="C6"/>
  <c r="C9"/>
  <c r="D6"/>
  <c r="E6"/>
  <c r="E9"/>
  <c r="F6"/>
  <c r="G6"/>
  <c r="G9"/>
  <c r="H6"/>
  <c r="I6"/>
  <c r="J6"/>
  <c r="K6"/>
  <c r="K9"/>
  <c r="L6"/>
  <c r="M6"/>
  <c r="M9"/>
  <c r="M24"/>
  <c r="N6"/>
  <c r="O6"/>
  <c r="O9"/>
  <c r="O24"/>
  <c r="P6"/>
  <c r="Q6"/>
  <c r="B7"/>
  <c r="C7"/>
  <c r="C8"/>
  <c r="D7"/>
  <c r="E7"/>
  <c r="E8"/>
  <c r="F7"/>
  <c r="G7"/>
  <c r="G8"/>
  <c r="H7"/>
  <c r="I7"/>
  <c r="J7"/>
  <c r="K7"/>
  <c r="K8"/>
  <c r="L7"/>
  <c r="M7"/>
  <c r="M8"/>
  <c r="N7"/>
  <c r="O7"/>
  <c r="O8"/>
  <c r="P7"/>
  <c r="Q7"/>
  <c r="I8"/>
  <c r="I21"/>
  <c r="Q8"/>
  <c r="I9"/>
  <c r="Q9"/>
  <c r="B18"/>
  <c r="C18"/>
  <c r="D18"/>
  <c r="E18"/>
  <c r="F18"/>
  <c r="G18"/>
  <c r="H18"/>
  <c r="I18"/>
  <c r="J18"/>
  <c r="K18"/>
  <c r="P18"/>
  <c r="Q18"/>
  <c r="Q21"/>
  <c r="I24"/>
  <c r="Q24"/>
  <c r="C27"/>
  <c r="E27"/>
  <c r="G27"/>
  <c r="I27"/>
  <c r="K27"/>
  <c r="Q27"/>
  <c r="Q31"/>
  <c r="B6" i="25"/>
  <c r="C6"/>
  <c r="C9"/>
  <c r="B7"/>
  <c r="C7"/>
  <c r="C8"/>
  <c r="B18"/>
  <c r="C18"/>
  <c r="B22"/>
  <c r="C22"/>
  <c r="C23"/>
  <c r="C27"/>
  <c r="C28"/>
  <c r="C29"/>
  <c r="C30"/>
  <c r="C4" i="4"/>
  <c r="E4"/>
  <c r="O4"/>
  <c r="Q4"/>
  <c r="S4"/>
  <c r="U4"/>
  <c r="C5"/>
  <c r="C6"/>
  <c r="E5"/>
  <c r="O5"/>
  <c r="O6"/>
  <c r="Q5"/>
  <c r="S5"/>
  <c r="S6"/>
  <c r="U5"/>
  <c r="B6"/>
  <c r="D6"/>
  <c r="D7"/>
  <c r="E8"/>
  <c r="E21"/>
  <c r="E28"/>
  <c r="E6"/>
  <c r="F6"/>
  <c r="G9"/>
  <c r="G6"/>
  <c r="H6"/>
  <c r="H7"/>
  <c r="I8"/>
  <c r="I21"/>
  <c r="I6"/>
  <c r="J6"/>
  <c r="K9"/>
  <c r="K6"/>
  <c r="L6"/>
  <c r="L7"/>
  <c r="M8"/>
  <c r="M21"/>
  <c r="M28"/>
  <c r="M6"/>
  <c r="N6"/>
  <c r="N7"/>
  <c r="P6"/>
  <c r="Q6"/>
  <c r="R6"/>
  <c r="T6"/>
  <c r="T7"/>
  <c r="U8"/>
  <c r="U21"/>
  <c r="U28"/>
  <c r="U6"/>
  <c r="V6"/>
  <c r="W9"/>
  <c r="W6"/>
  <c r="B7"/>
  <c r="E7"/>
  <c r="G7"/>
  <c r="I7"/>
  <c r="K7"/>
  <c r="M7"/>
  <c r="P7"/>
  <c r="Q8"/>
  <c r="Q21"/>
  <c r="Q7"/>
  <c r="R7"/>
  <c r="U7"/>
  <c r="W7"/>
  <c r="I9"/>
  <c r="Q9"/>
  <c r="Q24"/>
  <c r="F13"/>
  <c r="G13"/>
  <c r="H13"/>
  <c r="I13"/>
  <c r="J13"/>
  <c r="K13"/>
  <c r="L13"/>
  <c r="M13"/>
  <c r="F14"/>
  <c r="G14"/>
  <c r="H14"/>
  <c r="I14"/>
  <c r="J14"/>
  <c r="K14"/>
  <c r="L14"/>
  <c r="M14"/>
  <c r="F15"/>
  <c r="G15"/>
  <c r="H15"/>
  <c r="I15"/>
  <c r="J15"/>
  <c r="J16"/>
  <c r="K15"/>
  <c r="L15"/>
  <c r="M15"/>
  <c r="F16"/>
  <c r="G17"/>
  <c r="G18"/>
  <c r="B18"/>
  <c r="C18"/>
  <c r="D18"/>
  <c r="E18"/>
  <c r="F18"/>
  <c r="N18"/>
  <c r="O18"/>
  <c r="P18"/>
  <c r="Q18"/>
  <c r="R18"/>
  <c r="S18"/>
  <c r="T18"/>
  <c r="U18"/>
  <c r="V18"/>
  <c r="W18"/>
  <c r="G24"/>
  <c r="W24"/>
  <c r="C27"/>
  <c r="E27"/>
  <c r="G27"/>
  <c r="G31"/>
  <c r="I27"/>
  <c r="K27"/>
  <c r="M27"/>
  <c r="O27"/>
  <c r="Q27"/>
  <c r="S27"/>
  <c r="U27"/>
  <c r="W27"/>
  <c r="W31"/>
  <c r="I28"/>
  <c r="Q28"/>
  <c r="B6" i="8"/>
  <c r="C9"/>
  <c r="C6"/>
  <c r="D6"/>
  <c r="E9"/>
  <c r="E6"/>
  <c r="B7"/>
  <c r="C7"/>
  <c r="D7"/>
  <c r="E8"/>
  <c r="E7"/>
  <c r="C8"/>
  <c r="B18"/>
  <c r="C18"/>
  <c r="D18"/>
  <c r="E18"/>
  <c r="C21"/>
  <c r="C27"/>
  <c r="E27"/>
  <c r="C28"/>
  <c r="C4" i="18"/>
  <c r="E4"/>
  <c r="C5"/>
  <c r="C6"/>
  <c r="C7"/>
  <c r="E5"/>
  <c r="B6"/>
  <c r="D6"/>
  <c r="E9"/>
  <c r="E6"/>
  <c r="B7"/>
  <c r="C8"/>
  <c r="E7"/>
  <c r="C9"/>
  <c r="B18"/>
  <c r="C18"/>
  <c r="D18"/>
  <c r="E18"/>
  <c r="C24"/>
  <c r="C27"/>
  <c r="E27"/>
  <c r="B6" i="15"/>
  <c r="C9"/>
  <c r="C6"/>
  <c r="D6"/>
  <c r="E6"/>
  <c r="F6"/>
  <c r="G9"/>
  <c r="G6"/>
  <c r="H6"/>
  <c r="I6"/>
  <c r="J6"/>
  <c r="K9"/>
  <c r="K6"/>
  <c r="L6"/>
  <c r="M6"/>
  <c r="N6"/>
  <c r="O9"/>
  <c r="O24"/>
  <c r="O6"/>
  <c r="P6"/>
  <c r="Q6"/>
  <c r="R6"/>
  <c r="S9"/>
  <c r="S24"/>
  <c r="S6"/>
  <c r="B7"/>
  <c r="C7"/>
  <c r="D7"/>
  <c r="E8"/>
  <c r="E7"/>
  <c r="F7"/>
  <c r="G7"/>
  <c r="H7"/>
  <c r="I8"/>
  <c r="I21"/>
  <c r="I7"/>
  <c r="J7"/>
  <c r="K7"/>
  <c r="L7"/>
  <c r="M8"/>
  <c r="M7"/>
  <c r="N7"/>
  <c r="O7"/>
  <c r="P7"/>
  <c r="Q8"/>
  <c r="Q7"/>
  <c r="R7"/>
  <c r="S7"/>
  <c r="C8"/>
  <c r="G8"/>
  <c r="K8"/>
  <c r="O8"/>
  <c r="S8"/>
  <c r="E9"/>
  <c r="E24"/>
  <c r="I9"/>
  <c r="I24"/>
  <c r="M9"/>
  <c r="M24"/>
  <c r="Q9"/>
  <c r="Q24"/>
  <c r="E16"/>
  <c r="E18"/>
  <c r="I16"/>
  <c r="O16"/>
  <c r="O18"/>
  <c r="S16"/>
  <c r="B18"/>
  <c r="C18"/>
  <c r="D18"/>
  <c r="F18"/>
  <c r="G18"/>
  <c r="H18"/>
  <c r="I18"/>
  <c r="J18"/>
  <c r="K18"/>
  <c r="L18"/>
  <c r="M18"/>
  <c r="N18"/>
  <c r="P18"/>
  <c r="Q18"/>
  <c r="R18"/>
  <c r="S18"/>
  <c r="C21"/>
  <c r="G21"/>
  <c r="K21"/>
  <c r="O21"/>
  <c r="S21"/>
  <c r="C27"/>
  <c r="C28"/>
  <c r="G27"/>
  <c r="G28"/>
  <c r="I27"/>
  <c r="K27"/>
  <c r="K28"/>
  <c r="M27"/>
  <c r="O27"/>
  <c r="O28"/>
  <c r="Q27"/>
  <c r="S27"/>
  <c r="S28"/>
  <c r="B6" i="16"/>
  <c r="C9"/>
  <c r="C6"/>
  <c r="D6"/>
  <c r="E6"/>
  <c r="F6"/>
  <c r="G9"/>
  <c r="G6"/>
  <c r="H6"/>
  <c r="I6"/>
  <c r="J6"/>
  <c r="K9"/>
  <c r="K6"/>
  <c r="L6"/>
  <c r="M6"/>
  <c r="N6"/>
  <c r="O9"/>
  <c r="O24"/>
  <c r="O6"/>
  <c r="P6"/>
  <c r="Q6"/>
  <c r="R6"/>
  <c r="S9"/>
  <c r="S24"/>
  <c r="S6"/>
  <c r="B7"/>
  <c r="C7"/>
  <c r="D7"/>
  <c r="E8"/>
  <c r="E7"/>
  <c r="F7"/>
  <c r="G7"/>
  <c r="H7"/>
  <c r="I8"/>
  <c r="I21"/>
  <c r="I7"/>
  <c r="J7"/>
  <c r="K7"/>
  <c r="L7"/>
  <c r="M8"/>
  <c r="M7"/>
  <c r="N7"/>
  <c r="O7"/>
  <c r="P7"/>
  <c r="Q8"/>
  <c r="Q7"/>
  <c r="R7"/>
  <c r="S7"/>
  <c r="C8"/>
  <c r="G8"/>
  <c r="K8"/>
  <c r="O8"/>
  <c r="S8"/>
  <c r="E9"/>
  <c r="E24"/>
  <c r="I9"/>
  <c r="I24"/>
  <c r="M9"/>
  <c r="M24"/>
  <c r="Q9"/>
  <c r="Q24"/>
  <c r="E16"/>
  <c r="E18"/>
  <c r="I16"/>
  <c r="O16"/>
  <c r="O18"/>
  <c r="S16"/>
  <c r="B18"/>
  <c r="C18"/>
  <c r="D18"/>
  <c r="F18"/>
  <c r="G18"/>
  <c r="H18"/>
  <c r="I18"/>
  <c r="J18"/>
  <c r="K18"/>
  <c r="L18"/>
  <c r="M18"/>
  <c r="N18"/>
  <c r="P18"/>
  <c r="Q18"/>
  <c r="R18"/>
  <c r="S18"/>
  <c r="C21"/>
  <c r="G21"/>
  <c r="K21"/>
  <c r="O21"/>
  <c r="S21"/>
  <c r="C27"/>
  <c r="C28"/>
  <c r="G27"/>
  <c r="G28"/>
  <c r="I27"/>
  <c r="K27"/>
  <c r="K28"/>
  <c r="M27"/>
  <c r="O27"/>
  <c r="O28"/>
  <c r="Q27"/>
  <c r="S27"/>
  <c r="S28"/>
  <c r="B6" i="14"/>
  <c r="C9"/>
  <c r="C6"/>
  <c r="D6"/>
  <c r="E6"/>
  <c r="F6"/>
  <c r="G9"/>
  <c r="G6"/>
  <c r="H6"/>
  <c r="I6"/>
  <c r="J6"/>
  <c r="K9"/>
  <c r="K24"/>
  <c r="K6"/>
  <c r="L6"/>
  <c r="M6"/>
  <c r="N6"/>
  <c r="O9"/>
  <c r="O24"/>
  <c r="O6"/>
  <c r="P6"/>
  <c r="Q6"/>
  <c r="R6"/>
  <c r="S9"/>
  <c r="S24"/>
  <c r="S6"/>
  <c r="T6"/>
  <c r="U6"/>
  <c r="V6"/>
  <c r="W9"/>
  <c r="W24"/>
  <c r="W6"/>
  <c r="X6"/>
  <c r="Y6"/>
  <c r="Z6"/>
  <c r="AA9"/>
  <c r="AA24"/>
  <c r="AA6"/>
  <c r="B7"/>
  <c r="C7"/>
  <c r="D7"/>
  <c r="E8"/>
  <c r="E7"/>
  <c r="F7"/>
  <c r="G7"/>
  <c r="H7"/>
  <c r="I8"/>
  <c r="I21"/>
  <c r="I7"/>
  <c r="J7"/>
  <c r="K7"/>
  <c r="L7"/>
  <c r="M8"/>
  <c r="M7"/>
  <c r="N7"/>
  <c r="O7"/>
  <c r="P7"/>
  <c r="Q8"/>
  <c r="Q7"/>
  <c r="R7"/>
  <c r="S7"/>
  <c r="T7"/>
  <c r="U8"/>
  <c r="U7"/>
  <c r="V7"/>
  <c r="W7"/>
  <c r="X7"/>
  <c r="Y8"/>
  <c r="Y7"/>
  <c r="Z7"/>
  <c r="AA7"/>
  <c r="C8"/>
  <c r="G8"/>
  <c r="K8"/>
  <c r="O8"/>
  <c r="S8"/>
  <c r="W8"/>
  <c r="AA8"/>
  <c r="E9"/>
  <c r="I9"/>
  <c r="M9"/>
  <c r="Q9"/>
  <c r="U9"/>
  <c r="Y9"/>
  <c r="E16"/>
  <c r="E18"/>
  <c r="I16"/>
  <c r="O16"/>
  <c r="O18"/>
  <c r="S16"/>
  <c r="W16"/>
  <c r="W18"/>
  <c r="AA16"/>
  <c r="B18"/>
  <c r="C18"/>
  <c r="D18"/>
  <c r="F18"/>
  <c r="G18"/>
  <c r="H18"/>
  <c r="I18"/>
  <c r="J18"/>
  <c r="K18"/>
  <c r="L18"/>
  <c r="M18"/>
  <c r="N18"/>
  <c r="P18"/>
  <c r="Q18"/>
  <c r="R18"/>
  <c r="S18"/>
  <c r="T18"/>
  <c r="U18"/>
  <c r="V18"/>
  <c r="X18"/>
  <c r="Y18"/>
  <c r="Z18"/>
  <c r="AA18"/>
  <c r="C21"/>
  <c r="G21"/>
  <c r="K21"/>
  <c r="O21"/>
  <c r="O22"/>
  <c r="S21"/>
  <c r="W21"/>
  <c r="AA21"/>
  <c r="N22"/>
  <c r="E24"/>
  <c r="I24"/>
  <c r="M24"/>
  <c r="M25"/>
  <c r="Q24"/>
  <c r="U24"/>
  <c r="U25"/>
  <c r="Y24"/>
  <c r="C27"/>
  <c r="E27"/>
  <c r="G27"/>
  <c r="I27"/>
  <c r="K27"/>
  <c r="M27"/>
  <c r="Q27"/>
  <c r="S27"/>
  <c r="U27"/>
  <c r="Y27"/>
  <c r="AA27"/>
  <c r="C28"/>
  <c r="G28"/>
  <c r="K28"/>
  <c r="S28"/>
  <c r="AA28"/>
  <c r="M4" i="17"/>
  <c r="Q4"/>
  <c r="M5"/>
  <c r="M6"/>
  <c r="M7"/>
  <c r="Q5"/>
  <c r="B6"/>
  <c r="C9"/>
  <c r="C24"/>
  <c r="C6"/>
  <c r="D6"/>
  <c r="E6"/>
  <c r="F6"/>
  <c r="G9"/>
  <c r="G24"/>
  <c r="G6"/>
  <c r="H6"/>
  <c r="I6"/>
  <c r="J6"/>
  <c r="K9"/>
  <c r="K24"/>
  <c r="K6"/>
  <c r="L6"/>
  <c r="N6"/>
  <c r="O9"/>
  <c r="O24"/>
  <c r="O6"/>
  <c r="P6"/>
  <c r="Q6"/>
  <c r="R6"/>
  <c r="S9"/>
  <c r="S24"/>
  <c r="S6"/>
  <c r="T6"/>
  <c r="U6"/>
  <c r="V6"/>
  <c r="W9"/>
  <c r="W24"/>
  <c r="W6"/>
  <c r="X6"/>
  <c r="Y6"/>
  <c r="Z6"/>
  <c r="AA9"/>
  <c r="AA24"/>
  <c r="AA6"/>
  <c r="B7"/>
  <c r="C7"/>
  <c r="D7"/>
  <c r="E8"/>
  <c r="E7"/>
  <c r="F7"/>
  <c r="G7"/>
  <c r="H7"/>
  <c r="I8"/>
  <c r="I21"/>
  <c r="I7"/>
  <c r="J7"/>
  <c r="K7"/>
  <c r="L7"/>
  <c r="N7"/>
  <c r="O8"/>
  <c r="O21"/>
  <c r="O7"/>
  <c r="P7"/>
  <c r="Q8"/>
  <c r="Q21"/>
  <c r="Q7"/>
  <c r="R7"/>
  <c r="S7"/>
  <c r="T7"/>
  <c r="U8"/>
  <c r="U21"/>
  <c r="U7"/>
  <c r="V7"/>
  <c r="W8"/>
  <c r="W21"/>
  <c r="W7"/>
  <c r="X7"/>
  <c r="Y8"/>
  <c r="Y21"/>
  <c r="Y7"/>
  <c r="Z7"/>
  <c r="AA7"/>
  <c r="C8"/>
  <c r="G8"/>
  <c r="K8"/>
  <c r="S8"/>
  <c r="AA8"/>
  <c r="E9"/>
  <c r="I9"/>
  <c r="I24"/>
  <c r="Q9"/>
  <c r="Q24"/>
  <c r="U9"/>
  <c r="Y9"/>
  <c r="Y24"/>
  <c r="E16"/>
  <c r="I16"/>
  <c r="O16"/>
  <c r="S16"/>
  <c r="W16"/>
  <c r="AA16"/>
  <c r="B18"/>
  <c r="C18"/>
  <c r="D18"/>
  <c r="F18"/>
  <c r="G18"/>
  <c r="H18"/>
  <c r="I18"/>
  <c r="J18"/>
  <c r="K18"/>
  <c r="L18"/>
  <c r="M18"/>
  <c r="N18"/>
  <c r="P18"/>
  <c r="Q18"/>
  <c r="R18"/>
  <c r="S18"/>
  <c r="T18"/>
  <c r="U18"/>
  <c r="V18"/>
  <c r="X18"/>
  <c r="Y18"/>
  <c r="Z18"/>
  <c r="AA18"/>
  <c r="C21"/>
  <c r="G21"/>
  <c r="K21"/>
  <c r="S21"/>
  <c r="AA21"/>
  <c r="F22"/>
  <c r="E24"/>
  <c r="U24"/>
  <c r="B25"/>
  <c r="N25"/>
  <c r="C27"/>
  <c r="E27"/>
  <c r="G27"/>
  <c r="I27"/>
  <c r="I28"/>
  <c r="K27"/>
  <c r="M27"/>
  <c r="Q27"/>
  <c r="Q28"/>
  <c r="S27"/>
  <c r="U27"/>
  <c r="U28"/>
  <c r="Y27"/>
  <c r="AA27"/>
  <c r="G28"/>
  <c r="I30"/>
  <c r="E31"/>
  <c r="S31"/>
  <c r="U31"/>
  <c r="AA31"/>
  <c r="E42"/>
  <c r="U4" i="20"/>
  <c r="AA4"/>
  <c r="AE4"/>
  <c r="AI4"/>
  <c r="AM4"/>
  <c r="U5"/>
  <c r="AA5"/>
  <c r="AE5"/>
  <c r="AI5"/>
  <c r="AM5"/>
  <c r="B6"/>
  <c r="C6"/>
  <c r="D6"/>
  <c r="E6"/>
  <c r="E9"/>
  <c r="E24"/>
  <c r="F6"/>
  <c r="G6"/>
  <c r="H6"/>
  <c r="I6"/>
  <c r="I9"/>
  <c r="J6"/>
  <c r="K6"/>
  <c r="L6"/>
  <c r="M6"/>
  <c r="M9"/>
  <c r="N6"/>
  <c r="O6"/>
  <c r="P6"/>
  <c r="Q6"/>
  <c r="Q9"/>
  <c r="R6"/>
  <c r="S6"/>
  <c r="T6"/>
  <c r="U6"/>
  <c r="U9"/>
  <c r="V6"/>
  <c r="W6"/>
  <c r="X6"/>
  <c r="Y6"/>
  <c r="Y9"/>
  <c r="Y24"/>
  <c r="Z6"/>
  <c r="AA6"/>
  <c r="AB6"/>
  <c r="AC6"/>
  <c r="AC9"/>
  <c r="AC24"/>
  <c r="AD6"/>
  <c r="AE6"/>
  <c r="AF6"/>
  <c r="AG6"/>
  <c r="AG9"/>
  <c r="AG24"/>
  <c r="AH6"/>
  <c r="AI6"/>
  <c r="AJ6"/>
  <c r="AK6"/>
  <c r="AK9"/>
  <c r="AK24"/>
  <c r="AL6"/>
  <c r="AM6"/>
  <c r="AN6"/>
  <c r="AO6"/>
  <c r="AO9"/>
  <c r="AO24"/>
  <c r="AP6"/>
  <c r="AQ6"/>
  <c r="AR6"/>
  <c r="AS6"/>
  <c r="AS9"/>
  <c r="AS24"/>
  <c r="AT6"/>
  <c r="AU6"/>
  <c r="B7"/>
  <c r="C7"/>
  <c r="C8"/>
  <c r="D7"/>
  <c r="E7"/>
  <c r="F7"/>
  <c r="G7"/>
  <c r="G8"/>
  <c r="G21"/>
  <c r="H7"/>
  <c r="I7"/>
  <c r="J7"/>
  <c r="K7"/>
  <c r="K8"/>
  <c r="K21"/>
  <c r="L7"/>
  <c r="M7"/>
  <c r="N7"/>
  <c r="O7"/>
  <c r="O8"/>
  <c r="O21"/>
  <c r="P7"/>
  <c r="Q7"/>
  <c r="R7"/>
  <c r="S7"/>
  <c r="S8"/>
  <c r="S21"/>
  <c r="T7"/>
  <c r="U7"/>
  <c r="V7"/>
  <c r="W7"/>
  <c r="W8"/>
  <c r="W21"/>
  <c r="X7"/>
  <c r="Y7"/>
  <c r="Z7"/>
  <c r="AA7"/>
  <c r="AA8"/>
  <c r="AB7"/>
  <c r="AC7"/>
  <c r="AD7"/>
  <c r="AE7"/>
  <c r="AE8"/>
  <c r="AF7"/>
  <c r="AG7"/>
  <c r="AH7"/>
  <c r="AI7"/>
  <c r="AI8"/>
  <c r="AJ7"/>
  <c r="AK7"/>
  <c r="AL7"/>
  <c r="AM7"/>
  <c r="AM8"/>
  <c r="AN7"/>
  <c r="AO7"/>
  <c r="AP7"/>
  <c r="AQ7"/>
  <c r="AQ8"/>
  <c r="AR7"/>
  <c r="AS7"/>
  <c r="AT7"/>
  <c r="AU7"/>
  <c r="AU8"/>
  <c r="AU21"/>
  <c r="E8"/>
  <c r="E21"/>
  <c r="I8"/>
  <c r="I21"/>
  <c r="M8"/>
  <c r="M21"/>
  <c r="Q8"/>
  <c r="Q21"/>
  <c r="U8"/>
  <c r="U21"/>
  <c r="Y8"/>
  <c r="Y21"/>
  <c r="AC8"/>
  <c r="AG8"/>
  <c r="AG21"/>
  <c r="AK8"/>
  <c r="AO8"/>
  <c r="AO21"/>
  <c r="AS8"/>
  <c r="C9"/>
  <c r="G9"/>
  <c r="K9"/>
  <c r="O9"/>
  <c r="S9"/>
  <c r="W9"/>
  <c r="AA9"/>
  <c r="AE9"/>
  <c r="AI9"/>
  <c r="AM9"/>
  <c r="AQ9"/>
  <c r="AU9"/>
  <c r="E16"/>
  <c r="G16"/>
  <c r="G18"/>
  <c r="K16"/>
  <c r="O16"/>
  <c r="O18"/>
  <c r="S16"/>
  <c r="W16"/>
  <c r="W18"/>
  <c r="Y16"/>
  <c r="AC16"/>
  <c r="AC18"/>
  <c r="AG16"/>
  <c r="AK16"/>
  <c r="AK18"/>
  <c r="AO16"/>
  <c r="AS16"/>
  <c r="AS18"/>
  <c r="AU16"/>
  <c r="B18"/>
  <c r="C18"/>
  <c r="D18"/>
  <c r="E18"/>
  <c r="F18"/>
  <c r="H18"/>
  <c r="I18"/>
  <c r="J18"/>
  <c r="K18"/>
  <c r="L18"/>
  <c r="M18"/>
  <c r="N18"/>
  <c r="P18"/>
  <c r="Q18"/>
  <c r="R18"/>
  <c r="S18"/>
  <c r="T18"/>
  <c r="U18"/>
  <c r="V18"/>
  <c r="X18"/>
  <c r="Y18"/>
  <c r="Z18"/>
  <c r="AA18"/>
  <c r="AB18"/>
  <c r="AD18"/>
  <c r="AE18"/>
  <c r="AF18"/>
  <c r="AG18"/>
  <c r="AH18"/>
  <c r="AI18"/>
  <c r="AJ18"/>
  <c r="AL18"/>
  <c r="AM18"/>
  <c r="AN18"/>
  <c r="AO18"/>
  <c r="AP18"/>
  <c r="AQ18"/>
  <c r="AR18"/>
  <c r="AT18"/>
  <c r="AU18"/>
  <c r="C24"/>
  <c r="B25"/>
  <c r="G24"/>
  <c r="K24"/>
  <c r="O24"/>
  <c r="S24"/>
  <c r="W24"/>
  <c r="AA24"/>
  <c r="AE24"/>
  <c r="AD25"/>
  <c r="AI24"/>
  <c r="AM24"/>
  <c r="AL25"/>
  <c r="AQ24"/>
  <c r="AU24"/>
  <c r="C27"/>
  <c r="E27"/>
  <c r="G27"/>
  <c r="I27"/>
  <c r="K27"/>
  <c r="M27"/>
  <c r="O27"/>
  <c r="Q27"/>
  <c r="S27"/>
  <c r="U27"/>
  <c r="W27"/>
  <c r="Y27"/>
  <c r="AA27"/>
  <c r="AE27"/>
  <c r="AG27"/>
  <c r="AI27"/>
  <c r="AM27"/>
  <c r="AO27"/>
  <c r="AQ27"/>
  <c r="AU27"/>
  <c r="AU28"/>
  <c r="U55"/>
  <c r="C4" i="19"/>
  <c r="Q4"/>
  <c r="C5"/>
  <c r="Q5"/>
  <c r="B6"/>
  <c r="C6"/>
  <c r="C9"/>
  <c r="D6"/>
  <c r="E6"/>
  <c r="E9"/>
  <c r="F6"/>
  <c r="G6"/>
  <c r="G9"/>
  <c r="G24"/>
  <c r="H6"/>
  <c r="I6"/>
  <c r="J6"/>
  <c r="K6"/>
  <c r="K9"/>
  <c r="L6"/>
  <c r="M6"/>
  <c r="M9"/>
  <c r="M24"/>
  <c r="N6"/>
  <c r="O6"/>
  <c r="O9"/>
  <c r="O24"/>
  <c r="P6"/>
  <c r="Q6"/>
  <c r="R6"/>
  <c r="S6"/>
  <c r="S9"/>
  <c r="T6"/>
  <c r="U6"/>
  <c r="U9"/>
  <c r="V6"/>
  <c r="W6"/>
  <c r="W9"/>
  <c r="W24"/>
  <c r="X6"/>
  <c r="Y6"/>
  <c r="Z6"/>
  <c r="AA6"/>
  <c r="AA9"/>
  <c r="AA42"/>
  <c r="AA43"/>
  <c r="AB6"/>
  <c r="AC6"/>
  <c r="AC9"/>
  <c r="AD6"/>
  <c r="AE6"/>
  <c r="AE9"/>
  <c r="AE24"/>
  <c r="AF6"/>
  <c r="AG6"/>
  <c r="B7"/>
  <c r="C7"/>
  <c r="C8"/>
  <c r="C21"/>
  <c r="D7"/>
  <c r="E7"/>
  <c r="E8"/>
  <c r="E21"/>
  <c r="F7"/>
  <c r="G7"/>
  <c r="G8"/>
  <c r="H7"/>
  <c r="I7"/>
  <c r="J7"/>
  <c r="K7"/>
  <c r="K8"/>
  <c r="K21"/>
  <c r="L7"/>
  <c r="M7"/>
  <c r="M8"/>
  <c r="M21"/>
  <c r="N7"/>
  <c r="O7"/>
  <c r="O8"/>
  <c r="P7"/>
  <c r="Q7"/>
  <c r="R7"/>
  <c r="S7"/>
  <c r="S8"/>
  <c r="T7"/>
  <c r="U7"/>
  <c r="U8"/>
  <c r="V7"/>
  <c r="W7"/>
  <c r="W8"/>
  <c r="X7"/>
  <c r="Y7"/>
  <c r="Z7"/>
  <c r="AA7"/>
  <c r="AA8"/>
  <c r="AB7"/>
  <c r="AC7"/>
  <c r="AC8"/>
  <c r="AD7"/>
  <c r="AE7"/>
  <c r="AE8"/>
  <c r="AF7"/>
  <c r="AG7"/>
  <c r="I8"/>
  <c r="Q8"/>
  <c r="Q21"/>
  <c r="Y8"/>
  <c r="Y21"/>
  <c r="AG8"/>
  <c r="AG21"/>
  <c r="I9"/>
  <c r="I24"/>
  <c r="Q9"/>
  <c r="Q24"/>
  <c r="Q31"/>
  <c r="Q32"/>
  <c r="Y9"/>
  <c r="Y24"/>
  <c r="Y31"/>
  <c r="Y32"/>
  <c r="AG9"/>
  <c r="AG24"/>
  <c r="AG31"/>
  <c r="AG32"/>
  <c r="E16"/>
  <c r="I16"/>
  <c r="M16"/>
  <c r="S16"/>
  <c r="S18"/>
  <c r="W16"/>
  <c r="AA16"/>
  <c r="AA18"/>
  <c r="AE16"/>
  <c r="B18"/>
  <c r="C18"/>
  <c r="D18"/>
  <c r="E18"/>
  <c r="F18"/>
  <c r="G18"/>
  <c r="H18"/>
  <c r="J18"/>
  <c r="K18"/>
  <c r="L18"/>
  <c r="M18"/>
  <c r="N18"/>
  <c r="O18"/>
  <c r="P18"/>
  <c r="Q18"/>
  <c r="T18"/>
  <c r="U18"/>
  <c r="V18"/>
  <c r="W18"/>
  <c r="X18"/>
  <c r="Y18"/>
  <c r="Z18"/>
  <c r="AB18"/>
  <c r="AC18"/>
  <c r="AD18"/>
  <c r="AE18"/>
  <c r="AF18"/>
  <c r="AG18"/>
  <c r="G21"/>
  <c r="O21"/>
  <c r="W21"/>
  <c r="AE21"/>
  <c r="C24"/>
  <c r="K24"/>
  <c r="S24"/>
  <c r="AA24"/>
  <c r="P25"/>
  <c r="X25"/>
  <c r="AF25"/>
  <c r="C27"/>
  <c r="E27"/>
  <c r="G27"/>
  <c r="K27"/>
  <c r="K31"/>
  <c r="M27"/>
  <c r="O27"/>
  <c r="O28"/>
  <c r="Q27"/>
  <c r="S27"/>
  <c r="S31"/>
  <c r="U27"/>
  <c r="W27"/>
  <c r="W28"/>
  <c r="Y27"/>
  <c r="AA27"/>
  <c r="AA31"/>
  <c r="AC27"/>
  <c r="AE27"/>
  <c r="AE28"/>
  <c r="AG27"/>
  <c r="Q42"/>
  <c r="Y42"/>
  <c r="Q43"/>
  <c r="Y43"/>
  <c r="C4" i="21"/>
  <c r="C6"/>
  <c r="I4"/>
  <c r="Q4"/>
  <c r="Q6"/>
  <c r="C5"/>
  <c r="I5"/>
  <c r="I6"/>
  <c r="Q5"/>
  <c r="B6"/>
  <c r="D6"/>
  <c r="E9"/>
  <c r="E6"/>
  <c r="F6"/>
  <c r="G6"/>
  <c r="H6"/>
  <c r="J6"/>
  <c r="K6"/>
  <c r="L6"/>
  <c r="M9"/>
  <c r="M6"/>
  <c r="N6"/>
  <c r="O6"/>
  <c r="P6"/>
  <c r="B7"/>
  <c r="D7"/>
  <c r="E8"/>
  <c r="E21"/>
  <c r="E7"/>
  <c r="F7"/>
  <c r="G7"/>
  <c r="H7"/>
  <c r="J7"/>
  <c r="K7"/>
  <c r="L7"/>
  <c r="M8"/>
  <c r="M7"/>
  <c r="N7"/>
  <c r="O7"/>
  <c r="P7"/>
  <c r="G8"/>
  <c r="G21"/>
  <c r="K8"/>
  <c r="O8"/>
  <c r="O21"/>
  <c r="G9"/>
  <c r="G24"/>
  <c r="K9"/>
  <c r="K24"/>
  <c r="O9"/>
  <c r="O24"/>
  <c r="E16"/>
  <c r="D18"/>
  <c r="G16"/>
  <c r="K16"/>
  <c r="J18"/>
  <c r="B18"/>
  <c r="C18"/>
  <c r="E18"/>
  <c r="F18"/>
  <c r="G18"/>
  <c r="H18"/>
  <c r="I18"/>
  <c r="K18"/>
  <c r="L18"/>
  <c r="M18"/>
  <c r="N18"/>
  <c r="O18"/>
  <c r="P18"/>
  <c r="Q18"/>
  <c r="C27"/>
  <c r="E27"/>
  <c r="G27"/>
  <c r="I27"/>
  <c r="M27"/>
  <c r="O27"/>
  <c r="Q27"/>
  <c r="S4" i="22"/>
  <c r="S6"/>
  <c r="W4"/>
  <c r="Y4"/>
  <c r="Y6"/>
  <c r="S5"/>
  <c r="W5"/>
  <c r="W6"/>
  <c r="Y5"/>
  <c r="B6"/>
  <c r="C9"/>
  <c r="C6"/>
  <c r="D6"/>
  <c r="E6"/>
  <c r="F6"/>
  <c r="G9"/>
  <c r="G6"/>
  <c r="H6"/>
  <c r="I6"/>
  <c r="J6"/>
  <c r="K9"/>
  <c r="K6"/>
  <c r="L6"/>
  <c r="M6"/>
  <c r="N6"/>
  <c r="O9"/>
  <c r="O6"/>
  <c r="P6"/>
  <c r="Q6"/>
  <c r="R6"/>
  <c r="T6"/>
  <c r="U6"/>
  <c r="V6"/>
  <c r="X6"/>
  <c r="Z6"/>
  <c r="AA9"/>
  <c r="AA24"/>
  <c r="AA6"/>
  <c r="B7"/>
  <c r="C7"/>
  <c r="D7"/>
  <c r="E8"/>
  <c r="E7"/>
  <c r="F7"/>
  <c r="G7"/>
  <c r="H7"/>
  <c r="I8"/>
  <c r="I21"/>
  <c r="I7"/>
  <c r="J7"/>
  <c r="K7"/>
  <c r="L7"/>
  <c r="M8"/>
  <c r="M7"/>
  <c r="N7"/>
  <c r="O7"/>
  <c r="P7"/>
  <c r="Q8"/>
  <c r="Q7"/>
  <c r="R7"/>
  <c r="T7"/>
  <c r="U8"/>
  <c r="U7"/>
  <c r="V7"/>
  <c r="X7"/>
  <c r="Z7"/>
  <c r="AA7"/>
  <c r="C8"/>
  <c r="G8"/>
  <c r="K8"/>
  <c r="O8"/>
  <c r="AA8"/>
  <c r="E9"/>
  <c r="E24"/>
  <c r="I9"/>
  <c r="I24"/>
  <c r="M9"/>
  <c r="M24"/>
  <c r="Q9"/>
  <c r="Q24"/>
  <c r="U9"/>
  <c r="U24"/>
  <c r="E16"/>
  <c r="E18"/>
  <c r="I16"/>
  <c r="M16"/>
  <c r="M18"/>
  <c r="Q16"/>
  <c r="U16"/>
  <c r="U18"/>
  <c r="AA16"/>
  <c r="B18"/>
  <c r="C18"/>
  <c r="D18"/>
  <c r="F18"/>
  <c r="G18"/>
  <c r="H18"/>
  <c r="I18"/>
  <c r="J18"/>
  <c r="K18"/>
  <c r="L18"/>
  <c r="N18"/>
  <c r="O18"/>
  <c r="P18"/>
  <c r="Q18"/>
  <c r="R18"/>
  <c r="S18"/>
  <c r="T18"/>
  <c r="V18"/>
  <c r="W18"/>
  <c r="X18"/>
  <c r="Y18"/>
  <c r="Z18"/>
  <c r="AA18"/>
  <c r="C21"/>
  <c r="G21"/>
  <c r="K21"/>
  <c r="O21"/>
  <c r="AA21"/>
  <c r="C27"/>
  <c r="C28"/>
  <c r="G27"/>
  <c r="G28"/>
  <c r="I27"/>
  <c r="K27"/>
  <c r="K28"/>
  <c r="O27"/>
  <c r="O28"/>
  <c r="Q27"/>
  <c r="S27"/>
  <c r="W27"/>
  <c r="Y27"/>
  <c r="AA27"/>
  <c r="AA28"/>
  <c r="B6" i="24"/>
  <c r="C6"/>
  <c r="D6"/>
  <c r="E9"/>
  <c r="E24"/>
  <c r="E6"/>
  <c r="F6"/>
  <c r="G6"/>
  <c r="H6"/>
  <c r="I9"/>
  <c r="I24"/>
  <c r="I6"/>
  <c r="J6"/>
  <c r="K6"/>
  <c r="L6"/>
  <c r="M9"/>
  <c r="M6"/>
  <c r="N6"/>
  <c r="O6"/>
  <c r="P6"/>
  <c r="Q9"/>
  <c r="Q6"/>
  <c r="R6"/>
  <c r="S6"/>
  <c r="T6"/>
  <c r="U9"/>
  <c r="U6"/>
  <c r="V6"/>
  <c r="W6"/>
  <c r="X6"/>
  <c r="Y9"/>
  <c r="Y6"/>
  <c r="Z6"/>
  <c r="AA6"/>
  <c r="AB6"/>
  <c r="AC9"/>
  <c r="AC6"/>
  <c r="AD6"/>
  <c r="AE6"/>
  <c r="AF6"/>
  <c r="AG9"/>
  <c r="AG6"/>
  <c r="AH6"/>
  <c r="AI6"/>
  <c r="AJ6"/>
  <c r="AK9"/>
  <c r="AK24"/>
  <c r="AK6"/>
  <c r="AL6"/>
  <c r="AM6"/>
  <c r="AN6"/>
  <c r="AO9"/>
  <c r="AO6"/>
  <c r="AP6"/>
  <c r="AQ6"/>
  <c r="AR6"/>
  <c r="AS9"/>
  <c r="AS6"/>
  <c r="AT6"/>
  <c r="AU6"/>
  <c r="AV6"/>
  <c r="AW9"/>
  <c r="AW6"/>
  <c r="AX6"/>
  <c r="AY6"/>
  <c r="AZ6"/>
  <c r="BA9"/>
  <c r="BA24"/>
  <c r="BA6"/>
  <c r="BB6"/>
  <c r="BC6"/>
  <c r="BD6"/>
  <c r="BE9"/>
  <c r="BE6"/>
  <c r="BF6"/>
  <c r="BG6"/>
  <c r="BH6"/>
  <c r="BI9"/>
  <c r="BI6"/>
  <c r="BJ6"/>
  <c r="BK6"/>
  <c r="BL6"/>
  <c r="BM9"/>
  <c r="BM6"/>
  <c r="BN6"/>
  <c r="BO6"/>
  <c r="BP6"/>
  <c r="BQ9"/>
  <c r="BQ6"/>
  <c r="BR6"/>
  <c r="BS6"/>
  <c r="BT6"/>
  <c r="BU9"/>
  <c r="BU24"/>
  <c r="BU6"/>
  <c r="BV6"/>
  <c r="BW6"/>
  <c r="BX6"/>
  <c r="BY9"/>
  <c r="BY24"/>
  <c r="BY6"/>
  <c r="BZ6"/>
  <c r="CA6"/>
  <c r="CB6"/>
  <c r="CC9"/>
  <c r="CC24"/>
  <c r="CC6"/>
  <c r="B7"/>
  <c r="C7"/>
  <c r="D7"/>
  <c r="E8"/>
  <c r="E21"/>
  <c r="E7"/>
  <c r="F7"/>
  <c r="G7"/>
  <c r="H7"/>
  <c r="I8"/>
  <c r="I21"/>
  <c r="I7"/>
  <c r="J7"/>
  <c r="K7"/>
  <c r="L7"/>
  <c r="M8"/>
  <c r="M7"/>
  <c r="N7"/>
  <c r="O7"/>
  <c r="P7"/>
  <c r="Q8"/>
  <c r="Q7"/>
  <c r="R7"/>
  <c r="S7"/>
  <c r="T7"/>
  <c r="U8"/>
  <c r="U7"/>
  <c r="V7"/>
  <c r="W7"/>
  <c r="X7"/>
  <c r="Y8"/>
  <c r="Y7"/>
  <c r="Z7"/>
  <c r="AA7"/>
  <c r="AB7"/>
  <c r="AC8"/>
  <c r="AC7"/>
  <c r="AD7"/>
  <c r="AE7"/>
  <c r="AF7"/>
  <c r="AG8"/>
  <c r="AG7"/>
  <c r="AH7"/>
  <c r="AI7"/>
  <c r="AJ7"/>
  <c r="AK8"/>
  <c r="AK21"/>
  <c r="AK7"/>
  <c r="AL7"/>
  <c r="AM7"/>
  <c r="AN7"/>
  <c r="AO8"/>
  <c r="AO7"/>
  <c r="AP7"/>
  <c r="AQ7"/>
  <c r="AR7"/>
  <c r="AS8"/>
  <c r="AS7"/>
  <c r="AT7"/>
  <c r="AU7"/>
  <c r="AV7"/>
  <c r="AW8"/>
  <c r="AW7"/>
  <c r="AX7"/>
  <c r="AY7"/>
  <c r="AZ7"/>
  <c r="BA8"/>
  <c r="BA21"/>
  <c r="BA7"/>
  <c r="BB7"/>
  <c r="BC7"/>
  <c r="BD7"/>
  <c r="BE8"/>
  <c r="BE7"/>
  <c r="BF7"/>
  <c r="BG7"/>
  <c r="BH7"/>
  <c r="BI8"/>
  <c r="BI7"/>
  <c r="BJ7"/>
  <c r="BK7"/>
  <c r="BL7"/>
  <c r="BM8"/>
  <c r="BM7"/>
  <c r="BN7"/>
  <c r="BO7"/>
  <c r="BP7"/>
  <c r="BQ8"/>
  <c r="BQ7"/>
  <c r="BR7"/>
  <c r="BS7"/>
  <c r="BT7"/>
  <c r="BU8"/>
  <c r="BU21"/>
  <c r="BU7"/>
  <c r="BV7"/>
  <c r="BW7"/>
  <c r="BX7"/>
  <c r="BY8"/>
  <c r="BY21"/>
  <c r="BY7"/>
  <c r="BZ7"/>
  <c r="CA7"/>
  <c r="CB7"/>
  <c r="CC8"/>
  <c r="CC21"/>
  <c r="CC7"/>
  <c r="C8"/>
  <c r="C21"/>
  <c r="G8"/>
  <c r="G21"/>
  <c r="K8"/>
  <c r="K21"/>
  <c r="O8"/>
  <c r="S8"/>
  <c r="S21"/>
  <c r="W8"/>
  <c r="W21"/>
  <c r="AA8"/>
  <c r="AE8"/>
  <c r="AE21"/>
  <c r="AI8"/>
  <c r="AI21"/>
  <c r="AM8"/>
  <c r="AM21"/>
  <c r="AQ8"/>
  <c r="AQ21"/>
  <c r="AU8"/>
  <c r="AY8"/>
  <c r="AY21"/>
  <c r="BC8"/>
  <c r="BC21"/>
  <c r="BG8"/>
  <c r="BK8"/>
  <c r="BK21"/>
  <c r="BO8"/>
  <c r="BO21"/>
  <c r="BS8"/>
  <c r="BS21"/>
  <c r="BW8"/>
  <c r="BW21"/>
  <c r="CA8"/>
  <c r="CA21"/>
  <c r="C9"/>
  <c r="C24"/>
  <c r="G9"/>
  <c r="G24"/>
  <c r="K9"/>
  <c r="K24"/>
  <c r="O9"/>
  <c r="O24"/>
  <c r="S9"/>
  <c r="S24"/>
  <c r="W9"/>
  <c r="W24"/>
  <c r="AA9"/>
  <c r="AA24"/>
  <c r="AE9"/>
  <c r="AE24"/>
  <c r="AI9"/>
  <c r="AI24"/>
  <c r="AM9"/>
  <c r="AM24"/>
  <c r="AQ9"/>
  <c r="AQ24"/>
  <c r="AU9"/>
  <c r="AU24"/>
  <c r="AY9"/>
  <c r="AY24"/>
  <c r="BC9"/>
  <c r="BC24"/>
  <c r="BG9"/>
  <c r="BG24"/>
  <c r="BK9"/>
  <c r="BK24"/>
  <c r="BO9"/>
  <c r="BO24"/>
  <c r="BS9"/>
  <c r="BS24"/>
  <c r="BW9"/>
  <c r="BW24"/>
  <c r="CA9"/>
  <c r="CA24"/>
  <c r="E16"/>
  <c r="D18"/>
  <c r="I16"/>
  <c r="O16"/>
  <c r="N18"/>
  <c r="W16"/>
  <c r="AA16"/>
  <c r="Z18"/>
  <c r="AE16"/>
  <c r="AK16"/>
  <c r="AJ18"/>
  <c r="AQ16"/>
  <c r="AU16"/>
  <c r="AT18"/>
  <c r="BA16"/>
  <c r="BG16"/>
  <c r="BF18"/>
  <c r="BO16"/>
  <c r="BU16"/>
  <c r="BT18"/>
  <c r="BY16"/>
  <c r="CC16"/>
  <c r="CB18"/>
  <c r="B18"/>
  <c r="C18"/>
  <c r="E18"/>
  <c r="F18"/>
  <c r="G18"/>
  <c r="H18"/>
  <c r="I18"/>
  <c r="J18"/>
  <c r="K18"/>
  <c r="L18"/>
  <c r="M18"/>
  <c r="O18"/>
  <c r="P18"/>
  <c r="Q18"/>
  <c r="R18"/>
  <c r="S18"/>
  <c r="T18"/>
  <c r="U18"/>
  <c r="V18"/>
  <c r="W18"/>
  <c r="X18"/>
  <c r="Y18"/>
  <c r="AA18"/>
  <c r="AB18"/>
  <c r="AC18"/>
  <c r="AD18"/>
  <c r="AE18"/>
  <c r="AF18"/>
  <c r="AG18"/>
  <c r="AH18"/>
  <c r="AI18"/>
  <c r="AK18"/>
  <c r="AL18"/>
  <c r="AM18"/>
  <c r="AN18"/>
  <c r="AO18"/>
  <c r="AP18"/>
  <c r="AQ18"/>
  <c r="AR18"/>
  <c r="AS18"/>
  <c r="AU18"/>
  <c r="AV18"/>
  <c r="AW18"/>
  <c r="AX18"/>
  <c r="AY18"/>
  <c r="AZ18"/>
  <c r="BA18"/>
  <c r="BB18"/>
  <c r="BC18"/>
  <c r="BD18"/>
  <c r="BE18"/>
  <c r="BG18"/>
  <c r="BH18"/>
  <c r="BI18"/>
  <c r="BJ18"/>
  <c r="BK18"/>
  <c r="BL18"/>
  <c r="BM18"/>
  <c r="BN18"/>
  <c r="BO18"/>
  <c r="BP18"/>
  <c r="BQ18"/>
  <c r="BR18"/>
  <c r="BS18"/>
  <c r="BU18"/>
  <c r="BV18"/>
  <c r="BW18"/>
  <c r="BX18"/>
  <c r="BY18"/>
  <c r="BZ18"/>
  <c r="CA18"/>
  <c r="CC18"/>
  <c r="C27"/>
  <c r="E27"/>
  <c r="G27"/>
  <c r="I27"/>
  <c r="K27"/>
  <c r="M27"/>
  <c r="Q27"/>
  <c r="S27"/>
  <c r="U27"/>
  <c r="W27"/>
  <c r="Y27"/>
  <c r="AC27"/>
  <c r="AE27"/>
  <c r="AG27"/>
  <c r="AI27"/>
  <c r="AK27"/>
  <c r="AM27"/>
  <c r="AO27"/>
  <c r="AQ27"/>
  <c r="AS27"/>
  <c r="AW27"/>
  <c r="AY27"/>
  <c r="BA27"/>
  <c r="BC27"/>
  <c r="BE27"/>
  <c r="BI27"/>
  <c r="BK27"/>
  <c r="BM27"/>
  <c r="BO27"/>
  <c r="BQ27"/>
  <c r="BS27"/>
  <c r="BU27"/>
  <c r="BW27"/>
  <c r="BY27"/>
  <c r="CA27"/>
  <c r="CC27"/>
  <c r="C4" i="26"/>
  <c r="G4"/>
  <c r="K4"/>
  <c r="O4"/>
  <c r="S4"/>
  <c r="C5"/>
  <c r="G5"/>
  <c r="K5"/>
  <c r="O5"/>
  <c r="S5"/>
  <c r="B6"/>
  <c r="C6"/>
  <c r="D6"/>
  <c r="E6"/>
  <c r="E9"/>
  <c r="E24"/>
  <c r="F6"/>
  <c r="G6"/>
  <c r="H6"/>
  <c r="I6"/>
  <c r="I9"/>
  <c r="J6"/>
  <c r="K6"/>
  <c r="L6"/>
  <c r="M6"/>
  <c r="M9"/>
  <c r="M24"/>
  <c r="N6"/>
  <c r="O6"/>
  <c r="P6"/>
  <c r="Q6"/>
  <c r="Q9"/>
  <c r="R6"/>
  <c r="S6"/>
  <c r="T6"/>
  <c r="U6"/>
  <c r="U9"/>
  <c r="U24"/>
  <c r="V6"/>
  <c r="W6"/>
  <c r="X6"/>
  <c r="Y6"/>
  <c r="Y9"/>
  <c r="Y42"/>
  <c r="Y43"/>
  <c r="Z6"/>
  <c r="AA6"/>
  <c r="B7"/>
  <c r="C7"/>
  <c r="C8"/>
  <c r="C21"/>
  <c r="D7"/>
  <c r="E7"/>
  <c r="F7"/>
  <c r="G7"/>
  <c r="G8"/>
  <c r="H7"/>
  <c r="I7"/>
  <c r="J7"/>
  <c r="K7"/>
  <c r="K8"/>
  <c r="K21"/>
  <c r="L7"/>
  <c r="M7"/>
  <c r="N7"/>
  <c r="O7"/>
  <c r="O8"/>
  <c r="P7"/>
  <c r="Q7"/>
  <c r="R7"/>
  <c r="S7"/>
  <c r="S8"/>
  <c r="S21"/>
  <c r="T7"/>
  <c r="U7"/>
  <c r="V7"/>
  <c r="W7"/>
  <c r="W8"/>
  <c r="W21"/>
  <c r="X7"/>
  <c r="Y7"/>
  <c r="Z7"/>
  <c r="AA7"/>
  <c r="AA8"/>
  <c r="E8"/>
  <c r="I8"/>
  <c r="M8"/>
  <c r="Q8"/>
  <c r="U8"/>
  <c r="Y8"/>
  <c r="C9"/>
  <c r="G9"/>
  <c r="G24"/>
  <c r="K9"/>
  <c r="O9"/>
  <c r="O24"/>
  <c r="S9"/>
  <c r="W9"/>
  <c r="W24"/>
  <c r="AA9"/>
  <c r="AA24"/>
  <c r="E16"/>
  <c r="I16"/>
  <c r="H18"/>
  <c r="M16"/>
  <c r="Q16"/>
  <c r="P18"/>
  <c r="W16"/>
  <c r="AA16"/>
  <c r="B18"/>
  <c r="C18"/>
  <c r="D18"/>
  <c r="E18"/>
  <c r="F18"/>
  <c r="G18"/>
  <c r="I18"/>
  <c r="J18"/>
  <c r="K18"/>
  <c r="L18"/>
  <c r="M18"/>
  <c r="N18"/>
  <c r="O18"/>
  <c r="Q18"/>
  <c r="R18"/>
  <c r="S18"/>
  <c r="T18"/>
  <c r="U18"/>
  <c r="V18"/>
  <c r="W18"/>
  <c r="X18"/>
  <c r="Y18"/>
  <c r="AA18"/>
  <c r="E21"/>
  <c r="I21"/>
  <c r="M21"/>
  <c r="Q21"/>
  <c r="U21"/>
  <c r="Y21"/>
  <c r="I24"/>
  <c r="Q24"/>
  <c r="Y24"/>
  <c r="X25"/>
  <c r="C27"/>
  <c r="E27"/>
  <c r="E28"/>
  <c r="G27"/>
  <c r="I27"/>
  <c r="K27"/>
  <c r="M27"/>
  <c r="M28"/>
  <c r="O27"/>
  <c r="Q27"/>
  <c r="S27"/>
  <c r="U27"/>
  <c r="U28"/>
  <c r="W27"/>
  <c r="Y27"/>
  <c r="C28"/>
  <c r="K28"/>
  <c r="S28"/>
  <c r="C4" i="27"/>
  <c r="C6"/>
  <c r="C7"/>
  <c r="G4"/>
  <c r="K4"/>
  <c r="K6"/>
  <c r="O4"/>
  <c r="AI4"/>
  <c r="AI6"/>
  <c r="BA4"/>
  <c r="BE4"/>
  <c r="BE6"/>
  <c r="BI4"/>
  <c r="BM4"/>
  <c r="BM6"/>
  <c r="BQ4"/>
  <c r="BS4"/>
  <c r="BS6"/>
  <c r="BW4"/>
  <c r="CA4"/>
  <c r="CA6"/>
  <c r="C5"/>
  <c r="G5"/>
  <c r="G6"/>
  <c r="K5"/>
  <c r="O5"/>
  <c r="O6"/>
  <c r="AI5"/>
  <c r="BA5"/>
  <c r="BA6"/>
  <c r="BE5"/>
  <c r="BI5"/>
  <c r="BI6"/>
  <c r="BM5"/>
  <c r="BQ5"/>
  <c r="BQ6"/>
  <c r="BS5"/>
  <c r="BW5"/>
  <c r="BW6"/>
  <c r="CA5"/>
  <c r="B6"/>
  <c r="D6"/>
  <c r="D7"/>
  <c r="E8"/>
  <c r="E6"/>
  <c r="F6"/>
  <c r="F7"/>
  <c r="G8"/>
  <c r="H6"/>
  <c r="I6"/>
  <c r="J6"/>
  <c r="L6"/>
  <c r="L7"/>
  <c r="M8"/>
  <c r="M6"/>
  <c r="N6"/>
  <c r="N7"/>
  <c r="O8"/>
  <c r="P6"/>
  <c r="Q6"/>
  <c r="R6"/>
  <c r="S6"/>
  <c r="T6"/>
  <c r="U6"/>
  <c r="V6"/>
  <c r="W6"/>
  <c r="X6"/>
  <c r="Y6"/>
  <c r="Z6"/>
  <c r="AA6"/>
  <c r="AB6"/>
  <c r="AC6"/>
  <c r="AD6"/>
  <c r="AE6"/>
  <c r="AF6"/>
  <c r="AG6"/>
  <c r="AH6"/>
  <c r="AJ6"/>
  <c r="AJ7"/>
  <c r="AK8"/>
  <c r="AK21"/>
  <c r="AK6"/>
  <c r="AL6"/>
  <c r="AL7"/>
  <c r="AM8"/>
  <c r="AM6"/>
  <c r="AN6"/>
  <c r="AN7"/>
  <c r="AO8"/>
  <c r="AO6"/>
  <c r="AP6"/>
  <c r="AP7"/>
  <c r="AQ8"/>
  <c r="AQ6"/>
  <c r="AR6"/>
  <c r="AR7"/>
  <c r="AS8"/>
  <c r="AS21"/>
  <c r="AS6"/>
  <c r="AT6"/>
  <c r="AT7"/>
  <c r="AU8"/>
  <c r="AU6"/>
  <c r="AV6"/>
  <c r="AV7"/>
  <c r="AW8"/>
  <c r="AW6"/>
  <c r="AX6"/>
  <c r="AX7"/>
  <c r="AY8"/>
  <c r="AY21"/>
  <c r="AY6"/>
  <c r="AZ6"/>
  <c r="AZ7"/>
  <c r="BA8"/>
  <c r="BB6"/>
  <c r="BC6"/>
  <c r="BD6"/>
  <c r="BF6"/>
  <c r="BF7"/>
  <c r="BG8"/>
  <c r="BG21"/>
  <c r="BG6"/>
  <c r="BH6"/>
  <c r="BH7"/>
  <c r="BI8"/>
  <c r="BJ6"/>
  <c r="BK6"/>
  <c r="BL6"/>
  <c r="BN6"/>
  <c r="BN7"/>
  <c r="BO8"/>
  <c r="BO21"/>
  <c r="BO6"/>
  <c r="BP6"/>
  <c r="BP7"/>
  <c r="BQ8"/>
  <c r="BR6"/>
  <c r="BT6"/>
  <c r="BT7"/>
  <c r="BU8"/>
  <c r="BU21"/>
  <c r="BU6"/>
  <c r="BV6"/>
  <c r="BV7"/>
  <c r="BW8"/>
  <c r="BX6"/>
  <c r="BY6"/>
  <c r="BZ6"/>
  <c r="CB6"/>
  <c r="CB7"/>
  <c r="CC8"/>
  <c r="CC21"/>
  <c r="CC6"/>
  <c r="B7"/>
  <c r="C8"/>
  <c r="E7"/>
  <c r="G7"/>
  <c r="H7"/>
  <c r="I7"/>
  <c r="J7"/>
  <c r="K7"/>
  <c r="K8"/>
  <c r="M7"/>
  <c r="O7"/>
  <c r="P7"/>
  <c r="Q7"/>
  <c r="R7"/>
  <c r="S7"/>
  <c r="S8"/>
  <c r="T7"/>
  <c r="U7"/>
  <c r="V7"/>
  <c r="W7"/>
  <c r="W8"/>
  <c r="X7"/>
  <c r="Y7"/>
  <c r="Z7"/>
  <c r="AA7"/>
  <c r="AA8"/>
  <c r="AB7"/>
  <c r="AC7"/>
  <c r="AD7"/>
  <c r="AE7"/>
  <c r="AE8"/>
  <c r="AF7"/>
  <c r="AG7"/>
  <c r="AH7"/>
  <c r="AI7"/>
  <c r="AI8"/>
  <c r="AK7"/>
  <c r="AM7"/>
  <c r="AO7"/>
  <c r="AQ7"/>
  <c r="AS7"/>
  <c r="AU7"/>
  <c r="AW7"/>
  <c r="AY7"/>
  <c r="BA7"/>
  <c r="BB7"/>
  <c r="BC7"/>
  <c r="BC8"/>
  <c r="BC21"/>
  <c r="BD7"/>
  <c r="BE7"/>
  <c r="BG7"/>
  <c r="BI7"/>
  <c r="BJ7"/>
  <c r="BK7"/>
  <c r="BK8"/>
  <c r="BK21"/>
  <c r="BL7"/>
  <c r="BM7"/>
  <c r="BM10"/>
  <c r="BO7"/>
  <c r="BQ7"/>
  <c r="BR7"/>
  <c r="BS7"/>
  <c r="BS8"/>
  <c r="BU7"/>
  <c r="BW7"/>
  <c r="BX7"/>
  <c r="BY7"/>
  <c r="BZ7"/>
  <c r="CA7"/>
  <c r="CA8"/>
  <c r="CC7"/>
  <c r="I8"/>
  <c r="Q8"/>
  <c r="U8"/>
  <c r="Y8"/>
  <c r="AC8"/>
  <c r="AG8"/>
  <c r="BE8"/>
  <c r="BM8"/>
  <c r="BY8"/>
  <c r="C9"/>
  <c r="E9"/>
  <c r="I9"/>
  <c r="K9"/>
  <c r="M9"/>
  <c r="Q9"/>
  <c r="S9"/>
  <c r="U9"/>
  <c r="W9"/>
  <c r="Y9"/>
  <c r="AA9"/>
  <c r="AC9"/>
  <c r="AE9"/>
  <c r="AG9"/>
  <c r="AI9"/>
  <c r="AK9"/>
  <c r="AO9"/>
  <c r="AS9"/>
  <c r="AW9"/>
  <c r="BA9"/>
  <c r="BC9"/>
  <c r="BE9"/>
  <c r="BI9"/>
  <c r="BK9"/>
  <c r="BM9"/>
  <c r="BQ9"/>
  <c r="BS9"/>
  <c r="BU9"/>
  <c r="BY9"/>
  <c r="CA9"/>
  <c r="CC9"/>
  <c r="E16"/>
  <c r="E18"/>
  <c r="I16"/>
  <c r="M16"/>
  <c r="M18"/>
  <c r="Q16"/>
  <c r="Y16"/>
  <c r="Y18"/>
  <c r="AC16"/>
  <c r="AG16"/>
  <c r="AG18"/>
  <c r="AK16"/>
  <c r="AO16"/>
  <c r="AO18"/>
  <c r="AS16"/>
  <c r="AY16"/>
  <c r="AY18"/>
  <c r="BC16"/>
  <c r="BG16"/>
  <c r="BG18"/>
  <c r="BK16"/>
  <c r="BO16"/>
  <c r="BO18"/>
  <c r="BU16"/>
  <c r="BY16"/>
  <c r="BY18"/>
  <c r="CC16"/>
  <c r="B18"/>
  <c r="C18"/>
  <c r="D18"/>
  <c r="F18"/>
  <c r="G18"/>
  <c r="H18"/>
  <c r="I18"/>
  <c r="J18"/>
  <c r="K18"/>
  <c r="L18"/>
  <c r="N18"/>
  <c r="O18"/>
  <c r="P18"/>
  <c r="Q18"/>
  <c r="R18"/>
  <c r="S18"/>
  <c r="T18"/>
  <c r="U18"/>
  <c r="V18"/>
  <c r="W18"/>
  <c r="X18"/>
  <c r="Z18"/>
  <c r="AA18"/>
  <c r="AB18"/>
  <c r="AC18"/>
  <c r="AD18"/>
  <c r="AE18"/>
  <c r="AF18"/>
  <c r="AH18"/>
  <c r="AI18"/>
  <c r="AJ18"/>
  <c r="AK18"/>
  <c r="AL18"/>
  <c r="AM18"/>
  <c r="AN18"/>
  <c r="AP18"/>
  <c r="AQ18"/>
  <c r="AR18"/>
  <c r="AS18"/>
  <c r="AT18"/>
  <c r="AU18"/>
  <c r="AV18"/>
  <c r="AW18"/>
  <c r="AX18"/>
  <c r="AZ18"/>
  <c r="BA18"/>
  <c r="BB18"/>
  <c r="BC18"/>
  <c r="BF18"/>
  <c r="BH18"/>
  <c r="BI18"/>
  <c r="BJ18"/>
  <c r="BK18"/>
  <c r="BL18"/>
  <c r="BM18"/>
  <c r="BN18"/>
  <c r="BP18"/>
  <c r="BQ18"/>
  <c r="BR18"/>
  <c r="BS18"/>
  <c r="BT18"/>
  <c r="BU18"/>
  <c r="BV18"/>
  <c r="BW18"/>
  <c r="BX18"/>
  <c r="BZ18"/>
  <c r="CA18"/>
  <c r="CB18"/>
  <c r="CC18"/>
  <c r="I21"/>
  <c r="Q21"/>
  <c r="U21"/>
  <c r="AC21"/>
  <c r="BE21"/>
  <c r="BM21"/>
  <c r="I23"/>
  <c r="Q23"/>
  <c r="U23"/>
  <c r="AC23"/>
  <c r="BE23"/>
  <c r="BM23"/>
  <c r="C24"/>
  <c r="E24"/>
  <c r="E26"/>
  <c r="I24"/>
  <c r="I26"/>
  <c r="K24"/>
  <c r="M24"/>
  <c r="M26"/>
  <c r="Q24"/>
  <c r="Q26"/>
  <c r="S24"/>
  <c r="U24"/>
  <c r="U26"/>
  <c r="W24"/>
  <c r="Y24"/>
  <c r="X25"/>
  <c r="AA24"/>
  <c r="AC24"/>
  <c r="AB25"/>
  <c r="AE24"/>
  <c r="AG24"/>
  <c r="AF25"/>
  <c r="AI24"/>
  <c r="AK24"/>
  <c r="AO24"/>
  <c r="AS24"/>
  <c r="AW24"/>
  <c r="AW26"/>
  <c r="BA24"/>
  <c r="BA26"/>
  <c r="BC24"/>
  <c r="BE24"/>
  <c r="BI24"/>
  <c r="BH25"/>
  <c r="BK24"/>
  <c r="BM24"/>
  <c r="BQ24"/>
  <c r="BP25"/>
  <c r="BS24"/>
  <c r="BU24"/>
  <c r="BS25"/>
  <c r="BY24"/>
  <c r="BY26"/>
  <c r="CA24"/>
  <c r="CC24"/>
  <c r="CA25"/>
  <c r="Y25"/>
  <c r="AC25"/>
  <c r="AG25"/>
  <c r="BI25"/>
  <c r="BQ25"/>
  <c r="C26"/>
  <c r="K26"/>
  <c r="S26"/>
  <c r="W26"/>
  <c r="AA26"/>
  <c r="AE26"/>
  <c r="AI26"/>
  <c r="BC26"/>
  <c r="BK26"/>
  <c r="BS26"/>
  <c r="CA26"/>
  <c r="C27"/>
  <c r="E27"/>
  <c r="G27"/>
  <c r="I27"/>
  <c r="K27"/>
  <c r="M27"/>
  <c r="O27"/>
  <c r="Q27"/>
  <c r="S27"/>
  <c r="U27"/>
  <c r="W27"/>
  <c r="Y27"/>
  <c r="AA27"/>
  <c r="AC27"/>
  <c r="AE27"/>
  <c r="AG27"/>
  <c r="AI27"/>
  <c r="AK27"/>
  <c r="AM27"/>
  <c r="AO27"/>
  <c r="AQ27"/>
  <c r="AS27"/>
  <c r="AU27"/>
  <c r="AW27"/>
  <c r="AY27"/>
  <c r="BA27"/>
  <c r="BC27"/>
  <c r="BE27"/>
  <c r="BG27"/>
  <c r="BI27"/>
  <c r="BK27"/>
  <c r="BM27"/>
  <c r="BO27"/>
  <c r="BQ27"/>
  <c r="BS27"/>
  <c r="BU27"/>
  <c r="BW27"/>
  <c r="BY27"/>
  <c r="CA27"/>
  <c r="CC27"/>
  <c r="I28"/>
  <c r="Q28"/>
  <c r="U28"/>
  <c r="AC28"/>
  <c r="BE28"/>
  <c r="BM28"/>
  <c r="C31"/>
  <c r="K31"/>
  <c r="S31"/>
  <c r="W31"/>
  <c r="AA31"/>
  <c r="AE31"/>
  <c r="AI31"/>
  <c r="BC31"/>
  <c r="BK31"/>
  <c r="BS31"/>
  <c r="CA31"/>
  <c r="I33"/>
  <c r="Q33"/>
  <c r="AA33"/>
  <c r="AE33"/>
  <c r="AI33"/>
  <c r="AW33"/>
  <c r="BA33"/>
  <c r="B10" i="11"/>
  <c r="CA21" i="27"/>
  <c r="BS21"/>
  <c r="BK23"/>
  <c r="BK28"/>
  <c r="BC23"/>
  <c r="BC28"/>
  <c r="U25" i="26"/>
  <c r="T25"/>
  <c r="U31"/>
  <c r="M31"/>
  <c r="E31"/>
  <c r="AI21" i="27"/>
  <c r="AE21"/>
  <c r="AA21"/>
  <c r="W21"/>
  <c r="S21"/>
  <c r="K21"/>
  <c r="C21"/>
  <c r="CC28"/>
  <c r="CC23"/>
  <c r="BW21"/>
  <c r="BU28"/>
  <c r="BU23"/>
  <c r="BQ21"/>
  <c r="BO23"/>
  <c r="BO28"/>
  <c r="BI21"/>
  <c r="BG23"/>
  <c r="BG28"/>
  <c r="BA21"/>
  <c r="AY23"/>
  <c r="AY28"/>
  <c r="AW21"/>
  <c r="AU21"/>
  <c r="AS28"/>
  <c r="AS23"/>
  <c r="AQ21"/>
  <c r="AM21"/>
  <c r="AK28"/>
  <c r="AK23"/>
  <c r="O21"/>
  <c r="G21"/>
  <c r="Y25" i="26"/>
  <c r="W31"/>
  <c r="O31"/>
  <c r="G31"/>
  <c r="O21"/>
  <c r="G21"/>
  <c r="BW31" i="24"/>
  <c r="BO26"/>
  <c r="BO31"/>
  <c r="AY31"/>
  <c r="AQ26"/>
  <c r="AQ31"/>
  <c r="AI31"/>
  <c r="AA26"/>
  <c r="S26"/>
  <c r="S31"/>
  <c r="K31"/>
  <c r="C25"/>
  <c r="BW26"/>
  <c r="B25"/>
  <c r="C26"/>
  <c r="C31"/>
  <c r="BW28"/>
  <c r="BO28"/>
  <c r="AY28"/>
  <c r="AQ28"/>
  <c r="AI28"/>
  <c r="S28"/>
  <c r="K28"/>
  <c r="C28"/>
  <c r="CC28"/>
  <c r="BY28"/>
  <c r="BU28"/>
  <c r="BQ21"/>
  <c r="BM21"/>
  <c r="BI21"/>
  <c r="BE21"/>
  <c r="BA28"/>
  <c r="AW21"/>
  <c r="AS21"/>
  <c r="AO21"/>
  <c r="AK28"/>
  <c r="AG21"/>
  <c r="AC21"/>
  <c r="Y21"/>
  <c r="U21"/>
  <c r="Q21"/>
  <c r="M21"/>
  <c r="I28"/>
  <c r="E28"/>
  <c r="CC26"/>
  <c r="CC31"/>
  <c r="BY26"/>
  <c r="BY31"/>
  <c r="BU26"/>
  <c r="BU31"/>
  <c r="BQ24"/>
  <c r="BM24"/>
  <c r="BI24"/>
  <c r="BE24"/>
  <c r="BA26"/>
  <c r="BA31"/>
  <c r="AW24"/>
  <c r="AS24"/>
  <c r="AO24"/>
  <c r="AK26"/>
  <c r="AK31"/>
  <c r="AG24"/>
  <c r="AC24"/>
  <c r="Y24"/>
  <c r="U24"/>
  <c r="Q24"/>
  <c r="M24"/>
  <c r="I26"/>
  <c r="I31"/>
  <c r="E26"/>
  <c r="E31"/>
  <c r="Q31" i="22"/>
  <c r="I31"/>
  <c r="O24"/>
  <c r="K24"/>
  <c r="G24"/>
  <c r="C24"/>
  <c r="W7"/>
  <c r="W8"/>
  <c r="W9"/>
  <c r="Y9"/>
  <c r="Y7"/>
  <c r="S7"/>
  <c r="S8"/>
  <c r="S9"/>
  <c r="O28" i="21"/>
  <c r="G28"/>
  <c r="E28"/>
  <c r="M24"/>
  <c r="I7"/>
  <c r="I9"/>
  <c r="Q7"/>
  <c r="Q9"/>
  <c r="C9"/>
  <c r="C7"/>
  <c r="C8"/>
  <c r="AC21" i="19"/>
  <c r="U21"/>
  <c r="M28"/>
  <c r="K28"/>
  <c r="E28"/>
  <c r="C22"/>
  <c r="M23"/>
  <c r="C23"/>
  <c r="C28"/>
  <c r="B22"/>
  <c r="AC24"/>
  <c r="AC42"/>
  <c r="U24"/>
  <c r="U42"/>
  <c r="U43"/>
  <c r="O25"/>
  <c r="N25"/>
  <c r="J25"/>
  <c r="M31"/>
  <c r="K42"/>
  <c r="K43"/>
  <c r="G25"/>
  <c r="F25"/>
  <c r="E24"/>
  <c r="I8" i="21"/>
  <c r="W23" i="19"/>
  <c r="G23"/>
  <c r="Z18" i="26"/>
  <c r="AA21"/>
  <c r="AA27"/>
  <c r="S24"/>
  <c r="K24"/>
  <c r="C24"/>
  <c r="CA26" i="24"/>
  <c r="CA31"/>
  <c r="CA32"/>
  <c r="CA42"/>
  <c r="CA43"/>
  <c r="BS26"/>
  <c r="BS31"/>
  <c r="BK26"/>
  <c r="BK31"/>
  <c r="BC26"/>
  <c r="BC31"/>
  <c r="AU26"/>
  <c r="AM26"/>
  <c r="AM31"/>
  <c r="AE26"/>
  <c r="AE31"/>
  <c r="W26"/>
  <c r="W31"/>
  <c r="M25"/>
  <c r="L25"/>
  <c r="O26"/>
  <c r="G25"/>
  <c r="G33"/>
  <c r="F25"/>
  <c r="G26"/>
  <c r="G31"/>
  <c r="G32"/>
  <c r="AY33"/>
  <c r="CA28"/>
  <c r="CA29"/>
  <c r="BS28"/>
  <c r="BS29"/>
  <c r="BK28"/>
  <c r="BC28"/>
  <c r="AM28"/>
  <c r="AM29"/>
  <c r="AE28"/>
  <c r="W28"/>
  <c r="G28"/>
  <c r="Q21" i="22"/>
  <c r="I28"/>
  <c r="O25" i="21"/>
  <c r="N25"/>
  <c r="O31"/>
  <c r="O32"/>
  <c r="G31"/>
  <c r="M21"/>
  <c r="E24"/>
  <c r="CC31" i="27"/>
  <c r="CA32"/>
  <c r="CA42"/>
  <c r="CA43"/>
  <c r="BY31"/>
  <c r="BU31"/>
  <c r="BQ31"/>
  <c r="BM31"/>
  <c r="BI31"/>
  <c r="BE31"/>
  <c r="BA31"/>
  <c r="AW31"/>
  <c r="AS31"/>
  <c r="AO31"/>
  <c r="AK31"/>
  <c r="AG31"/>
  <c r="AC31"/>
  <c r="Y31"/>
  <c r="Y32"/>
  <c r="U31"/>
  <c r="Q31"/>
  <c r="M31"/>
  <c r="I31"/>
  <c r="E31"/>
  <c r="CC26"/>
  <c r="BU26"/>
  <c r="BQ26"/>
  <c r="BM26"/>
  <c r="BI26"/>
  <c r="BE26"/>
  <c r="AS26"/>
  <c r="AO26"/>
  <c r="AK26"/>
  <c r="AG26"/>
  <c r="AC26"/>
  <c r="Y26"/>
  <c r="BY21"/>
  <c r="BE22"/>
  <c r="AO21"/>
  <c r="AG21"/>
  <c r="Y21"/>
  <c r="M21"/>
  <c r="E21"/>
  <c r="BW9"/>
  <c r="BO9"/>
  <c r="BO24"/>
  <c r="BG9"/>
  <c r="BG24"/>
  <c r="AY9"/>
  <c r="AY24"/>
  <c r="AU9"/>
  <c r="AQ9"/>
  <c r="AM9"/>
  <c r="O9"/>
  <c r="G9"/>
  <c r="U42" i="26"/>
  <c r="Y31"/>
  <c r="Q31"/>
  <c r="I31"/>
  <c r="W28"/>
  <c r="Y28"/>
  <c r="Q28"/>
  <c r="I28"/>
  <c r="B22"/>
  <c r="Y8" i="22"/>
  <c r="Q8" i="21"/>
  <c r="X62" i="19"/>
  <c r="AE23"/>
  <c r="O23"/>
  <c r="U28" i="20"/>
  <c r="M28"/>
  <c r="E28"/>
  <c r="I31" i="17"/>
  <c r="I42"/>
  <c r="E44"/>
  <c r="T22"/>
  <c r="O22"/>
  <c r="S36"/>
  <c r="N22"/>
  <c r="BG27" i="24"/>
  <c r="AU27"/>
  <c r="AA27"/>
  <c r="O27"/>
  <c r="BG21"/>
  <c r="AU21"/>
  <c r="AA21"/>
  <c r="O21"/>
  <c r="C22"/>
  <c r="AA31" i="22"/>
  <c r="O31"/>
  <c r="K31"/>
  <c r="G31"/>
  <c r="C31"/>
  <c r="U27"/>
  <c r="M27"/>
  <c r="E27"/>
  <c r="U21"/>
  <c r="M21"/>
  <c r="E21"/>
  <c r="K27" i="21"/>
  <c r="K21"/>
  <c r="AG42" i="19"/>
  <c r="AG43"/>
  <c r="O42"/>
  <c r="O43"/>
  <c r="I42"/>
  <c r="I43"/>
  <c r="G28"/>
  <c r="G31"/>
  <c r="C31"/>
  <c r="AA21"/>
  <c r="S21"/>
  <c r="R18"/>
  <c r="W28" i="20"/>
  <c r="S28"/>
  <c r="O28"/>
  <c r="K28"/>
  <c r="G28"/>
  <c r="AP25"/>
  <c r="AH25"/>
  <c r="Z25"/>
  <c r="I18" i="19"/>
  <c r="I21"/>
  <c r="I27"/>
  <c r="AG25"/>
  <c r="Y25"/>
  <c r="Q25"/>
  <c r="AG23"/>
  <c r="AG28"/>
  <c r="Y23"/>
  <c r="Y28"/>
  <c r="Q23"/>
  <c r="Q28"/>
  <c r="AO28" i="20"/>
  <c r="AG28"/>
  <c r="Y28"/>
  <c r="Q28"/>
  <c r="I28"/>
  <c r="I29"/>
  <c r="AQ21"/>
  <c r="AQ28"/>
  <c r="AM21"/>
  <c r="AI21"/>
  <c r="AE21"/>
  <c r="AA21"/>
  <c r="AA28"/>
  <c r="C21"/>
  <c r="AQ25"/>
  <c r="AM25"/>
  <c r="AO31"/>
  <c r="AM42"/>
  <c r="AM43"/>
  <c r="AI42"/>
  <c r="AI25"/>
  <c r="AE25"/>
  <c r="AG31"/>
  <c r="AA25"/>
  <c r="Y31"/>
  <c r="U24"/>
  <c r="Q24"/>
  <c r="M24"/>
  <c r="I24"/>
  <c r="C25"/>
  <c r="AS26"/>
  <c r="E31"/>
  <c r="Y25" i="17"/>
  <c r="X25"/>
  <c r="Y31"/>
  <c r="Q31"/>
  <c r="AE31" i="19"/>
  <c r="W31"/>
  <c r="O31"/>
  <c r="O32"/>
  <c r="K32"/>
  <c r="K25"/>
  <c r="C25"/>
  <c r="AE26"/>
  <c r="G42"/>
  <c r="AI28" i="20"/>
  <c r="AE28"/>
  <c r="AU26"/>
  <c r="W26"/>
  <c r="O26"/>
  <c r="G26"/>
  <c r="U25" i="17"/>
  <c r="K30"/>
  <c r="Y22"/>
  <c r="U22"/>
  <c r="Y21" i="14"/>
  <c r="U21"/>
  <c r="Q21"/>
  <c r="S36"/>
  <c r="M21"/>
  <c r="O36"/>
  <c r="F22"/>
  <c r="X25"/>
  <c r="AA26"/>
  <c r="AA31"/>
  <c r="T25"/>
  <c r="W26"/>
  <c r="S26"/>
  <c r="S31"/>
  <c r="L25"/>
  <c r="N25"/>
  <c r="O26"/>
  <c r="O25"/>
  <c r="J25"/>
  <c r="K31"/>
  <c r="K25"/>
  <c r="G24"/>
  <c r="I42"/>
  <c r="C24"/>
  <c r="E42"/>
  <c r="E44"/>
  <c r="Q31" i="16"/>
  <c r="I31"/>
  <c r="Q21"/>
  <c r="M21"/>
  <c r="I28"/>
  <c r="K24"/>
  <c r="G24"/>
  <c r="C24"/>
  <c r="Q31" i="15"/>
  <c r="I31"/>
  <c r="Q21"/>
  <c r="M21"/>
  <c r="I28"/>
  <c r="K24"/>
  <c r="G24"/>
  <c r="C24"/>
  <c r="C21" i="18"/>
  <c r="C24" i="8"/>
  <c r="G25" i="17"/>
  <c r="G26"/>
  <c r="C25"/>
  <c r="E26"/>
  <c r="U28" i="14"/>
  <c r="Q28"/>
  <c r="K22"/>
  <c r="G22" i="17"/>
  <c r="G23"/>
  <c r="G30"/>
  <c r="W18"/>
  <c r="W27"/>
  <c r="O18"/>
  <c r="O27"/>
  <c r="E18"/>
  <c r="E21"/>
  <c r="M31" i="16"/>
  <c r="C25"/>
  <c r="Q26"/>
  <c r="B25"/>
  <c r="M31" i="15"/>
  <c r="C25"/>
  <c r="I26"/>
  <c r="E26"/>
  <c r="B25"/>
  <c r="AU31" i="20"/>
  <c r="AQ31"/>
  <c r="AM31"/>
  <c r="AM32"/>
  <c r="AI31"/>
  <c r="AE31"/>
  <c r="AA31"/>
  <c r="W31"/>
  <c r="S31"/>
  <c r="O31"/>
  <c r="K31"/>
  <c r="G31"/>
  <c r="C31"/>
  <c r="C32"/>
  <c r="C42"/>
  <c r="AS27"/>
  <c r="AK27"/>
  <c r="AC27"/>
  <c r="AQ26"/>
  <c r="AM26"/>
  <c r="AI26"/>
  <c r="AE26"/>
  <c r="AA26"/>
  <c r="C26"/>
  <c r="AS21"/>
  <c r="AK21"/>
  <c r="AC21"/>
  <c r="U33" i="17"/>
  <c r="K31"/>
  <c r="G31"/>
  <c r="G32"/>
  <c r="I33"/>
  <c r="C31"/>
  <c r="C32"/>
  <c r="Y30"/>
  <c r="U30"/>
  <c r="AA28"/>
  <c r="S28"/>
  <c r="K28"/>
  <c r="C28"/>
  <c r="Y28"/>
  <c r="E28"/>
  <c r="K26"/>
  <c r="C26"/>
  <c r="T25"/>
  <c r="F25"/>
  <c r="K23"/>
  <c r="X22"/>
  <c r="C22"/>
  <c r="C23"/>
  <c r="M9"/>
  <c r="M8"/>
  <c r="O25"/>
  <c r="S42"/>
  <c r="S43"/>
  <c r="Y28" i="14"/>
  <c r="Y29"/>
  <c r="M28"/>
  <c r="K29"/>
  <c r="I28"/>
  <c r="G29"/>
  <c r="I30"/>
  <c r="Y25"/>
  <c r="Q26"/>
  <c r="G22"/>
  <c r="K23"/>
  <c r="G29" i="16"/>
  <c r="J22"/>
  <c r="B22"/>
  <c r="G29" i="15"/>
  <c r="J22"/>
  <c r="B22"/>
  <c r="C24" i="25"/>
  <c r="I28" i="12"/>
  <c r="Y31" i="14"/>
  <c r="Y32"/>
  <c r="Y42"/>
  <c r="Y43"/>
  <c r="U31"/>
  <c r="Q31"/>
  <c r="M31"/>
  <c r="I31"/>
  <c r="E31"/>
  <c r="K30"/>
  <c r="G30"/>
  <c r="W27"/>
  <c r="O27"/>
  <c r="M26"/>
  <c r="G23"/>
  <c r="E21"/>
  <c r="B22"/>
  <c r="S31" i="16"/>
  <c r="O31"/>
  <c r="K31"/>
  <c r="K32"/>
  <c r="G31"/>
  <c r="G32"/>
  <c r="C31"/>
  <c r="E27"/>
  <c r="E21"/>
  <c r="S31" i="15"/>
  <c r="O31"/>
  <c r="K31"/>
  <c r="K32"/>
  <c r="G31"/>
  <c r="G32"/>
  <c r="C31"/>
  <c r="E27"/>
  <c r="E21"/>
  <c r="C31" i="18"/>
  <c r="D7"/>
  <c r="E8"/>
  <c r="E24"/>
  <c r="E21" i="8"/>
  <c r="E24"/>
  <c r="Q31" i="4"/>
  <c r="E21" i="12"/>
  <c r="E24"/>
  <c r="C25" i="18"/>
  <c r="C26"/>
  <c r="C31" i="8"/>
  <c r="L16" i="4"/>
  <c r="M17"/>
  <c r="H16"/>
  <c r="I17"/>
  <c r="K21" i="12"/>
  <c r="G21"/>
  <c r="C21"/>
  <c r="K24"/>
  <c r="G24"/>
  <c r="C24"/>
  <c r="G31" i="9"/>
  <c r="Y28" i="23"/>
  <c r="U21"/>
  <c r="M28"/>
  <c r="I21"/>
  <c r="Y31"/>
  <c r="U24"/>
  <c r="N25"/>
  <c r="M31"/>
  <c r="I24"/>
  <c r="B25"/>
  <c r="C36" i="25"/>
  <c r="C25" i="23"/>
  <c r="S7" i="4"/>
  <c r="S8"/>
  <c r="S9"/>
  <c r="O7"/>
  <c r="O8"/>
  <c r="O9"/>
  <c r="C7"/>
  <c r="C8"/>
  <c r="C9"/>
  <c r="C31" i="9"/>
  <c r="G21"/>
  <c r="C21"/>
  <c r="E24"/>
  <c r="C25"/>
  <c r="K17" i="4"/>
  <c r="U9"/>
  <c r="M9"/>
  <c r="E9"/>
  <c r="V7"/>
  <c r="W8"/>
  <c r="J7"/>
  <c r="K8"/>
  <c r="F7"/>
  <c r="G8"/>
  <c r="Q28" i="12"/>
  <c r="I31"/>
  <c r="E31"/>
  <c r="O25" i="23"/>
  <c r="Q27"/>
  <c r="E27"/>
  <c r="Q21"/>
  <c r="E21"/>
  <c r="C21" i="4"/>
  <c r="S21"/>
  <c r="G26" i="9"/>
  <c r="C26"/>
  <c r="O21" i="4"/>
  <c r="BO23" i="24"/>
  <c r="AQ23"/>
  <c r="S23"/>
  <c r="C23"/>
  <c r="BY23"/>
  <c r="BA23"/>
  <c r="I23"/>
  <c r="E23"/>
  <c r="BS23"/>
  <c r="BC23"/>
  <c r="AE23"/>
  <c r="G23"/>
  <c r="BW23"/>
  <c r="AY23"/>
  <c r="AI23"/>
  <c r="K23"/>
  <c r="CC23"/>
  <c r="BU23"/>
  <c r="AK23"/>
  <c r="CA23"/>
  <c r="BK23"/>
  <c r="AM23"/>
  <c r="W23"/>
  <c r="B22" i="23"/>
  <c r="Q28"/>
  <c r="O29"/>
  <c r="Q31"/>
  <c r="O32"/>
  <c r="K21" i="4"/>
  <c r="E24"/>
  <c r="U24"/>
  <c r="C26" i="23"/>
  <c r="G26"/>
  <c r="K26"/>
  <c r="O26"/>
  <c r="S26"/>
  <c r="W26"/>
  <c r="I25"/>
  <c r="I26"/>
  <c r="I31"/>
  <c r="I32"/>
  <c r="H25"/>
  <c r="U25"/>
  <c r="U26"/>
  <c r="U31"/>
  <c r="U32"/>
  <c r="T25"/>
  <c r="U28"/>
  <c r="U29"/>
  <c r="B25" i="12"/>
  <c r="C25"/>
  <c r="C31"/>
  <c r="G26"/>
  <c r="G31"/>
  <c r="K26"/>
  <c r="K31"/>
  <c r="B22"/>
  <c r="C28"/>
  <c r="C22"/>
  <c r="G23"/>
  <c r="G28"/>
  <c r="K28"/>
  <c r="E26"/>
  <c r="E31" i="8"/>
  <c r="E28"/>
  <c r="C29"/>
  <c r="E26" i="18"/>
  <c r="E31"/>
  <c r="E28" i="16"/>
  <c r="E31"/>
  <c r="C32"/>
  <c r="O28" i="14"/>
  <c r="O31"/>
  <c r="M21" i="17"/>
  <c r="O36"/>
  <c r="C42"/>
  <c r="C33"/>
  <c r="AK28" i="20"/>
  <c r="AK31"/>
  <c r="C43"/>
  <c r="E22" i="17"/>
  <c r="O31"/>
  <c r="O28"/>
  <c r="W31"/>
  <c r="U32"/>
  <c r="U42"/>
  <c r="W28"/>
  <c r="C25" i="8"/>
  <c r="E26"/>
  <c r="B25"/>
  <c r="C26"/>
  <c r="C28" i="18"/>
  <c r="Q28" i="15"/>
  <c r="C33" i="16"/>
  <c r="C26"/>
  <c r="G33"/>
  <c r="G26"/>
  <c r="K33"/>
  <c r="K26"/>
  <c r="C22"/>
  <c r="K22"/>
  <c r="M22"/>
  <c r="M23"/>
  <c r="M28"/>
  <c r="L22"/>
  <c r="F25" i="14"/>
  <c r="G31"/>
  <c r="G32"/>
  <c r="G25"/>
  <c r="G33"/>
  <c r="O42"/>
  <c r="O43"/>
  <c r="S42"/>
  <c r="S43"/>
  <c r="O47"/>
  <c r="O48"/>
  <c r="O49"/>
  <c r="O37"/>
  <c r="O38"/>
  <c r="N47"/>
  <c r="N48"/>
  <c r="N49"/>
  <c r="O50"/>
  <c r="T22"/>
  <c r="U30"/>
  <c r="U22"/>
  <c r="U23"/>
  <c r="G43" i="19"/>
  <c r="F62"/>
  <c r="F61"/>
  <c r="H25" i="20"/>
  <c r="I25"/>
  <c r="K26"/>
  <c r="I31"/>
  <c r="I32"/>
  <c r="L25"/>
  <c r="M25"/>
  <c r="M26"/>
  <c r="M31"/>
  <c r="M32"/>
  <c r="M42"/>
  <c r="M33"/>
  <c r="P25"/>
  <c r="Q25"/>
  <c r="Q26"/>
  <c r="Q31"/>
  <c r="Q32"/>
  <c r="Q33"/>
  <c r="T25"/>
  <c r="U25"/>
  <c r="U26"/>
  <c r="U31"/>
  <c r="U32"/>
  <c r="U33"/>
  <c r="AI43"/>
  <c r="AH61"/>
  <c r="AH62"/>
  <c r="B22"/>
  <c r="C22"/>
  <c r="AE23"/>
  <c r="AM23"/>
  <c r="I23" i="19"/>
  <c r="S23"/>
  <c r="S28"/>
  <c r="M28" i="22"/>
  <c r="M31"/>
  <c r="AA23" i="24"/>
  <c r="BG23"/>
  <c r="AA28"/>
  <c r="AA31"/>
  <c r="BG28"/>
  <c r="BG31"/>
  <c r="S47" i="17"/>
  <c r="S48"/>
  <c r="S49"/>
  <c r="S37"/>
  <c r="S38"/>
  <c r="R47"/>
  <c r="R48"/>
  <c r="R49"/>
  <c r="S50"/>
  <c r="S51"/>
  <c r="Q21" i="21"/>
  <c r="U43" i="26"/>
  <c r="T62"/>
  <c r="T61"/>
  <c r="O24" i="27"/>
  <c r="AQ24"/>
  <c r="AX25"/>
  <c r="AY33"/>
  <c r="AY25"/>
  <c r="AY26"/>
  <c r="AY31"/>
  <c r="BM25"/>
  <c r="BO26"/>
  <c r="BO31"/>
  <c r="E28"/>
  <c r="E23"/>
  <c r="Y28"/>
  <c r="Y23"/>
  <c r="AO28"/>
  <c r="AO23"/>
  <c r="Q28" i="22"/>
  <c r="C25" i="26"/>
  <c r="C31"/>
  <c r="C32"/>
  <c r="C33"/>
  <c r="B25"/>
  <c r="C26"/>
  <c r="K25"/>
  <c r="K31"/>
  <c r="K33"/>
  <c r="J25"/>
  <c r="K26"/>
  <c r="F25"/>
  <c r="S31"/>
  <c r="S33"/>
  <c r="S26"/>
  <c r="N25"/>
  <c r="E26" i="19"/>
  <c r="B25"/>
  <c r="E31"/>
  <c r="AC43"/>
  <c r="X61"/>
  <c r="C21" i="21"/>
  <c r="Q24"/>
  <c r="I24"/>
  <c r="S21" i="22"/>
  <c r="Y24"/>
  <c r="W21"/>
  <c r="C25"/>
  <c r="B25"/>
  <c r="C26"/>
  <c r="G25"/>
  <c r="F25"/>
  <c r="G26"/>
  <c r="K26"/>
  <c r="O26"/>
  <c r="M26" i="24"/>
  <c r="M31"/>
  <c r="Q26"/>
  <c r="Q31"/>
  <c r="U26"/>
  <c r="U31"/>
  <c r="Y26"/>
  <c r="Y31"/>
  <c r="AC26"/>
  <c r="AC31"/>
  <c r="AG26"/>
  <c r="AG31"/>
  <c r="BE26"/>
  <c r="BE31"/>
  <c r="BE33"/>
  <c r="BI26"/>
  <c r="BI31"/>
  <c r="BM26"/>
  <c r="BM31"/>
  <c r="BQ26"/>
  <c r="BQ31"/>
  <c r="BQ32"/>
  <c r="BQ33"/>
  <c r="AO23"/>
  <c r="AO28"/>
  <c r="AS23"/>
  <c r="AS28"/>
  <c r="AW23"/>
  <c r="AW28"/>
  <c r="AW29"/>
  <c r="G28" i="26"/>
  <c r="O28"/>
  <c r="G23" i="27"/>
  <c r="G28"/>
  <c r="O23"/>
  <c r="O28"/>
  <c r="AM23"/>
  <c r="AM28"/>
  <c r="AW28"/>
  <c r="AW23"/>
  <c r="BI22"/>
  <c r="BI28"/>
  <c r="BH22"/>
  <c r="BI23"/>
  <c r="C23"/>
  <c r="C28"/>
  <c r="K23"/>
  <c r="K28"/>
  <c r="S23"/>
  <c r="S28"/>
  <c r="W23"/>
  <c r="W28"/>
  <c r="AE23"/>
  <c r="AE28"/>
  <c r="BS23"/>
  <c r="BS22"/>
  <c r="BS28"/>
  <c r="CA23"/>
  <c r="CA22"/>
  <c r="CA28"/>
  <c r="CA29"/>
  <c r="E26" i="23"/>
  <c r="Q26"/>
  <c r="C22" i="8"/>
  <c r="C23"/>
  <c r="C32" i="18"/>
  <c r="M32" i="14"/>
  <c r="B22" i="8"/>
  <c r="AI32" i="20"/>
  <c r="C33"/>
  <c r="S33"/>
  <c r="AA33"/>
  <c r="AI33"/>
  <c r="AQ33"/>
  <c r="M26" i="15"/>
  <c r="M32" i="16"/>
  <c r="O26" i="15"/>
  <c r="S26"/>
  <c r="Q26"/>
  <c r="I26" i="16"/>
  <c r="K32" i="14"/>
  <c r="U23" i="17"/>
  <c r="Y23"/>
  <c r="U26"/>
  <c r="AI29" i="20"/>
  <c r="Y33" i="17"/>
  <c r="AC33" i="20"/>
  <c r="AK26"/>
  <c r="AO33"/>
  <c r="AO26"/>
  <c r="AS33"/>
  <c r="Y26" i="19"/>
  <c r="S26" i="20"/>
  <c r="C28"/>
  <c r="C32" i="19"/>
  <c r="E33"/>
  <c r="K32" i="22"/>
  <c r="U29" i="20"/>
  <c r="K26" i="19"/>
  <c r="U32" i="24"/>
  <c r="CA33"/>
  <c r="S26" i="19"/>
  <c r="O26"/>
  <c r="I33" i="24"/>
  <c r="B22"/>
  <c r="K33"/>
  <c r="G32" i="26"/>
  <c r="O25"/>
  <c r="BL25" i="27"/>
  <c r="BD22"/>
  <c r="U32" i="26"/>
  <c r="E28" i="23"/>
  <c r="E31"/>
  <c r="C32"/>
  <c r="I33"/>
  <c r="G21" i="4"/>
  <c r="W21"/>
  <c r="M24"/>
  <c r="K18"/>
  <c r="J18"/>
  <c r="K24"/>
  <c r="E26" i="9"/>
  <c r="E31"/>
  <c r="C22"/>
  <c r="E23"/>
  <c r="B22"/>
  <c r="C23"/>
  <c r="C28"/>
  <c r="G28"/>
  <c r="C24" i="4"/>
  <c r="O24"/>
  <c r="S24"/>
  <c r="C37" i="25"/>
  <c r="I28" i="23"/>
  <c r="I29"/>
  <c r="I18" i="4"/>
  <c r="H18"/>
  <c r="M18"/>
  <c r="L18"/>
  <c r="E28" i="12"/>
  <c r="E23"/>
  <c r="E21" i="18"/>
  <c r="E28" i="15"/>
  <c r="E31"/>
  <c r="C32"/>
  <c r="E23" i="16"/>
  <c r="C22" i="14"/>
  <c r="C23"/>
  <c r="E22"/>
  <c r="W28"/>
  <c r="U29"/>
  <c r="W31"/>
  <c r="U32"/>
  <c r="U42"/>
  <c r="B25" i="25"/>
  <c r="C25"/>
  <c r="C26"/>
  <c r="C31"/>
  <c r="C32"/>
  <c r="C42"/>
  <c r="C43"/>
  <c r="M24" i="17"/>
  <c r="O42"/>
  <c r="O43"/>
  <c r="G42"/>
  <c r="G43"/>
  <c r="G33"/>
  <c r="K33"/>
  <c r="AK23" i="20"/>
  <c r="AC28"/>
  <c r="AC31"/>
  <c r="AA32"/>
  <c r="AS28"/>
  <c r="AQ29"/>
  <c r="AS31"/>
  <c r="AQ42"/>
  <c r="C33" i="15"/>
  <c r="C26"/>
  <c r="G33"/>
  <c r="G26"/>
  <c r="K33"/>
  <c r="K26"/>
  <c r="C22"/>
  <c r="Q23"/>
  <c r="K22"/>
  <c r="M22"/>
  <c r="M23"/>
  <c r="M28"/>
  <c r="L22"/>
  <c r="Q23" i="16"/>
  <c r="Q28"/>
  <c r="B25" i="14"/>
  <c r="C31"/>
  <c r="C32"/>
  <c r="C25"/>
  <c r="E26"/>
  <c r="C33"/>
  <c r="J22"/>
  <c r="L22"/>
  <c r="M22"/>
  <c r="M23"/>
  <c r="S47"/>
  <c r="S48"/>
  <c r="S49"/>
  <c r="S37"/>
  <c r="S38"/>
  <c r="R47"/>
  <c r="R48"/>
  <c r="R49"/>
  <c r="S50"/>
  <c r="S51"/>
  <c r="X22"/>
  <c r="Y30"/>
  <c r="Y22"/>
  <c r="Y23"/>
  <c r="AA23" i="20"/>
  <c r="AI23"/>
  <c r="AP22"/>
  <c r="AQ23"/>
  <c r="AQ22"/>
  <c r="I28" i="19"/>
  <c r="G29"/>
  <c r="I31"/>
  <c r="AA23"/>
  <c r="AA28"/>
  <c r="Y29"/>
  <c r="K28" i="21"/>
  <c r="K31"/>
  <c r="E28" i="22"/>
  <c r="E31"/>
  <c r="C32"/>
  <c r="U28"/>
  <c r="U31"/>
  <c r="O23" i="24"/>
  <c r="AU23"/>
  <c r="O28"/>
  <c r="O31"/>
  <c r="AU28"/>
  <c r="AU31"/>
  <c r="AU32"/>
  <c r="Y21" i="22"/>
  <c r="G24" i="27"/>
  <c r="AM24"/>
  <c r="AU24"/>
  <c r="BE25"/>
  <c r="BG26"/>
  <c r="BG31"/>
  <c r="BW24"/>
  <c r="M28"/>
  <c r="M23"/>
  <c r="AG28"/>
  <c r="AG23"/>
  <c r="BY28"/>
  <c r="BY23"/>
  <c r="W42"/>
  <c r="W43"/>
  <c r="Y33"/>
  <c r="AC33"/>
  <c r="AG33"/>
  <c r="AK33"/>
  <c r="AO33"/>
  <c r="AS33"/>
  <c r="U42"/>
  <c r="U43"/>
  <c r="AA42"/>
  <c r="AA43"/>
  <c r="BZ44"/>
  <c r="BZ45"/>
  <c r="E31" i="21"/>
  <c r="M28"/>
  <c r="G42" i="24"/>
  <c r="G43"/>
  <c r="K42"/>
  <c r="AA31" i="26"/>
  <c r="Y32"/>
  <c r="AA28"/>
  <c r="I21" i="21"/>
  <c r="U25" i="19"/>
  <c r="U26"/>
  <c r="U33"/>
  <c r="U31"/>
  <c r="U32"/>
  <c r="T25"/>
  <c r="AC25"/>
  <c r="AC26"/>
  <c r="AC33"/>
  <c r="AC31"/>
  <c r="AC32"/>
  <c r="AB25"/>
  <c r="U23"/>
  <c r="U28"/>
  <c r="AC23"/>
  <c r="AC28"/>
  <c r="C24" i="21"/>
  <c r="M25"/>
  <c r="M31"/>
  <c r="M32"/>
  <c r="L25"/>
  <c r="S24" i="22"/>
  <c r="W24"/>
  <c r="AO26" i="24"/>
  <c r="AO31"/>
  <c r="AM32"/>
  <c r="AS26"/>
  <c r="AS31"/>
  <c r="AS33"/>
  <c r="AW26"/>
  <c r="AW31"/>
  <c r="AW33"/>
  <c r="M23"/>
  <c r="M28"/>
  <c r="C29"/>
  <c r="Q22"/>
  <c r="Q23"/>
  <c r="Q28"/>
  <c r="P22"/>
  <c r="U23"/>
  <c r="U28"/>
  <c r="Y23"/>
  <c r="Y28"/>
  <c r="AC23"/>
  <c r="AC28"/>
  <c r="AG23"/>
  <c r="AG28"/>
  <c r="AG29"/>
  <c r="BE23"/>
  <c r="BE28"/>
  <c r="BE29"/>
  <c r="BI23"/>
  <c r="BI28"/>
  <c r="BM23"/>
  <c r="BM28"/>
  <c r="BM29"/>
  <c r="BQ23"/>
  <c r="BQ28"/>
  <c r="BQ29"/>
  <c r="AQ23" i="27"/>
  <c r="AQ28"/>
  <c r="AU23"/>
  <c r="AU28"/>
  <c r="BA28"/>
  <c r="BA23"/>
  <c r="BQ22"/>
  <c r="BQ28"/>
  <c r="BM29"/>
  <c r="BP22"/>
  <c r="BQ23"/>
  <c r="BW22"/>
  <c r="BW23"/>
  <c r="BW28"/>
  <c r="BW29"/>
  <c r="AA23"/>
  <c r="AA28"/>
  <c r="AI23"/>
  <c r="AI28"/>
  <c r="B25" i="9"/>
  <c r="C32"/>
  <c r="C22" i="23"/>
  <c r="E23"/>
  <c r="M26"/>
  <c r="Y26"/>
  <c r="C32" i="8"/>
  <c r="I24" i="4"/>
  <c r="B25" i="18"/>
  <c r="E28" i="14"/>
  <c r="C29"/>
  <c r="E30"/>
  <c r="M29"/>
  <c r="E33" i="17"/>
  <c r="G33" i="20"/>
  <c r="O33"/>
  <c r="AE33"/>
  <c r="AM33"/>
  <c r="AU33"/>
  <c r="M32" i="15"/>
  <c r="E26" i="16"/>
  <c r="M26"/>
  <c r="O26"/>
  <c r="S26"/>
  <c r="B22" i="17"/>
  <c r="Y26"/>
  <c r="E33" i="20"/>
  <c r="E26"/>
  <c r="Y26"/>
  <c r="AC26"/>
  <c r="AG33"/>
  <c r="AG26"/>
  <c r="AK33"/>
  <c r="I26" i="19"/>
  <c r="Q26"/>
  <c r="AG26"/>
  <c r="AM28" i="20"/>
  <c r="G32" i="19"/>
  <c r="G32" i="22"/>
  <c r="G33"/>
  <c r="I26" i="17"/>
  <c r="M29" i="20"/>
  <c r="AA26" i="19"/>
  <c r="BK29" i="24"/>
  <c r="AE32"/>
  <c r="BC33"/>
  <c r="C26" i="19"/>
  <c r="C22" i="26"/>
  <c r="G26" i="19"/>
  <c r="M26"/>
  <c r="W26"/>
  <c r="E23"/>
  <c r="K23"/>
  <c r="BA32" i="24"/>
  <c r="K29"/>
  <c r="AY29"/>
  <c r="BW29"/>
  <c r="C32"/>
  <c r="Q33"/>
  <c r="K26"/>
  <c r="AI26"/>
  <c r="AY26"/>
  <c r="BG26"/>
  <c r="G25" i="26"/>
  <c r="O32"/>
  <c r="BE29" i="27"/>
  <c r="BL22"/>
  <c r="BM22"/>
  <c r="BD25"/>
  <c r="C36" i="24"/>
  <c r="O36"/>
  <c r="S36"/>
  <c r="W36"/>
  <c r="AA36"/>
  <c r="AE36"/>
  <c r="AI36"/>
  <c r="BC36"/>
  <c r="BS36"/>
  <c r="CA36"/>
  <c r="G36"/>
  <c r="AM36"/>
  <c r="AY36"/>
  <c r="BK36"/>
  <c r="BW36"/>
  <c r="BO30"/>
  <c r="AQ30"/>
  <c r="S30"/>
  <c r="C30"/>
  <c r="BY30"/>
  <c r="BA30"/>
  <c r="AW36"/>
  <c r="AS36"/>
  <c r="AO36"/>
  <c r="I30"/>
  <c r="E30"/>
  <c r="BS30"/>
  <c r="BC30"/>
  <c r="AE30"/>
  <c r="G30"/>
  <c r="BW30"/>
  <c r="AY30"/>
  <c r="AI30"/>
  <c r="K30"/>
  <c r="CC30"/>
  <c r="BU30"/>
  <c r="BQ36"/>
  <c r="BM36"/>
  <c r="BI36"/>
  <c r="BE36"/>
  <c r="AK30"/>
  <c r="AG36"/>
  <c r="AC36"/>
  <c r="Y36"/>
  <c r="U36"/>
  <c r="Q36"/>
  <c r="CA30"/>
  <c r="BK30"/>
  <c r="AM30"/>
  <c r="W30"/>
  <c r="AO30"/>
  <c r="AW30"/>
  <c r="M30"/>
  <c r="Q30"/>
  <c r="U30"/>
  <c r="AC30"/>
  <c r="BE30"/>
  <c r="BM30"/>
  <c r="AA30"/>
  <c r="BG30"/>
  <c r="AS30"/>
  <c r="O30"/>
  <c r="AU30"/>
  <c r="Y30"/>
  <c r="AG30"/>
  <c r="BI30"/>
  <c r="BQ30"/>
  <c r="AM42"/>
  <c r="AM43"/>
  <c r="AS42"/>
  <c r="AO42"/>
  <c r="AO43"/>
  <c r="C42" i="22"/>
  <c r="E33"/>
  <c r="C33"/>
  <c r="AQ43" i="20"/>
  <c r="AP61"/>
  <c r="AP62"/>
  <c r="AA42"/>
  <c r="AA43"/>
  <c r="AE42"/>
  <c r="AE43"/>
  <c r="U43" i="14"/>
  <c r="T61"/>
  <c r="T62"/>
  <c r="C23" i="26"/>
  <c r="K23"/>
  <c r="S23"/>
  <c r="U23"/>
  <c r="M23"/>
  <c r="E23"/>
  <c r="W23"/>
  <c r="Y23"/>
  <c r="Q23"/>
  <c r="I23"/>
  <c r="Q36" i="14"/>
  <c r="AA30"/>
  <c r="W30"/>
  <c r="O30"/>
  <c r="M36"/>
  <c r="S30"/>
  <c r="C42" i="8"/>
  <c r="C43"/>
  <c r="E42"/>
  <c r="E43"/>
  <c r="G33" i="9"/>
  <c r="G42"/>
  <c r="G43"/>
  <c r="C33"/>
  <c r="E42"/>
  <c r="E43"/>
  <c r="C42"/>
  <c r="C43"/>
  <c r="W26" i="22"/>
  <c r="W31"/>
  <c r="S26"/>
  <c r="N25"/>
  <c r="O25"/>
  <c r="S31"/>
  <c r="K43" i="24"/>
  <c r="Y28" i="22"/>
  <c r="AY42" i="24"/>
  <c r="AW42"/>
  <c r="AW43"/>
  <c r="M25" i="17"/>
  <c r="L25"/>
  <c r="J25"/>
  <c r="M31"/>
  <c r="K25"/>
  <c r="B45" i="25"/>
  <c r="B44"/>
  <c r="Q42" i="15"/>
  <c r="Q43"/>
  <c r="M42"/>
  <c r="M43"/>
  <c r="I33"/>
  <c r="S33"/>
  <c r="O33"/>
  <c r="Q33"/>
  <c r="K42"/>
  <c r="K43"/>
  <c r="G42"/>
  <c r="G43"/>
  <c r="C42"/>
  <c r="C43"/>
  <c r="M33"/>
  <c r="E33"/>
  <c r="C38" i="25"/>
  <c r="B39"/>
  <c r="B40"/>
  <c r="S31" i="4"/>
  <c r="O26"/>
  <c r="O31"/>
  <c r="B25"/>
  <c r="C26"/>
  <c r="C25"/>
  <c r="C31"/>
  <c r="K26"/>
  <c r="K31"/>
  <c r="M31"/>
  <c r="M26"/>
  <c r="W28"/>
  <c r="G28"/>
  <c r="I33" i="26"/>
  <c r="Q33"/>
  <c r="Y33"/>
  <c r="G33"/>
  <c r="K42"/>
  <c r="G42"/>
  <c r="G43"/>
  <c r="AA33"/>
  <c r="O33"/>
  <c r="AC42" i="24"/>
  <c r="AC43"/>
  <c r="Y42"/>
  <c r="Y43"/>
  <c r="U42"/>
  <c r="U43"/>
  <c r="M33" i="14"/>
  <c r="Q33"/>
  <c r="M42"/>
  <c r="M43"/>
  <c r="Q42"/>
  <c r="Q43"/>
  <c r="W33"/>
  <c r="O33"/>
  <c r="AA33"/>
  <c r="S33"/>
  <c r="C22" i="21"/>
  <c r="B22"/>
  <c r="C23"/>
  <c r="C28"/>
  <c r="AA26" i="26"/>
  <c r="G26"/>
  <c r="O26"/>
  <c r="W26"/>
  <c r="U26"/>
  <c r="M26"/>
  <c r="Y26"/>
  <c r="Q26"/>
  <c r="E26"/>
  <c r="I26"/>
  <c r="T44"/>
  <c r="T45"/>
  <c r="Q23" i="21"/>
  <c r="Q28"/>
  <c r="U23" i="20"/>
  <c r="E23"/>
  <c r="AG23"/>
  <c r="Q23"/>
  <c r="M23"/>
  <c r="AO23"/>
  <c r="Y23"/>
  <c r="I23"/>
  <c r="AU23"/>
  <c r="W23"/>
  <c r="S23"/>
  <c r="O23"/>
  <c r="K23"/>
  <c r="G23"/>
  <c r="U42"/>
  <c r="U43"/>
  <c r="Q42"/>
  <c r="Q43"/>
  <c r="I42"/>
  <c r="K33"/>
  <c r="F45" i="19"/>
  <c r="F44"/>
  <c r="I33" i="14"/>
  <c r="U33"/>
  <c r="Y33"/>
  <c r="G42"/>
  <c r="G43"/>
  <c r="K33"/>
  <c r="B44" i="20"/>
  <c r="B45"/>
  <c r="C43" i="17"/>
  <c r="B61"/>
  <c r="B62"/>
  <c r="Q42" i="16"/>
  <c r="Q43"/>
  <c r="Q33"/>
  <c r="K42"/>
  <c r="K43"/>
  <c r="G42"/>
  <c r="G43"/>
  <c r="C42"/>
  <c r="C43"/>
  <c r="M33"/>
  <c r="E33"/>
  <c r="I33"/>
  <c r="S33"/>
  <c r="O33"/>
  <c r="M42"/>
  <c r="M43"/>
  <c r="C36" i="8"/>
  <c r="C30"/>
  <c r="E36"/>
  <c r="Q23" i="12"/>
  <c r="I23"/>
  <c r="K28" i="4"/>
  <c r="O28"/>
  <c r="AO33" i="24"/>
  <c r="M30" i="14"/>
  <c r="C26"/>
  <c r="C47" i="25"/>
  <c r="C48"/>
  <c r="C49"/>
  <c r="C29" i="23"/>
  <c r="C29" i="20"/>
  <c r="BS29" i="27"/>
  <c r="C29"/>
  <c r="G23" i="26"/>
  <c r="AG33" i="24"/>
  <c r="Y33"/>
  <c r="M32"/>
  <c r="AA23" i="26"/>
  <c r="BG32" i="24"/>
  <c r="Q30" i="14"/>
  <c r="C23" i="12"/>
  <c r="K36" i="24"/>
  <c r="M36"/>
  <c r="O42" i="26"/>
  <c r="O43"/>
  <c r="S42"/>
  <c r="S43"/>
  <c r="C42" i="24"/>
  <c r="AQ33"/>
  <c r="AA33"/>
  <c r="S33"/>
  <c r="CC33"/>
  <c r="AK33"/>
  <c r="E33"/>
  <c r="AE33"/>
  <c r="BG33"/>
  <c r="AI33"/>
  <c r="C33"/>
  <c r="BA33"/>
  <c r="AU33"/>
  <c r="AM33"/>
  <c r="W33"/>
  <c r="O33"/>
  <c r="BC42"/>
  <c r="BC43"/>
  <c r="BE42"/>
  <c r="AI42"/>
  <c r="AG42"/>
  <c r="I33" i="22"/>
  <c r="K42"/>
  <c r="G42"/>
  <c r="G43"/>
  <c r="M33"/>
  <c r="C36" i="14"/>
  <c r="G36"/>
  <c r="U36"/>
  <c r="Y36"/>
  <c r="C30"/>
  <c r="I31" i="4"/>
  <c r="I26"/>
  <c r="C23" i="23"/>
  <c r="G23"/>
  <c r="K23"/>
  <c r="O23"/>
  <c r="S23"/>
  <c r="W23"/>
  <c r="Y23"/>
  <c r="M23"/>
  <c r="C25" i="21"/>
  <c r="B25"/>
  <c r="C31"/>
  <c r="I23"/>
  <c r="I28"/>
  <c r="I29"/>
  <c r="BW25" i="27"/>
  <c r="BW26"/>
  <c r="BW31"/>
  <c r="AU33"/>
  <c r="AS25"/>
  <c r="AU26"/>
  <c r="AU31"/>
  <c r="AR25"/>
  <c r="AM33"/>
  <c r="AK25"/>
  <c r="AM26"/>
  <c r="AM31"/>
  <c r="AG32"/>
  <c r="AJ25"/>
  <c r="G33"/>
  <c r="G26"/>
  <c r="G31"/>
  <c r="O23" i="14"/>
  <c r="S23"/>
  <c r="W23"/>
  <c r="AA23"/>
  <c r="E33"/>
  <c r="C42"/>
  <c r="M29" i="15"/>
  <c r="C29"/>
  <c r="K29"/>
  <c r="O23"/>
  <c r="C23"/>
  <c r="I23"/>
  <c r="G23"/>
  <c r="S23"/>
  <c r="K23"/>
  <c r="E36" i="14"/>
  <c r="I36"/>
  <c r="E28" i="18"/>
  <c r="C33" i="23"/>
  <c r="G33"/>
  <c r="K33"/>
  <c r="O33"/>
  <c r="S33"/>
  <c r="W33"/>
  <c r="C42"/>
  <c r="O42"/>
  <c r="O43"/>
  <c r="Y33"/>
  <c r="U42"/>
  <c r="U43"/>
  <c r="Q33"/>
  <c r="M33"/>
  <c r="I42"/>
  <c r="I43"/>
  <c r="E33"/>
  <c r="C33" i="19"/>
  <c r="K33"/>
  <c r="S33"/>
  <c r="AA33"/>
  <c r="G33"/>
  <c r="E42"/>
  <c r="E43"/>
  <c r="Y33"/>
  <c r="C42"/>
  <c r="AE33"/>
  <c r="W33"/>
  <c r="O33"/>
  <c r="M33"/>
  <c r="AG33"/>
  <c r="Q33"/>
  <c r="I33"/>
  <c r="C42" i="18"/>
  <c r="C43"/>
  <c r="C33"/>
  <c r="E42"/>
  <c r="E43"/>
  <c r="BW42" i="24"/>
  <c r="BS42"/>
  <c r="BS43"/>
  <c r="BU33"/>
  <c r="BQ42"/>
  <c r="BQ43"/>
  <c r="BS33"/>
  <c r="BW33"/>
  <c r="BY33"/>
  <c r="Q26" i="22"/>
  <c r="I26"/>
  <c r="U26"/>
  <c r="M26"/>
  <c r="E26"/>
  <c r="AA26"/>
  <c r="W28"/>
  <c r="W29"/>
  <c r="Y26"/>
  <c r="Y31"/>
  <c r="S22"/>
  <c r="R22"/>
  <c r="S28"/>
  <c r="I25" i="21"/>
  <c r="I26"/>
  <c r="I31"/>
  <c r="I32"/>
  <c r="H25"/>
  <c r="Q25"/>
  <c r="Q26"/>
  <c r="Q31"/>
  <c r="Q32"/>
  <c r="P25"/>
  <c r="X45" i="19"/>
  <c r="X44"/>
  <c r="U33" i="26"/>
  <c r="E33"/>
  <c r="W33"/>
  <c r="C42"/>
  <c r="M33"/>
  <c r="AQ33" i="27"/>
  <c r="AO25"/>
  <c r="AQ26"/>
  <c r="AQ31"/>
  <c r="AQ32"/>
  <c r="AN25"/>
  <c r="O33"/>
  <c r="O26"/>
  <c r="O31"/>
  <c r="AH44" i="20"/>
  <c r="AH45"/>
  <c r="Y33"/>
  <c r="W33"/>
  <c r="M43"/>
  <c r="L61"/>
  <c r="L62"/>
  <c r="O51" i="14"/>
  <c r="N53"/>
  <c r="N54"/>
  <c r="N55"/>
  <c r="K26"/>
  <c r="Y26"/>
  <c r="I26"/>
  <c r="U26"/>
  <c r="M29" i="16"/>
  <c r="C29"/>
  <c r="K29"/>
  <c r="I23"/>
  <c r="G23"/>
  <c r="S23"/>
  <c r="K23"/>
  <c r="O23"/>
  <c r="C23"/>
  <c r="U43" i="17"/>
  <c r="E36"/>
  <c r="I36"/>
  <c r="O47"/>
  <c r="O48"/>
  <c r="O49"/>
  <c r="O37"/>
  <c r="O38"/>
  <c r="N47"/>
  <c r="N48"/>
  <c r="N49"/>
  <c r="O50"/>
  <c r="M22"/>
  <c r="M23"/>
  <c r="L22"/>
  <c r="K22"/>
  <c r="J22"/>
  <c r="M28"/>
  <c r="M26" i="12"/>
  <c r="Q26"/>
  <c r="I26"/>
  <c r="O26"/>
  <c r="U31" i="4"/>
  <c r="U26"/>
  <c r="E31"/>
  <c r="E26"/>
  <c r="S28"/>
  <c r="B22"/>
  <c r="C22"/>
  <c r="C28"/>
  <c r="BQ29" i="27"/>
  <c r="BI29" i="24"/>
  <c r="C29" i="22"/>
  <c r="W30"/>
  <c r="C33" i="25"/>
  <c r="I23" i="23"/>
  <c r="B47" i="25"/>
  <c r="B48"/>
  <c r="B49"/>
  <c r="C50"/>
  <c r="G23" i="9"/>
  <c r="C29"/>
  <c r="E33"/>
  <c r="BC29" i="24"/>
  <c r="BI29" i="27"/>
  <c r="O23" i="26"/>
  <c r="C29"/>
  <c r="AS29" i="24"/>
  <c r="AC33"/>
  <c r="U33"/>
  <c r="M33"/>
  <c r="K33" i="22"/>
  <c r="B22"/>
  <c r="C22"/>
  <c r="C23" i="20"/>
  <c r="I33"/>
  <c r="I26"/>
  <c r="Q23" i="14"/>
  <c r="G26"/>
  <c r="C29" i="18"/>
  <c r="E30"/>
  <c r="B22"/>
  <c r="C22"/>
  <c r="C23"/>
  <c r="C33" i="8"/>
  <c r="AS23" i="20"/>
  <c r="AC23"/>
  <c r="E23" i="15"/>
  <c r="E33" i="18"/>
  <c r="E30" i="8"/>
  <c r="E23"/>
  <c r="E33"/>
  <c r="K23" i="12"/>
  <c r="C29"/>
  <c r="C26"/>
  <c r="U23" i="23"/>
  <c r="U33"/>
  <c r="Q23"/>
  <c r="C51" i="25"/>
  <c r="B54"/>
  <c r="B56"/>
  <c r="B53"/>
  <c r="B55"/>
  <c r="Q23" i="4"/>
  <c r="U23"/>
  <c r="M23"/>
  <c r="E23"/>
  <c r="I23"/>
  <c r="L44" i="20"/>
  <c r="L45"/>
  <c r="B62" i="26"/>
  <c r="C43"/>
  <c r="B61"/>
  <c r="B45" i="18"/>
  <c r="B44"/>
  <c r="C43" i="19"/>
  <c r="B61"/>
  <c r="B62"/>
  <c r="T44" i="23"/>
  <c r="T45"/>
  <c r="N44"/>
  <c r="N45"/>
  <c r="C30" i="15"/>
  <c r="G30"/>
  <c r="K30"/>
  <c r="O30"/>
  <c r="S30"/>
  <c r="G36"/>
  <c r="C36"/>
  <c r="K36"/>
  <c r="Q36"/>
  <c r="M36"/>
  <c r="I30"/>
  <c r="M30"/>
  <c r="E30"/>
  <c r="Q30"/>
  <c r="C43" i="14"/>
  <c r="B61"/>
  <c r="B62"/>
  <c r="AE42" i="27"/>
  <c r="AE43"/>
  <c r="AI42"/>
  <c r="AI43"/>
  <c r="AM42"/>
  <c r="K26" i="21"/>
  <c r="G26"/>
  <c r="O26"/>
  <c r="E26"/>
  <c r="M26"/>
  <c r="U37" i="14"/>
  <c r="U38"/>
  <c r="U47"/>
  <c r="U48"/>
  <c r="U49"/>
  <c r="T47"/>
  <c r="T48"/>
  <c r="T49"/>
  <c r="U50"/>
  <c r="T59"/>
  <c r="T60"/>
  <c r="C37"/>
  <c r="C47"/>
  <c r="C48"/>
  <c r="C49"/>
  <c r="B59"/>
  <c r="B60"/>
  <c r="B47"/>
  <c r="B48"/>
  <c r="B49"/>
  <c r="AI43" i="24"/>
  <c r="AH62"/>
  <c r="AH61"/>
  <c r="C43"/>
  <c r="B62"/>
  <c r="B61"/>
  <c r="K47"/>
  <c r="K48"/>
  <c r="K49"/>
  <c r="J59"/>
  <c r="K37"/>
  <c r="K38"/>
  <c r="J47"/>
  <c r="J48"/>
  <c r="J49"/>
  <c r="J60"/>
  <c r="C30" i="23"/>
  <c r="G30"/>
  <c r="K30"/>
  <c r="O30"/>
  <c r="S30"/>
  <c r="W30"/>
  <c r="C36"/>
  <c r="O36"/>
  <c r="Y30"/>
  <c r="U36"/>
  <c r="M30"/>
  <c r="I36"/>
  <c r="E30"/>
  <c r="U30"/>
  <c r="I30"/>
  <c r="Q30"/>
  <c r="B44" i="16"/>
  <c r="B45"/>
  <c r="B44" i="17"/>
  <c r="B45"/>
  <c r="J61" i="26"/>
  <c r="K43"/>
  <c r="J62"/>
  <c r="C39" i="25"/>
  <c r="C40"/>
  <c r="S26" i="17"/>
  <c r="AA26"/>
  <c r="O26"/>
  <c r="W26"/>
  <c r="Q26"/>
  <c r="AX62" i="24"/>
  <c r="AY43"/>
  <c r="AX61"/>
  <c r="Z44" i="20"/>
  <c r="Z45"/>
  <c r="C43" i="22"/>
  <c r="B61"/>
  <c r="B62"/>
  <c r="AR61" i="24"/>
  <c r="AS43"/>
  <c r="AR62"/>
  <c r="U37"/>
  <c r="U38"/>
  <c r="U47"/>
  <c r="U48"/>
  <c r="U49"/>
  <c r="T47"/>
  <c r="T48"/>
  <c r="T49"/>
  <c r="U50"/>
  <c r="U51"/>
  <c r="AC37"/>
  <c r="AC38"/>
  <c r="AC47"/>
  <c r="AC48"/>
  <c r="AC49"/>
  <c r="AB47"/>
  <c r="AB48"/>
  <c r="AB49"/>
  <c r="BI37"/>
  <c r="BI38"/>
  <c r="BQ37"/>
  <c r="BQ38"/>
  <c r="BQ47"/>
  <c r="BQ48"/>
  <c r="BQ49"/>
  <c r="BP47"/>
  <c r="BP48"/>
  <c r="BP49"/>
  <c r="AS37"/>
  <c r="AS38"/>
  <c r="AS47"/>
  <c r="AS48"/>
  <c r="AS49"/>
  <c r="AR59"/>
  <c r="AR47"/>
  <c r="AR48"/>
  <c r="AR49"/>
  <c r="AS50"/>
  <c r="AR60"/>
  <c r="BW37"/>
  <c r="BW38"/>
  <c r="BW47"/>
  <c r="BW48"/>
  <c r="BW49"/>
  <c r="BV60"/>
  <c r="BV47"/>
  <c r="BV48"/>
  <c r="BV49"/>
  <c r="BW50"/>
  <c r="BV59"/>
  <c r="AY37"/>
  <c r="AY38"/>
  <c r="AY47"/>
  <c r="AY48"/>
  <c r="AY49"/>
  <c r="AX60"/>
  <c r="AX47"/>
  <c r="AX48"/>
  <c r="AX49"/>
  <c r="AY50"/>
  <c r="AX59"/>
  <c r="G37"/>
  <c r="G38"/>
  <c r="G47"/>
  <c r="G48"/>
  <c r="G49"/>
  <c r="F47"/>
  <c r="F48"/>
  <c r="F49"/>
  <c r="BS47"/>
  <c r="BS48"/>
  <c r="BS49"/>
  <c r="BS37"/>
  <c r="BS38"/>
  <c r="BR47"/>
  <c r="BR48"/>
  <c r="BR49"/>
  <c r="BS50"/>
  <c r="BS51"/>
  <c r="AI47"/>
  <c r="AI48"/>
  <c r="AI49"/>
  <c r="AH60"/>
  <c r="AI37"/>
  <c r="AI38"/>
  <c r="AH47"/>
  <c r="AH48"/>
  <c r="AH49"/>
  <c r="AI50"/>
  <c r="AH59"/>
  <c r="AA37"/>
  <c r="AA38"/>
  <c r="R60"/>
  <c r="S37"/>
  <c r="S38"/>
  <c r="R59"/>
  <c r="C47"/>
  <c r="C48"/>
  <c r="C49"/>
  <c r="B60"/>
  <c r="C37"/>
  <c r="B47"/>
  <c r="B48"/>
  <c r="B49"/>
  <c r="B59"/>
  <c r="S23" i="4"/>
  <c r="E23" i="18"/>
  <c r="C32" i="27"/>
  <c r="K23" i="4"/>
  <c r="C29" i="21"/>
  <c r="W23" i="4"/>
  <c r="C32"/>
  <c r="O23" i="22"/>
  <c r="K23"/>
  <c r="G23"/>
  <c r="I23"/>
  <c r="AA23"/>
  <c r="C23"/>
  <c r="U23"/>
  <c r="Q23"/>
  <c r="M23"/>
  <c r="E23"/>
  <c r="E36" i="9"/>
  <c r="G36"/>
  <c r="C36"/>
  <c r="E30"/>
  <c r="G30"/>
  <c r="C30"/>
  <c r="O51" i="17"/>
  <c r="N53"/>
  <c r="N54"/>
  <c r="N55"/>
  <c r="C30" i="16"/>
  <c r="G30"/>
  <c r="K30"/>
  <c r="O30"/>
  <c r="S30"/>
  <c r="G36"/>
  <c r="C36"/>
  <c r="K36"/>
  <c r="M36"/>
  <c r="I30"/>
  <c r="Q36"/>
  <c r="M30"/>
  <c r="E30"/>
  <c r="Q30"/>
  <c r="M30" i="12"/>
  <c r="O30"/>
  <c r="I36"/>
  <c r="Q36"/>
  <c r="M16"/>
  <c r="K36"/>
  <c r="G36"/>
  <c r="C36"/>
  <c r="I30"/>
  <c r="E36"/>
  <c r="O16"/>
  <c r="Q30"/>
  <c r="C30"/>
  <c r="K30"/>
  <c r="G30"/>
  <c r="E30"/>
  <c r="C36" i="18"/>
  <c r="C30"/>
  <c r="E36"/>
  <c r="W30" i="26"/>
  <c r="K36"/>
  <c r="Y36"/>
  <c r="S30"/>
  <c r="Y30"/>
  <c r="Q30"/>
  <c r="I30"/>
  <c r="O36"/>
  <c r="G36"/>
  <c r="C36"/>
  <c r="C30"/>
  <c r="K30"/>
  <c r="U30"/>
  <c r="M30"/>
  <c r="E30"/>
  <c r="S36"/>
  <c r="U36"/>
  <c r="AA30"/>
  <c r="O30"/>
  <c r="G30"/>
  <c r="C30" i="22"/>
  <c r="G30"/>
  <c r="K30"/>
  <c r="O30"/>
  <c r="AA30"/>
  <c r="G36"/>
  <c r="O36"/>
  <c r="K36"/>
  <c r="Q36"/>
  <c r="C36"/>
  <c r="I30"/>
  <c r="Q30"/>
  <c r="Y36"/>
  <c r="E30"/>
  <c r="U30"/>
  <c r="S36"/>
  <c r="W36"/>
  <c r="M30"/>
  <c r="M29" i="17"/>
  <c r="O23"/>
  <c r="W23"/>
  <c r="AA23"/>
  <c r="Q23"/>
  <c r="S23"/>
  <c r="BA42" i="27"/>
  <c r="BA43"/>
  <c r="BI42"/>
  <c r="BQ42"/>
  <c r="AW42"/>
  <c r="AW43"/>
  <c r="BE42"/>
  <c r="BM42"/>
  <c r="BS42"/>
  <c r="AQ42"/>
  <c r="AQ43"/>
  <c r="AU42"/>
  <c r="AU43"/>
  <c r="BW42"/>
  <c r="BV62" i="24"/>
  <c r="BW43"/>
  <c r="BV61"/>
  <c r="H44" i="23"/>
  <c r="H45"/>
  <c r="B61"/>
  <c r="C43"/>
  <c r="B62"/>
  <c r="Y47" i="14"/>
  <c r="Y48"/>
  <c r="Y49"/>
  <c r="Y37"/>
  <c r="Y38"/>
  <c r="X47"/>
  <c r="X48"/>
  <c r="X49"/>
  <c r="Y50"/>
  <c r="Y51"/>
  <c r="G47"/>
  <c r="G48"/>
  <c r="G49"/>
  <c r="G37"/>
  <c r="G38"/>
  <c r="F47"/>
  <c r="F48"/>
  <c r="F49"/>
  <c r="G50"/>
  <c r="G51"/>
  <c r="K43" i="22"/>
  <c r="AF61" i="24"/>
  <c r="AG43"/>
  <c r="AF62"/>
  <c r="BD61"/>
  <c r="BE43"/>
  <c r="BD62"/>
  <c r="M37"/>
  <c r="M38"/>
  <c r="M47"/>
  <c r="M48"/>
  <c r="M49"/>
  <c r="BK42"/>
  <c r="BO33"/>
  <c r="BM42"/>
  <c r="BI42"/>
  <c r="BI43"/>
  <c r="BK33"/>
  <c r="BM33"/>
  <c r="BI33"/>
  <c r="O42"/>
  <c r="O43"/>
  <c r="S42"/>
  <c r="S47"/>
  <c r="S48"/>
  <c r="S49"/>
  <c r="W42"/>
  <c r="W43"/>
  <c r="AA42"/>
  <c r="AA43"/>
  <c r="AE42"/>
  <c r="AE43"/>
  <c r="Q42"/>
  <c r="Q43"/>
  <c r="M42"/>
  <c r="I30" i="27"/>
  <c r="Q30"/>
  <c r="U30"/>
  <c r="AC30"/>
  <c r="BE30"/>
  <c r="BM30"/>
  <c r="U36"/>
  <c r="BE36"/>
  <c r="BM36"/>
  <c r="CA36"/>
  <c r="BS36"/>
  <c r="BC30"/>
  <c r="AE36"/>
  <c r="W36"/>
  <c r="S36"/>
  <c r="K36"/>
  <c r="C36"/>
  <c r="BU30"/>
  <c r="BO30"/>
  <c r="BI36"/>
  <c r="AY30"/>
  <c r="AW36"/>
  <c r="AS30"/>
  <c r="AM36"/>
  <c r="O36"/>
  <c r="G36"/>
  <c r="BK30"/>
  <c r="AI36"/>
  <c r="AA36"/>
  <c r="CC30"/>
  <c r="BW36"/>
  <c r="BQ36"/>
  <c r="BG30"/>
  <c r="BA36"/>
  <c r="AU36"/>
  <c r="AQ36"/>
  <c r="AK30"/>
  <c r="E30"/>
  <c r="AO30"/>
  <c r="O30"/>
  <c r="C30"/>
  <c r="S30"/>
  <c r="AE30"/>
  <c r="BS30"/>
  <c r="CA30"/>
  <c r="AG30"/>
  <c r="AQ30"/>
  <c r="AA30"/>
  <c r="Y30"/>
  <c r="G30"/>
  <c r="AM30"/>
  <c r="AW30"/>
  <c r="BI30"/>
  <c r="K30"/>
  <c r="W30"/>
  <c r="M30"/>
  <c r="BY30"/>
  <c r="AU30"/>
  <c r="BA30"/>
  <c r="BQ30"/>
  <c r="BW30"/>
  <c r="AI30"/>
  <c r="I36" i="20"/>
  <c r="Q36"/>
  <c r="M36"/>
  <c r="U36"/>
  <c r="M30"/>
  <c r="AO30"/>
  <c r="Y30"/>
  <c r="I30"/>
  <c r="AU30"/>
  <c r="AM36"/>
  <c r="AE36"/>
  <c r="W30"/>
  <c r="S30"/>
  <c r="O30"/>
  <c r="K30"/>
  <c r="G30"/>
  <c r="C36"/>
  <c r="U30"/>
  <c r="E30"/>
  <c r="AG30"/>
  <c r="Q30"/>
  <c r="AQ36"/>
  <c r="AI36"/>
  <c r="AA36"/>
  <c r="C30"/>
  <c r="AE30"/>
  <c r="AM30"/>
  <c r="AK30"/>
  <c r="AA30"/>
  <c r="AI30"/>
  <c r="AQ30"/>
  <c r="AC30"/>
  <c r="AS30"/>
  <c r="E37" i="8"/>
  <c r="E38"/>
  <c r="E47"/>
  <c r="E48"/>
  <c r="E49"/>
  <c r="D47"/>
  <c r="D48"/>
  <c r="D49"/>
  <c r="C47"/>
  <c r="C48"/>
  <c r="C49"/>
  <c r="C37"/>
  <c r="B47"/>
  <c r="B48"/>
  <c r="B49"/>
  <c r="C50"/>
  <c r="I43" i="20"/>
  <c r="B62"/>
  <c r="B61"/>
  <c r="G23" i="21"/>
  <c r="O23"/>
  <c r="E23"/>
  <c r="K23"/>
  <c r="M23"/>
  <c r="L44" i="14"/>
  <c r="L45"/>
  <c r="Q26" i="4"/>
  <c r="W26"/>
  <c r="G26"/>
  <c r="B44" i="15"/>
  <c r="B45"/>
  <c r="M32" i="17"/>
  <c r="K32"/>
  <c r="B44" i="9"/>
  <c r="B45"/>
  <c r="B45" i="8"/>
  <c r="B44"/>
  <c r="M37" i="14"/>
  <c r="M47"/>
  <c r="M48"/>
  <c r="M49"/>
  <c r="L47"/>
  <c r="L48"/>
  <c r="L49"/>
  <c r="Q37"/>
  <c r="Q38"/>
  <c r="Q47"/>
  <c r="Q48"/>
  <c r="Q49"/>
  <c r="P47"/>
  <c r="P48"/>
  <c r="P49"/>
  <c r="Q50"/>
  <c r="Q51"/>
  <c r="AP44" i="20"/>
  <c r="AP45"/>
  <c r="Q37" i="24"/>
  <c r="Q38"/>
  <c r="Q47"/>
  <c r="Q48"/>
  <c r="Q49"/>
  <c r="P47"/>
  <c r="P48"/>
  <c r="P49"/>
  <c r="Q50"/>
  <c r="Q51"/>
  <c r="Y37"/>
  <c r="Y38"/>
  <c r="Y47"/>
  <c r="Y48"/>
  <c r="Y49"/>
  <c r="X47"/>
  <c r="X48"/>
  <c r="X49"/>
  <c r="AG37"/>
  <c r="AG47"/>
  <c r="AG48"/>
  <c r="AG49"/>
  <c r="AF59"/>
  <c r="AF47"/>
  <c r="AF48"/>
  <c r="AF49"/>
  <c r="AG50"/>
  <c r="AF60"/>
  <c r="BE37"/>
  <c r="BE38"/>
  <c r="BE47"/>
  <c r="BE48"/>
  <c r="BE49"/>
  <c r="BD59"/>
  <c r="BD47"/>
  <c r="BD48"/>
  <c r="BD49"/>
  <c r="BE50"/>
  <c r="BD60"/>
  <c r="BM47"/>
  <c r="BM48"/>
  <c r="BM49"/>
  <c r="BL59"/>
  <c r="BM37"/>
  <c r="BM38"/>
  <c r="BL47"/>
  <c r="BL48"/>
  <c r="BL49"/>
  <c r="BL60"/>
  <c r="AO47"/>
  <c r="AO48"/>
  <c r="AO49"/>
  <c r="AO37"/>
  <c r="AO38"/>
  <c r="AN47"/>
  <c r="AN48"/>
  <c r="AN49"/>
  <c r="AO50"/>
  <c r="AO51"/>
  <c r="AW47"/>
  <c r="AW48"/>
  <c r="AW49"/>
  <c r="AW37"/>
  <c r="AW38"/>
  <c r="AV47"/>
  <c r="AV48"/>
  <c r="AV49"/>
  <c r="AW50"/>
  <c r="AW51"/>
  <c r="BK37"/>
  <c r="BK38"/>
  <c r="BK47"/>
  <c r="BK48"/>
  <c r="BK49"/>
  <c r="BJ60"/>
  <c r="BJ47"/>
  <c r="BJ48"/>
  <c r="BJ49"/>
  <c r="BK50"/>
  <c r="BJ59"/>
  <c r="AM37"/>
  <c r="AM47"/>
  <c r="AM48"/>
  <c r="AM49"/>
  <c r="AL47"/>
  <c r="AL48"/>
  <c r="AL49"/>
  <c r="AM50"/>
  <c r="AM51"/>
  <c r="CA47"/>
  <c r="CA48"/>
  <c r="CA49"/>
  <c r="CA37"/>
  <c r="CA38"/>
  <c r="BZ47"/>
  <c r="BZ48"/>
  <c r="BZ49"/>
  <c r="CA50"/>
  <c r="BC47"/>
  <c r="BC48"/>
  <c r="BC49"/>
  <c r="BC37"/>
  <c r="BC38"/>
  <c r="BB47"/>
  <c r="BB48"/>
  <c r="BB49"/>
  <c r="BC50"/>
  <c r="BC51"/>
  <c r="AE47"/>
  <c r="AE48"/>
  <c r="AE49"/>
  <c r="AE37"/>
  <c r="AE38"/>
  <c r="AD47"/>
  <c r="AD48"/>
  <c r="AD49"/>
  <c r="AE50"/>
  <c r="AE51"/>
  <c r="W47"/>
  <c r="W48"/>
  <c r="W49"/>
  <c r="W37"/>
  <c r="W38"/>
  <c r="V47"/>
  <c r="V48"/>
  <c r="V49"/>
  <c r="W50"/>
  <c r="W51"/>
  <c r="O47"/>
  <c r="O48"/>
  <c r="O49"/>
  <c r="O37"/>
  <c r="O38"/>
  <c r="N47"/>
  <c r="N48"/>
  <c r="N49"/>
  <c r="O50"/>
  <c r="O51"/>
  <c r="C23" i="4"/>
  <c r="C29"/>
  <c r="Q30"/>
  <c r="S23" i="22"/>
  <c r="S30"/>
  <c r="W23"/>
  <c r="C26" i="21"/>
  <c r="O23" i="4"/>
  <c r="G23"/>
  <c r="S26"/>
  <c r="M26" i="17"/>
  <c r="Y30" i="22"/>
  <c r="Y23"/>
  <c r="O32"/>
  <c r="BK51" i="24"/>
  <c r="O42" i="22"/>
  <c r="S42"/>
  <c r="S43"/>
  <c r="W42"/>
  <c r="W43"/>
  <c r="Y42"/>
  <c r="Y43"/>
  <c r="I30" i="4"/>
  <c r="E36"/>
  <c r="U36"/>
  <c r="U30"/>
  <c r="I36"/>
  <c r="O36"/>
  <c r="G36"/>
  <c r="C36"/>
  <c r="W30"/>
  <c r="S30"/>
  <c r="C30"/>
  <c r="G30"/>
  <c r="O30"/>
  <c r="CA51" i="24"/>
  <c r="BZ53"/>
  <c r="BZ54"/>
  <c r="BZ55"/>
  <c r="AF53"/>
  <c r="AF54"/>
  <c r="AF55"/>
  <c r="AG51"/>
  <c r="M38" i="14"/>
  <c r="L39"/>
  <c r="L40"/>
  <c r="M39"/>
  <c r="M40"/>
  <c r="O33" i="17"/>
  <c r="S33"/>
  <c r="W33"/>
  <c r="AA33"/>
  <c r="Q42"/>
  <c r="Q43"/>
  <c r="Q33"/>
  <c r="M42"/>
  <c r="M43"/>
  <c r="M33"/>
  <c r="H44" i="20"/>
  <c r="H45"/>
  <c r="B39" i="8"/>
  <c r="C38"/>
  <c r="B40"/>
  <c r="AA37" i="20"/>
  <c r="AA47"/>
  <c r="AA48"/>
  <c r="AA49"/>
  <c r="Z47"/>
  <c r="Z48"/>
  <c r="Z49"/>
  <c r="AA50"/>
  <c r="AQ37"/>
  <c r="AQ47"/>
  <c r="AQ48"/>
  <c r="AQ49"/>
  <c r="AP47"/>
  <c r="AP48"/>
  <c r="AP49"/>
  <c r="AQ50"/>
  <c r="AP59"/>
  <c r="AP60"/>
  <c r="AM47"/>
  <c r="AM48"/>
  <c r="AM49"/>
  <c r="AM37"/>
  <c r="AM38"/>
  <c r="AL47"/>
  <c r="AL48"/>
  <c r="AL49"/>
  <c r="AM50"/>
  <c r="AM51"/>
  <c r="U47"/>
  <c r="U48"/>
  <c r="U49"/>
  <c r="U37"/>
  <c r="U38"/>
  <c r="T47"/>
  <c r="T48"/>
  <c r="T49"/>
  <c r="U50"/>
  <c r="U51"/>
  <c r="Q37"/>
  <c r="Q38"/>
  <c r="Q47"/>
  <c r="Q48"/>
  <c r="Q49"/>
  <c r="P47"/>
  <c r="P48"/>
  <c r="P49"/>
  <c r="Q50"/>
  <c r="Q51"/>
  <c r="AP47" i="27"/>
  <c r="AP48"/>
  <c r="AP49"/>
  <c r="AQ37"/>
  <c r="AQ38"/>
  <c r="AQ47"/>
  <c r="AQ48"/>
  <c r="AQ49"/>
  <c r="BA37"/>
  <c r="BA38"/>
  <c r="AZ47"/>
  <c r="AZ48"/>
  <c r="AZ49"/>
  <c r="BA47"/>
  <c r="BA48"/>
  <c r="BA49"/>
  <c r="BQ37"/>
  <c r="BP47"/>
  <c r="BP48"/>
  <c r="BP49"/>
  <c r="BQ50"/>
  <c r="BQ47"/>
  <c r="BQ48"/>
  <c r="BQ49"/>
  <c r="AH47"/>
  <c r="AH48"/>
  <c r="AH49"/>
  <c r="AI37"/>
  <c r="AI38"/>
  <c r="AI47"/>
  <c r="AI48"/>
  <c r="AI49"/>
  <c r="G37"/>
  <c r="G38"/>
  <c r="AM37"/>
  <c r="AM38"/>
  <c r="AL47"/>
  <c r="AL48"/>
  <c r="AL49"/>
  <c r="AM47"/>
  <c r="AM48"/>
  <c r="AM49"/>
  <c r="AM59"/>
  <c r="AM60"/>
  <c r="AV47"/>
  <c r="AV48"/>
  <c r="AV49"/>
  <c r="AW37"/>
  <c r="AW38"/>
  <c r="AW47"/>
  <c r="AW48"/>
  <c r="AW49"/>
  <c r="BI37"/>
  <c r="BH47"/>
  <c r="BH48"/>
  <c r="BH49"/>
  <c r="BI47"/>
  <c r="BI48"/>
  <c r="BI49"/>
  <c r="K37"/>
  <c r="W37"/>
  <c r="W38"/>
  <c r="V47"/>
  <c r="V48"/>
  <c r="V49"/>
  <c r="W50"/>
  <c r="W51"/>
  <c r="W47"/>
  <c r="W48"/>
  <c r="W49"/>
  <c r="BZ47"/>
  <c r="BZ48"/>
  <c r="BZ49"/>
  <c r="CA37"/>
  <c r="CA47"/>
  <c r="CA48"/>
  <c r="CA49"/>
  <c r="BD47"/>
  <c r="BD48"/>
  <c r="BD49"/>
  <c r="BE37"/>
  <c r="BE47"/>
  <c r="BE48"/>
  <c r="BE49"/>
  <c r="M43" i="24"/>
  <c r="J61"/>
  <c r="J62"/>
  <c r="BW43" i="27"/>
  <c r="BM43"/>
  <c r="BI43"/>
  <c r="Q30" i="17"/>
  <c r="AA30"/>
  <c r="W30"/>
  <c r="O30"/>
  <c r="S30"/>
  <c r="M30"/>
  <c r="W47" i="22"/>
  <c r="W48"/>
  <c r="W49"/>
  <c r="W37"/>
  <c r="V47"/>
  <c r="V48"/>
  <c r="V49"/>
  <c r="W50"/>
  <c r="W51"/>
  <c r="Y37"/>
  <c r="Y38"/>
  <c r="Y47"/>
  <c r="Y48"/>
  <c r="Y49"/>
  <c r="X47"/>
  <c r="X48"/>
  <c r="X49"/>
  <c r="Q47"/>
  <c r="Q48"/>
  <c r="Q49"/>
  <c r="Q37"/>
  <c r="Q38"/>
  <c r="P47"/>
  <c r="P48"/>
  <c r="P49"/>
  <c r="Q50"/>
  <c r="Q51"/>
  <c r="O37"/>
  <c r="O38"/>
  <c r="O47"/>
  <c r="O48"/>
  <c r="O49"/>
  <c r="N47"/>
  <c r="N48"/>
  <c r="N49"/>
  <c r="T47" i="26"/>
  <c r="T48"/>
  <c r="T49"/>
  <c r="U50"/>
  <c r="T60"/>
  <c r="U37"/>
  <c r="U47"/>
  <c r="U48"/>
  <c r="U49"/>
  <c r="T59"/>
  <c r="F47"/>
  <c r="F48"/>
  <c r="F49"/>
  <c r="G37"/>
  <c r="G38"/>
  <c r="G47"/>
  <c r="G48"/>
  <c r="G49"/>
  <c r="Y37"/>
  <c r="Y38"/>
  <c r="X47"/>
  <c r="X48"/>
  <c r="X49"/>
  <c r="Y47"/>
  <c r="Y48"/>
  <c r="Y49"/>
  <c r="E37" i="12"/>
  <c r="E38"/>
  <c r="C37"/>
  <c r="K37"/>
  <c r="K38"/>
  <c r="Q37"/>
  <c r="Q38"/>
  <c r="K37" i="16"/>
  <c r="K38"/>
  <c r="J47"/>
  <c r="J48"/>
  <c r="J49"/>
  <c r="K50"/>
  <c r="K51"/>
  <c r="K47"/>
  <c r="K48"/>
  <c r="K49"/>
  <c r="F47"/>
  <c r="F48"/>
  <c r="F49"/>
  <c r="G37"/>
  <c r="G38"/>
  <c r="G47"/>
  <c r="G48"/>
  <c r="G49"/>
  <c r="G37" i="9"/>
  <c r="G38"/>
  <c r="F47"/>
  <c r="F48"/>
  <c r="F49"/>
  <c r="G50"/>
  <c r="G51"/>
  <c r="G47"/>
  <c r="G48"/>
  <c r="G49"/>
  <c r="K42" i="4"/>
  <c r="K43"/>
  <c r="G33"/>
  <c r="W33"/>
  <c r="G42"/>
  <c r="G43"/>
  <c r="W42"/>
  <c r="W43"/>
  <c r="Q33"/>
  <c r="Q42"/>
  <c r="Q43"/>
  <c r="I42"/>
  <c r="I43"/>
  <c r="M42"/>
  <c r="M43"/>
  <c r="C42"/>
  <c r="C43"/>
  <c r="O42"/>
  <c r="O43"/>
  <c r="S42"/>
  <c r="S43"/>
  <c r="E42"/>
  <c r="E43"/>
  <c r="U42"/>
  <c r="U43"/>
  <c r="S33"/>
  <c r="O33"/>
  <c r="C33"/>
  <c r="U33"/>
  <c r="E33"/>
  <c r="K33"/>
  <c r="M33"/>
  <c r="I33"/>
  <c r="C33" i="27"/>
  <c r="K33"/>
  <c r="S33"/>
  <c r="W33"/>
  <c r="BC33"/>
  <c r="BK33"/>
  <c r="BS33"/>
  <c r="CA33"/>
  <c r="C42"/>
  <c r="K42"/>
  <c r="K47"/>
  <c r="K48"/>
  <c r="K49"/>
  <c r="S42"/>
  <c r="E33"/>
  <c r="M33"/>
  <c r="U33"/>
  <c r="BE33"/>
  <c r="BI33"/>
  <c r="BM33"/>
  <c r="BQ33"/>
  <c r="BU33"/>
  <c r="BY33"/>
  <c r="CC33"/>
  <c r="BG33"/>
  <c r="O42"/>
  <c r="O43"/>
  <c r="BO33"/>
  <c r="G42"/>
  <c r="G43"/>
  <c r="BW33"/>
  <c r="G40" i="24"/>
  <c r="G39"/>
  <c r="AY51"/>
  <c r="AX53"/>
  <c r="AX54"/>
  <c r="AX55"/>
  <c r="AR53"/>
  <c r="AR54"/>
  <c r="AR55"/>
  <c r="AS51"/>
  <c r="C47" i="23"/>
  <c r="C48"/>
  <c r="C49"/>
  <c r="B59"/>
  <c r="C37"/>
  <c r="B47"/>
  <c r="B48"/>
  <c r="B49"/>
  <c r="B60"/>
  <c r="B45" i="24"/>
  <c r="B44"/>
  <c r="C38" i="14"/>
  <c r="B39"/>
  <c r="B40"/>
  <c r="B44"/>
  <c r="B45"/>
  <c r="Q37" i="15"/>
  <c r="Q38"/>
  <c r="P47"/>
  <c r="P48"/>
  <c r="P49"/>
  <c r="Q47"/>
  <c r="Q48"/>
  <c r="Q49"/>
  <c r="C37"/>
  <c r="B47"/>
  <c r="B48"/>
  <c r="B49"/>
  <c r="C50"/>
  <c r="C47"/>
  <c r="C48"/>
  <c r="C49"/>
  <c r="BM50" i="24"/>
  <c r="Y50"/>
  <c r="Y51"/>
  <c r="M50" i="14"/>
  <c r="E50" i="8"/>
  <c r="E51"/>
  <c r="L47" i="24"/>
  <c r="L48"/>
  <c r="L49"/>
  <c r="M50"/>
  <c r="M51"/>
  <c r="C50"/>
  <c r="G50"/>
  <c r="G51"/>
  <c r="BQ50"/>
  <c r="BQ51"/>
  <c r="AC50"/>
  <c r="AC51"/>
  <c r="K50"/>
  <c r="C50" i="14"/>
  <c r="AL39" i="24"/>
  <c r="AM38"/>
  <c r="AL40"/>
  <c r="BE51"/>
  <c r="AF39"/>
  <c r="AG38"/>
  <c r="AF40"/>
  <c r="B54" i="8"/>
  <c r="D31" i="11"/>
  <c r="B56" i="8"/>
  <c r="B31" i="11"/>
  <c r="C51" i="8"/>
  <c r="B55"/>
  <c r="E31" i="11"/>
  <c r="B53" i="8"/>
  <c r="C31" i="11"/>
  <c r="AI37" i="20"/>
  <c r="AI47"/>
  <c r="AI48"/>
  <c r="AI49"/>
  <c r="AH59"/>
  <c r="AH60"/>
  <c r="AH47"/>
  <c r="AH48"/>
  <c r="AH49"/>
  <c r="AI50"/>
  <c r="C47"/>
  <c r="C48"/>
  <c r="C49"/>
  <c r="B59"/>
  <c r="B60"/>
  <c r="C37"/>
  <c r="B47"/>
  <c r="B48"/>
  <c r="B49"/>
  <c r="C50"/>
  <c r="AE47"/>
  <c r="AE48"/>
  <c r="AE49"/>
  <c r="AE37"/>
  <c r="AE38"/>
  <c r="AD47"/>
  <c r="AD48"/>
  <c r="AD49"/>
  <c r="AE50"/>
  <c r="AE51"/>
  <c r="M47"/>
  <c r="M48"/>
  <c r="M49"/>
  <c r="M37"/>
  <c r="L47"/>
  <c r="L48"/>
  <c r="L49"/>
  <c r="M50"/>
  <c r="L59"/>
  <c r="L60"/>
  <c r="I37"/>
  <c r="I47"/>
  <c r="I48"/>
  <c r="I49"/>
  <c r="H47"/>
  <c r="H48"/>
  <c r="H49"/>
  <c r="I50"/>
  <c r="AU37" i="27"/>
  <c r="AU38"/>
  <c r="AT47"/>
  <c r="AT48"/>
  <c r="AT49"/>
  <c r="AU50"/>
  <c r="AU51"/>
  <c r="AU47"/>
  <c r="AU48"/>
  <c r="AU49"/>
  <c r="BW37"/>
  <c r="BV47"/>
  <c r="BV48"/>
  <c r="BV49"/>
  <c r="BW47"/>
  <c r="BW48"/>
  <c r="BW49"/>
  <c r="Z47"/>
  <c r="Z48"/>
  <c r="Z49"/>
  <c r="AA37"/>
  <c r="AA38"/>
  <c r="AA47"/>
  <c r="AA48"/>
  <c r="AA49"/>
  <c r="N47"/>
  <c r="N48"/>
  <c r="N49"/>
  <c r="O37"/>
  <c r="O38"/>
  <c r="O47"/>
  <c r="O48"/>
  <c r="O49"/>
  <c r="C37"/>
  <c r="B47"/>
  <c r="B48"/>
  <c r="B49"/>
  <c r="C50"/>
  <c r="C47"/>
  <c r="C48"/>
  <c r="C49"/>
  <c r="S37"/>
  <c r="S38"/>
  <c r="R47"/>
  <c r="R48"/>
  <c r="R49"/>
  <c r="R59"/>
  <c r="R60"/>
  <c r="S47"/>
  <c r="S48"/>
  <c r="S49"/>
  <c r="AE37"/>
  <c r="AE38"/>
  <c r="AD47"/>
  <c r="AD48"/>
  <c r="AD49"/>
  <c r="AE50"/>
  <c r="AE51"/>
  <c r="AE47"/>
  <c r="AE48"/>
  <c r="AE49"/>
  <c r="BR47"/>
  <c r="BR48"/>
  <c r="BR49"/>
  <c r="BS37"/>
  <c r="BS47"/>
  <c r="BS48"/>
  <c r="BS49"/>
  <c r="BL47"/>
  <c r="BL48"/>
  <c r="BL49"/>
  <c r="BM37"/>
  <c r="BM47"/>
  <c r="BM48"/>
  <c r="BM49"/>
  <c r="T47"/>
  <c r="T48"/>
  <c r="T49"/>
  <c r="U37"/>
  <c r="U38"/>
  <c r="U47"/>
  <c r="U48"/>
  <c r="U49"/>
  <c r="S43" i="24"/>
  <c r="R62"/>
  <c r="R61"/>
  <c r="BM43"/>
  <c r="BL61"/>
  <c r="BL62"/>
  <c r="BJ62"/>
  <c r="BK43"/>
  <c r="BJ61"/>
  <c r="B44" i="23"/>
  <c r="B45"/>
  <c r="BS43" i="27"/>
  <c r="BE43"/>
  <c r="BQ43"/>
  <c r="S37" i="22"/>
  <c r="S38"/>
  <c r="S47"/>
  <c r="S48"/>
  <c r="S49"/>
  <c r="R47"/>
  <c r="R48"/>
  <c r="R49"/>
  <c r="C47"/>
  <c r="C48"/>
  <c r="C49"/>
  <c r="B59"/>
  <c r="B60"/>
  <c r="C37"/>
  <c r="B47"/>
  <c r="B48"/>
  <c r="B49"/>
  <c r="C50"/>
  <c r="K47"/>
  <c r="K48"/>
  <c r="K49"/>
  <c r="K37"/>
  <c r="K38"/>
  <c r="J47"/>
  <c r="J48"/>
  <c r="J49"/>
  <c r="K50"/>
  <c r="J59"/>
  <c r="J60"/>
  <c r="G37"/>
  <c r="G38"/>
  <c r="G47"/>
  <c r="G48"/>
  <c r="G49"/>
  <c r="F47"/>
  <c r="F48"/>
  <c r="F49"/>
  <c r="G50"/>
  <c r="G51"/>
  <c r="S37" i="26"/>
  <c r="S38"/>
  <c r="R47"/>
  <c r="R48"/>
  <c r="R49"/>
  <c r="S50"/>
  <c r="S51"/>
  <c r="S47"/>
  <c r="S48"/>
  <c r="S49"/>
  <c r="C37"/>
  <c r="B47"/>
  <c r="B48"/>
  <c r="B49"/>
  <c r="B60"/>
  <c r="C47"/>
  <c r="C48"/>
  <c r="C49"/>
  <c r="B59"/>
  <c r="N47"/>
  <c r="N48"/>
  <c r="N49"/>
  <c r="O37"/>
  <c r="O38"/>
  <c r="O47"/>
  <c r="O48"/>
  <c r="O49"/>
  <c r="K37"/>
  <c r="J47"/>
  <c r="J48"/>
  <c r="J49"/>
  <c r="J59"/>
  <c r="K47"/>
  <c r="K48"/>
  <c r="K49"/>
  <c r="J60"/>
  <c r="E37" i="18"/>
  <c r="E38"/>
  <c r="E47"/>
  <c r="E48"/>
  <c r="E49"/>
  <c r="D47"/>
  <c r="D48"/>
  <c r="D49"/>
  <c r="C47"/>
  <c r="C48"/>
  <c r="C49"/>
  <c r="B47"/>
  <c r="B48"/>
  <c r="B49"/>
  <c r="C37"/>
  <c r="N18" i="12"/>
  <c r="O27"/>
  <c r="O31"/>
  <c r="O18"/>
  <c r="G37"/>
  <c r="G38"/>
  <c r="L18"/>
  <c r="M27"/>
  <c r="M31"/>
  <c r="C32"/>
  <c r="M18"/>
  <c r="I37"/>
  <c r="I38"/>
  <c r="Q37" i="16"/>
  <c r="Q38"/>
  <c r="P47"/>
  <c r="P48"/>
  <c r="P49"/>
  <c r="Q50"/>
  <c r="Q51"/>
  <c r="Q47"/>
  <c r="Q48"/>
  <c r="Q49"/>
  <c r="L47"/>
  <c r="L48"/>
  <c r="L49"/>
  <c r="M37"/>
  <c r="M38"/>
  <c r="M47"/>
  <c r="M48"/>
  <c r="M49"/>
  <c r="C37"/>
  <c r="B47"/>
  <c r="B48"/>
  <c r="B49"/>
  <c r="C50"/>
  <c r="C47"/>
  <c r="C48"/>
  <c r="C49"/>
  <c r="C37" i="9"/>
  <c r="B47"/>
  <c r="B48"/>
  <c r="B49"/>
  <c r="C47"/>
  <c r="C48"/>
  <c r="C49"/>
  <c r="D47"/>
  <c r="D48"/>
  <c r="D49"/>
  <c r="E37"/>
  <c r="E38"/>
  <c r="E47"/>
  <c r="E48"/>
  <c r="E49"/>
  <c r="G30" i="21"/>
  <c r="O30"/>
  <c r="E30"/>
  <c r="M36"/>
  <c r="O36"/>
  <c r="Q36"/>
  <c r="C36"/>
  <c r="K30"/>
  <c r="M30"/>
  <c r="I36"/>
  <c r="C30"/>
  <c r="I30"/>
  <c r="Q30"/>
  <c r="C38" i="24"/>
  <c r="B40"/>
  <c r="B39"/>
  <c r="AI51"/>
  <c r="AH53"/>
  <c r="AH54"/>
  <c r="AH55"/>
  <c r="BW51"/>
  <c r="BV53"/>
  <c r="BV54"/>
  <c r="BV55"/>
  <c r="B44" i="22"/>
  <c r="J45" i="26"/>
  <c r="J44"/>
  <c r="I37" i="23"/>
  <c r="I47"/>
  <c r="I48"/>
  <c r="I49"/>
  <c r="H47"/>
  <c r="H48"/>
  <c r="H49"/>
  <c r="I50"/>
  <c r="I51"/>
  <c r="U37"/>
  <c r="U47"/>
  <c r="U48"/>
  <c r="U49"/>
  <c r="T47"/>
  <c r="T48"/>
  <c r="T49"/>
  <c r="O47"/>
  <c r="O48"/>
  <c r="O49"/>
  <c r="O37"/>
  <c r="N47"/>
  <c r="N48"/>
  <c r="N49"/>
  <c r="O50"/>
  <c r="O51"/>
  <c r="T53" i="14"/>
  <c r="T54"/>
  <c r="T55"/>
  <c r="U51"/>
  <c r="AM43" i="27"/>
  <c r="AM61"/>
  <c r="AM62"/>
  <c r="L47" i="15"/>
  <c r="L48"/>
  <c r="L49"/>
  <c r="M37"/>
  <c r="M38"/>
  <c r="M47"/>
  <c r="M48"/>
  <c r="M49"/>
  <c r="K37"/>
  <c r="K38"/>
  <c r="J47"/>
  <c r="J48"/>
  <c r="J49"/>
  <c r="K50"/>
  <c r="K51"/>
  <c r="K47"/>
  <c r="K48"/>
  <c r="K49"/>
  <c r="F47"/>
  <c r="F48"/>
  <c r="F49"/>
  <c r="G37"/>
  <c r="G38"/>
  <c r="G47"/>
  <c r="G48"/>
  <c r="G49"/>
  <c r="B44" i="19"/>
  <c r="B45"/>
  <c r="B44" i="26"/>
  <c r="B45"/>
  <c r="R47" i="24"/>
  <c r="R48"/>
  <c r="R49"/>
  <c r="S50"/>
  <c r="Z47"/>
  <c r="Z48"/>
  <c r="Z49"/>
  <c r="AA50"/>
  <c r="AA51"/>
  <c r="AA47"/>
  <c r="AA48"/>
  <c r="AA49"/>
  <c r="BH47"/>
  <c r="BH48"/>
  <c r="BH49"/>
  <c r="BI50"/>
  <c r="BI51"/>
  <c r="BI47"/>
  <c r="BI48"/>
  <c r="BI49"/>
  <c r="I38" i="23"/>
  <c r="H39"/>
  <c r="H40"/>
  <c r="C37" i="21"/>
  <c r="O37"/>
  <c r="O38"/>
  <c r="B39" i="9"/>
  <c r="B40"/>
  <c r="C38"/>
  <c r="C51" i="16"/>
  <c r="I33" i="12"/>
  <c r="Q33"/>
  <c r="Q42"/>
  <c r="I42"/>
  <c r="E42"/>
  <c r="O33"/>
  <c r="K42"/>
  <c r="G42"/>
  <c r="C42"/>
  <c r="M33"/>
  <c r="K33"/>
  <c r="C33"/>
  <c r="G33"/>
  <c r="E33"/>
  <c r="C38" i="18"/>
  <c r="B40"/>
  <c r="B39"/>
  <c r="J40" i="26"/>
  <c r="K38"/>
  <c r="J39"/>
  <c r="O40"/>
  <c r="O39"/>
  <c r="B39"/>
  <c r="C38"/>
  <c r="B40"/>
  <c r="G40" i="22"/>
  <c r="G39"/>
  <c r="B54"/>
  <c r="C51"/>
  <c r="B53"/>
  <c r="B55"/>
  <c r="BP45" i="27"/>
  <c r="BP44"/>
  <c r="BR44"/>
  <c r="BR45"/>
  <c r="BL39"/>
  <c r="BL40"/>
  <c r="BM38"/>
  <c r="C51"/>
  <c r="BW38"/>
  <c r="BV39"/>
  <c r="BV40"/>
  <c r="I51" i="20"/>
  <c r="H53"/>
  <c r="H54"/>
  <c r="H55"/>
  <c r="H56"/>
  <c r="I38"/>
  <c r="H39"/>
  <c r="H40"/>
  <c r="M38"/>
  <c r="L39"/>
  <c r="L40"/>
  <c r="C38"/>
  <c r="B39"/>
  <c r="B40"/>
  <c r="AI51"/>
  <c r="AH55"/>
  <c r="AH56"/>
  <c r="AH53"/>
  <c r="AH54"/>
  <c r="AI38"/>
  <c r="AH39"/>
  <c r="AH40"/>
  <c r="AM40" i="24"/>
  <c r="AM39"/>
  <c r="C51" i="14"/>
  <c r="B53"/>
  <c r="B54"/>
  <c r="B55"/>
  <c r="B56"/>
  <c r="L53"/>
  <c r="L54"/>
  <c r="L55"/>
  <c r="M51"/>
  <c r="BM51" i="24"/>
  <c r="BL53"/>
  <c r="BL54"/>
  <c r="BL55"/>
  <c r="C51" i="15"/>
  <c r="C38" i="23"/>
  <c r="B39"/>
  <c r="B40"/>
  <c r="S43" i="27"/>
  <c r="R61"/>
  <c r="R62"/>
  <c r="C43"/>
  <c r="C38" i="12"/>
  <c r="B39"/>
  <c r="B40"/>
  <c r="Y39" i="26"/>
  <c r="Y40"/>
  <c r="G39"/>
  <c r="G40"/>
  <c r="U38"/>
  <c r="T39"/>
  <c r="T40"/>
  <c r="U51"/>
  <c r="BL44" i="27"/>
  <c r="BL45"/>
  <c r="BD39"/>
  <c r="BD40"/>
  <c r="BE38"/>
  <c r="K38"/>
  <c r="J39"/>
  <c r="J40"/>
  <c r="BQ38"/>
  <c r="BP39"/>
  <c r="BP40"/>
  <c r="AQ38" i="20"/>
  <c r="AP39"/>
  <c r="AP40"/>
  <c r="L44" i="17"/>
  <c r="L45"/>
  <c r="O43" i="22"/>
  <c r="B45"/>
  <c r="J62"/>
  <c r="J61"/>
  <c r="G50" i="15"/>
  <c r="G51"/>
  <c r="M50"/>
  <c r="M51"/>
  <c r="M50" i="16"/>
  <c r="M51"/>
  <c r="U50" i="27"/>
  <c r="U51"/>
  <c r="BS50"/>
  <c r="R63"/>
  <c r="O50"/>
  <c r="O51"/>
  <c r="BD55" i="24"/>
  <c r="BD53"/>
  <c r="G50" i="16"/>
  <c r="G51"/>
  <c r="CA50" i="27"/>
  <c r="CA51"/>
  <c r="BI50"/>
  <c r="AW50"/>
  <c r="AW51"/>
  <c r="AM63"/>
  <c r="AM50"/>
  <c r="G47"/>
  <c r="G48"/>
  <c r="G49"/>
  <c r="F47"/>
  <c r="F48"/>
  <c r="F49"/>
  <c r="BA50"/>
  <c r="BA51"/>
  <c r="AQ50"/>
  <c r="AQ51"/>
  <c r="BJ54" i="24"/>
  <c r="S51"/>
  <c r="R53"/>
  <c r="R54"/>
  <c r="R55"/>
  <c r="O38" i="23"/>
  <c r="N39"/>
  <c r="N40"/>
  <c r="U38"/>
  <c r="T39"/>
  <c r="T40"/>
  <c r="C39" i="24"/>
  <c r="C40"/>
  <c r="I37" i="21"/>
  <c r="Q37"/>
  <c r="Q38"/>
  <c r="M37"/>
  <c r="M38"/>
  <c r="B39" i="16"/>
  <c r="B40"/>
  <c r="C38"/>
  <c r="K51" i="22"/>
  <c r="B40"/>
  <c r="C38"/>
  <c r="B39"/>
  <c r="BD44" i="27"/>
  <c r="BD45"/>
  <c r="BR39"/>
  <c r="BR40"/>
  <c r="BS38"/>
  <c r="C38"/>
  <c r="B39"/>
  <c r="B40"/>
  <c r="O39"/>
  <c r="O40"/>
  <c r="L56" i="20"/>
  <c r="M51"/>
  <c r="L53"/>
  <c r="L54"/>
  <c r="L55"/>
  <c r="B56"/>
  <c r="C51"/>
  <c r="B53"/>
  <c r="B54"/>
  <c r="B55"/>
  <c r="AG40" i="24"/>
  <c r="AG39"/>
  <c r="K51"/>
  <c r="J53"/>
  <c r="J54"/>
  <c r="J55"/>
  <c r="C51"/>
  <c r="B53"/>
  <c r="B54"/>
  <c r="B55"/>
  <c r="B39" i="15"/>
  <c r="B40"/>
  <c r="C38"/>
  <c r="C39" i="14"/>
  <c r="C40"/>
  <c r="K43" i="27"/>
  <c r="V39" i="22"/>
  <c r="W38"/>
  <c r="V40"/>
  <c r="BH45" i="27"/>
  <c r="BH44"/>
  <c r="BV45"/>
  <c r="BV44"/>
  <c r="BZ39"/>
  <c r="BZ40"/>
  <c r="CA38"/>
  <c r="BI38"/>
  <c r="BH39"/>
  <c r="BH40"/>
  <c r="G39"/>
  <c r="G40"/>
  <c r="BQ51"/>
  <c r="AA51" i="20"/>
  <c r="Z53"/>
  <c r="Z54"/>
  <c r="Z55"/>
  <c r="Z56"/>
  <c r="AA38"/>
  <c r="AA39"/>
  <c r="AA40"/>
  <c r="Z39"/>
  <c r="Z40"/>
  <c r="C39" i="8"/>
  <c r="C40"/>
  <c r="C47" i="4"/>
  <c r="C48"/>
  <c r="C49"/>
  <c r="B47"/>
  <c r="B48"/>
  <c r="B49"/>
  <c r="C50"/>
  <c r="C37"/>
  <c r="G47"/>
  <c r="G48"/>
  <c r="G49"/>
  <c r="G37"/>
  <c r="G38"/>
  <c r="F47"/>
  <c r="F48"/>
  <c r="F49"/>
  <c r="O47"/>
  <c r="O48"/>
  <c r="O49"/>
  <c r="O37"/>
  <c r="O38"/>
  <c r="N47"/>
  <c r="N48"/>
  <c r="N49"/>
  <c r="I37"/>
  <c r="I38"/>
  <c r="I47"/>
  <c r="I48"/>
  <c r="I49"/>
  <c r="H47"/>
  <c r="H48"/>
  <c r="H49"/>
  <c r="U37"/>
  <c r="U38"/>
  <c r="U47"/>
  <c r="U48"/>
  <c r="U49"/>
  <c r="T47"/>
  <c r="T48"/>
  <c r="T49"/>
  <c r="E37"/>
  <c r="E38"/>
  <c r="E47"/>
  <c r="E48"/>
  <c r="E49"/>
  <c r="D47"/>
  <c r="D48"/>
  <c r="D49"/>
  <c r="U50" i="23"/>
  <c r="U51"/>
  <c r="C32" i="21"/>
  <c r="E50" i="9"/>
  <c r="E51"/>
  <c r="C50"/>
  <c r="C50" i="18"/>
  <c r="E50"/>
  <c r="E51"/>
  <c r="K50" i="26"/>
  <c r="O50"/>
  <c r="O51"/>
  <c r="C50"/>
  <c r="S50" i="22"/>
  <c r="BM50" i="27"/>
  <c r="S50"/>
  <c r="AA50"/>
  <c r="AA51"/>
  <c r="BW50"/>
  <c r="BD54" i="24"/>
  <c r="Q50" i="15"/>
  <c r="Q51"/>
  <c r="C50" i="23"/>
  <c r="Y50" i="26"/>
  <c r="Y51"/>
  <c r="G50"/>
  <c r="G51"/>
  <c r="O50" i="22"/>
  <c r="O51"/>
  <c r="Y50"/>
  <c r="Y51"/>
  <c r="BE50" i="27"/>
  <c r="J47"/>
  <c r="J48"/>
  <c r="J49"/>
  <c r="K50"/>
  <c r="AI50"/>
  <c r="AI51"/>
  <c r="BJ55" i="24"/>
  <c r="BJ53"/>
  <c r="BD53" i="27"/>
  <c r="BD54"/>
  <c r="BD55"/>
  <c r="BE51"/>
  <c r="BW51"/>
  <c r="BV53"/>
  <c r="BV54"/>
  <c r="BV55"/>
  <c r="S51"/>
  <c r="R53"/>
  <c r="R54"/>
  <c r="R55"/>
  <c r="S51" i="22"/>
  <c r="R54"/>
  <c r="R53"/>
  <c r="R55"/>
  <c r="B53" i="9"/>
  <c r="C28" i="11"/>
  <c r="C51" i="9"/>
  <c r="B54"/>
  <c r="D28" i="11"/>
  <c r="B56" i="9"/>
  <c r="B28" i="11"/>
  <c r="B55" i="9"/>
  <c r="E28" i="11"/>
  <c r="O42" i="21"/>
  <c r="G42"/>
  <c r="G43"/>
  <c r="K33"/>
  <c r="M42"/>
  <c r="O33"/>
  <c r="G33"/>
  <c r="E42"/>
  <c r="E43"/>
  <c r="K42"/>
  <c r="K43"/>
  <c r="E33"/>
  <c r="M33"/>
  <c r="Q42"/>
  <c r="I42"/>
  <c r="C42"/>
  <c r="C33"/>
  <c r="I33"/>
  <c r="Q33"/>
  <c r="BI39" i="27"/>
  <c r="BI40"/>
  <c r="W40" i="22"/>
  <c r="W39"/>
  <c r="J45" i="27"/>
  <c r="J44"/>
  <c r="C39"/>
  <c r="C40"/>
  <c r="I38" i="21"/>
  <c r="H39"/>
  <c r="H40"/>
  <c r="O39" i="23"/>
  <c r="O40"/>
  <c r="AM51" i="27"/>
  <c r="AM53"/>
  <c r="AM54"/>
  <c r="AM55"/>
  <c r="BS51"/>
  <c r="BQ39"/>
  <c r="BQ40"/>
  <c r="BE39"/>
  <c r="BE40"/>
  <c r="U40" i="26"/>
  <c r="U39"/>
  <c r="B44" i="27"/>
  <c r="B45"/>
  <c r="C39" i="23"/>
  <c r="C40"/>
  <c r="AI39" i="20"/>
  <c r="AI40"/>
  <c r="C39"/>
  <c r="C40"/>
  <c r="I39"/>
  <c r="I40"/>
  <c r="BW39" i="27"/>
  <c r="BW40"/>
  <c r="K39" i="26"/>
  <c r="K40"/>
  <c r="C39" i="18"/>
  <c r="C40"/>
  <c r="C43" i="12"/>
  <c r="B47"/>
  <c r="B48"/>
  <c r="B49"/>
  <c r="C50"/>
  <c r="C47"/>
  <c r="C48"/>
  <c r="C49"/>
  <c r="K43"/>
  <c r="K47"/>
  <c r="K48"/>
  <c r="K49"/>
  <c r="J47"/>
  <c r="J48"/>
  <c r="J49"/>
  <c r="K50"/>
  <c r="K51"/>
  <c r="E43"/>
  <c r="D47"/>
  <c r="D48"/>
  <c r="D49"/>
  <c r="E50"/>
  <c r="E51"/>
  <c r="E47"/>
  <c r="E48"/>
  <c r="E49"/>
  <c r="Q43"/>
  <c r="P47"/>
  <c r="P48"/>
  <c r="P49"/>
  <c r="Q47"/>
  <c r="Q48"/>
  <c r="Q49"/>
  <c r="C39" i="9"/>
  <c r="C40"/>
  <c r="J53" i="22"/>
  <c r="G50" i="27"/>
  <c r="T54" i="26"/>
  <c r="T53"/>
  <c r="B54" i="15"/>
  <c r="B55"/>
  <c r="B54" i="16"/>
  <c r="B55"/>
  <c r="K51" i="27"/>
  <c r="J53"/>
  <c r="J54"/>
  <c r="J55"/>
  <c r="B54" i="23"/>
  <c r="C51"/>
  <c r="B53"/>
  <c r="B55"/>
  <c r="BL53" i="27"/>
  <c r="BL54"/>
  <c r="BL55"/>
  <c r="BM51"/>
  <c r="B53" i="26"/>
  <c r="B55"/>
  <c r="C51"/>
  <c r="B54"/>
  <c r="J54"/>
  <c r="J53"/>
  <c r="K51"/>
  <c r="J55"/>
  <c r="C51" i="18"/>
  <c r="B53"/>
  <c r="B55"/>
  <c r="B54"/>
  <c r="B56"/>
  <c r="C38" i="4"/>
  <c r="CA39" i="27"/>
  <c r="CA40"/>
  <c r="C39" i="15"/>
  <c r="C40"/>
  <c r="BS39" i="27"/>
  <c r="BS40"/>
  <c r="C39" i="22"/>
  <c r="C40"/>
  <c r="C39" i="16"/>
  <c r="C40"/>
  <c r="U39" i="23"/>
  <c r="U40"/>
  <c r="BI51" i="27"/>
  <c r="BH53"/>
  <c r="BH54"/>
  <c r="BH55"/>
  <c r="AQ39" i="20"/>
  <c r="AQ40"/>
  <c r="K39" i="27"/>
  <c r="K40"/>
  <c r="C40" i="12"/>
  <c r="C39"/>
  <c r="M39" i="20"/>
  <c r="M40"/>
  <c r="BM39" i="27"/>
  <c r="BM40"/>
  <c r="C40" i="26"/>
  <c r="C39"/>
  <c r="G43" i="12"/>
  <c r="F47"/>
  <c r="F48"/>
  <c r="F49"/>
  <c r="G47"/>
  <c r="G48"/>
  <c r="G49"/>
  <c r="I43"/>
  <c r="H47"/>
  <c r="H48"/>
  <c r="H49"/>
  <c r="I50"/>
  <c r="I51"/>
  <c r="I47"/>
  <c r="I48"/>
  <c r="I49"/>
  <c r="C38" i="21"/>
  <c r="B39"/>
  <c r="B40"/>
  <c r="I39" i="23"/>
  <c r="I40"/>
  <c r="J54" i="22"/>
  <c r="J55"/>
  <c r="T55" i="26"/>
  <c r="B56" i="15"/>
  <c r="B53"/>
  <c r="B56" i="16"/>
  <c r="B53"/>
  <c r="B44" i="12"/>
  <c r="B45"/>
  <c r="I43" i="21"/>
  <c r="I47"/>
  <c r="I48"/>
  <c r="I49"/>
  <c r="H47"/>
  <c r="H48"/>
  <c r="H49"/>
  <c r="I50"/>
  <c r="I51"/>
  <c r="M43"/>
  <c r="M47"/>
  <c r="M48"/>
  <c r="M49"/>
  <c r="L47"/>
  <c r="L48"/>
  <c r="L49"/>
  <c r="G50" i="12"/>
  <c r="G51"/>
  <c r="Q50"/>
  <c r="Q51"/>
  <c r="C39" i="21"/>
  <c r="C40"/>
  <c r="G51" i="27"/>
  <c r="B53"/>
  <c r="B55"/>
  <c r="B54"/>
  <c r="C51" i="12"/>
  <c r="B53"/>
  <c r="C29" i="11"/>
  <c r="B55" i="12"/>
  <c r="E29" i="11"/>
  <c r="B54" i="12"/>
  <c r="D29" i="11"/>
  <c r="B56" i="12"/>
  <c r="B29" i="11"/>
  <c r="I39" i="21"/>
  <c r="I40"/>
  <c r="C43"/>
  <c r="C47"/>
  <c r="C48"/>
  <c r="C49"/>
  <c r="B47"/>
  <c r="B48"/>
  <c r="B49"/>
  <c r="Q43"/>
  <c r="Q47"/>
  <c r="Q48"/>
  <c r="Q49"/>
  <c r="P47"/>
  <c r="P48"/>
  <c r="P49"/>
  <c r="Q50"/>
  <c r="Q51"/>
  <c r="O43"/>
  <c r="N47"/>
  <c r="N48"/>
  <c r="N49"/>
  <c r="O50"/>
  <c r="O51"/>
  <c r="O47"/>
  <c r="O48"/>
  <c r="O49"/>
  <c r="B44"/>
  <c r="B45"/>
  <c r="C50"/>
  <c r="M50"/>
  <c r="M51"/>
  <c r="H44"/>
  <c r="H45"/>
  <c r="C51"/>
  <c r="B54"/>
  <c r="B53"/>
  <c r="B55"/>
  <c r="G9" i="28"/>
  <c r="G24"/>
  <c r="E6"/>
  <c r="E9"/>
  <c r="M6"/>
  <c r="M7"/>
  <c r="K9"/>
  <c r="K24"/>
  <c r="E7"/>
  <c r="C9"/>
  <c r="C7"/>
  <c r="I9"/>
  <c r="I24"/>
  <c r="I7"/>
  <c r="G7"/>
  <c r="K7"/>
  <c r="O7"/>
  <c r="Q7"/>
  <c r="U7"/>
  <c r="F18"/>
  <c r="J18"/>
  <c r="T18"/>
  <c r="G18"/>
  <c r="K18"/>
  <c r="U18"/>
  <c r="C24"/>
  <c r="E24"/>
  <c r="E33"/>
  <c r="E26"/>
  <c r="E31"/>
  <c r="C26"/>
  <c r="C31"/>
  <c r="O9"/>
  <c r="O42"/>
  <c r="O43"/>
  <c r="N7"/>
  <c r="O8"/>
  <c r="M9"/>
  <c r="K8"/>
  <c r="K21"/>
  <c r="K26"/>
  <c r="K31"/>
  <c r="I8"/>
  <c r="I31"/>
  <c r="I26"/>
  <c r="I21"/>
  <c r="M42"/>
  <c r="M43"/>
  <c r="M24"/>
  <c r="M26"/>
  <c r="I28"/>
  <c r="I23"/>
  <c r="M33"/>
  <c r="M31"/>
  <c r="U9"/>
  <c r="U24"/>
  <c r="U26"/>
  <c r="S9"/>
  <c r="S24"/>
  <c r="S31"/>
  <c r="Q8"/>
  <c r="Q9"/>
  <c r="Q24"/>
  <c r="S7"/>
  <c r="S8"/>
  <c r="G26"/>
  <c r="G31"/>
  <c r="G33"/>
  <c r="E21"/>
  <c r="M21"/>
  <c r="K28"/>
  <c r="K23"/>
  <c r="O21"/>
  <c r="C21"/>
  <c r="G23"/>
  <c r="G28"/>
  <c r="Q21"/>
  <c r="C32"/>
  <c r="T7"/>
  <c r="U8"/>
  <c r="U21"/>
  <c r="O24"/>
  <c r="U31"/>
  <c r="U32"/>
  <c r="S43"/>
  <c r="T25"/>
  <c r="U25"/>
  <c r="S21"/>
  <c r="S33"/>
  <c r="S26"/>
  <c r="U23"/>
  <c r="C28"/>
  <c r="C23"/>
  <c r="O28"/>
  <c r="O23"/>
  <c r="Q31"/>
  <c r="Q26"/>
  <c r="Q33"/>
  <c r="M23"/>
  <c r="M28"/>
  <c r="E23"/>
  <c r="E28"/>
  <c r="U28"/>
  <c r="O26"/>
  <c r="O31"/>
  <c r="O33"/>
  <c r="C42"/>
  <c r="C43"/>
  <c r="C33"/>
  <c r="E42"/>
  <c r="E43"/>
  <c r="K33"/>
  <c r="I33"/>
  <c r="I42"/>
  <c r="Q28"/>
  <c r="Q23"/>
  <c r="Q43"/>
  <c r="U33"/>
  <c r="S23"/>
  <c r="S28"/>
  <c r="H61"/>
  <c r="I43"/>
  <c r="H62"/>
  <c r="B44"/>
  <c r="B45"/>
  <c r="S36"/>
  <c r="S30"/>
  <c r="I36"/>
  <c r="I30"/>
  <c r="E36"/>
  <c r="M36"/>
  <c r="K30"/>
  <c r="O36"/>
  <c r="C36"/>
  <c r="G30"/>
  <c r="Q36"/>
  <c r="U30"/>
  <c r="C30"/>
  <c r="O30"/>
  <c r="E30"/>
  <c r="M30"/>
  <c r="Q30"/>
  <c r="H44"/>
  <c r="H45"/>
  <c r="P60"/>
  <c r="P59"/>
  <c r="P63"/>
  <c r="R47"/>
  <c r="R48"/>
  <c r="R49"/>
  <c r="S37"/>
  <c r="S38"/>
  <c r="S47"/>
  <c r="S48"/>
  <c r="S49"/>
  <c r="B47"/>
  <c r="B48"/>
  <c r="B49"/>
  <c r="C47"/>
  <c r="C48"/>
  <c r="C49"/>
  <c r="C37"/>
  <c r="N47"/>
  <c r="N48"/>
  <c r="N49"/>
  <c r="O37"/>
  <c r="O38"/>
  <c r="O47"/>
  <c r="O48"/>
  <c r="O49"/>
  <c r="M47"/>
  <c r="M48"/>
  <c r="M49"/>
  <c r="M37"/>
  <c r="M38"/>
  <c r="L47"/>
  <c r="L48"/>
  <c r="L49"/>
  <c r="M50"/>
  <c r="M51"/>
  <c r="Q47"/>
  <c r="Q48"/>
  <c r="Q49"/>
  <c r="Q37"/>
  <c r="Q38"/>
  <c r="P47"/>
  <c r="P48"/>
  <c r="P49"/>
  <c r="Q50"/>
  <c r="D47"/>
  <c r="D48"/>
  <c r="D49"/>
  <c r="E37"/>
  <c r="E38"/>
  <c r="E47"/>
  <c r="E48"/>
  <c r="E49"/>
  <c r="H59"/>
  <c r="H63"/>
  <c r="H60"/>
  <c r="I37"/>
  <c r="I47"/>
  <c r="I48"/>
  <c r="I49"/>
  <c r="H47"/>
  <c r="H48"/>
  <c r="H49"/>
  <c r="I50"/>
  <c r="H53"/>
  <c r="S50"/>
  <c r="S51"/>
  <c r="C50"/>
  <c r="M40"/>
  <c r="M39"/>
  <c r="O50"/>
  <c r="H54"/>
  <c r="I51"/>
  <c r="H39"/>
  <c r="H40"/>
  <c r="I38"/>
  <c r="B40"/>
  <c r="B39"/>
  <c r="C38"/>
  <c r="C51"/>
  <c r="E50"/>
  <c r="E51"/>
  <c r="H55"/>
  <c r="B54"/>
  <c r="C39"/>
  <c r="C40"/>
  <c r="I39"/>
  <c r="I40"/>
  <c r="B55"/>
  <c r="B53"/>
  <c r="E39"/>
  <c r="O51"/>
  <c r="E40"/>
  <c r="AQ51" i="20"/>
  <c r="AP54"/>
  <c r="AP56"/>
  <c r="AP53"/>
  <c r="AP55"/>
  <c r="Q51" i="28"/>
  <c r="P53"/>
  <c r="N54"/>
  <c r="P55"/>
  <c r="P54"/>
  <c r="N55"/>
  <c r="N53"/>
  <c r="AC22" i="17"/>
  <c r="AC23"/>
  <c r="AC25"/>
  <c r="AC26"/>
  <c r="AC28"/>
  <c r="C29"/>
  <c r="AC36"/>
  <c r="AC7"/>
  <c r="AC8"/>
  <c r="G36"/>
  <c r="E30"/>
  <c r="C30"/>
  <c r="C36"/>
  <c r="C37"/>
  <c r="C47"/>
  <c r="C48"/>
  <c r="C49"/>
  <c r="B47"/>
  <c r="B48"/>
  <c r="B49"/>
  <c r="C50"/>
  <c r="B59"/>
  <c r="B60"/>
  <c r="G47"/>
  <c r="G48"/>
  <c r="G49"/>
  <c r="G37"/>
  <c r="G38"/>
  <c r="F47"/>
  <c r="F48"/>
  <c r="F49"/>
  <c r="G50"/>
  <c r="G51"/>
  <c r="C51"/>
  <c r="B53"/>
  <c r="B54"/>
  <c r="B55"/>
  <c r="B56"/>
  <c r="C38"/>
  <c r="B39"/>
  <c r="B40"/>
  <c r="C39"/>
  <c r="C40"/>
  <c r="AC31"/>
  <c r="AC37"/>
  <c r="AC38"/>
  <c r="M36"/>
  <c r="Q36"/>
  <c r="U36"/>
  <c r="Y36"/>
  <c r="AK31" i="19"/>
  <c r="AM31"/>
  <c r="AJ18"/>
  <c r="AK18"/>
  <c r="AL18"/>
  <c r="AM18"/>
  <c r="AK21"/>
  <c r="AM21"/>
  <c r="AK26"/>
  <c r="AM26"/>
  <c r="AI31"/>
  <c r="AH25"/>
  <c r="AI25"/>
  <c r="AI26"/>
  <c r="AI7"/>
  <c r="AI8"/>
  <c r="AI21"/>
  <c r="AM9"/>
  <c r="AK9"/>
  <c r="AM7"/>
  <c r="AM8"/>
  <c r="AK7"/>
  <c r="AK8"/>
  <c r="Y32" i="17"/>
  <c r="Y37"/>
  <c r="Y38"/>
  <c r="U37"/>
  <c r="U38"/>
  <c r="U47"/>
  <c r="U48"/>
  <c r="U49"/>
  <c r="T47"/>
  <c r="T48"/>
  <c r="T49"/>
  <c r="U50"/>
  <c r="T59"/>
  <c r="T60"/>
  <c r="Q37"/>
  <c r="Q38"/>
  <c r="Q47"/>
  <c r="Q48"/>
  <c r="Q49"/>
  <c r="P47"/>
  <c r="P48"/>
  <c r="P49"/>
  <c r="Q50"/>
  <c r="Q51"/>
  <c r="M37"/>
  <c r="M47"/>
  <c r="M48"/>
  <c r="M49"/>
  <c r="L47"/>
  <c r="L48"/>
  <c r="L49"/>
  <c r="M50"/>
  <c r="AI32" i="19"/>
  <c r="AM23"/>
  <c r="AK23"/>
  <c r="AM28"/>
  <c r="AK28"/>
  <c r="AI28"/>
  <c r="C29"/>
  <c r="AI23"/>
  <c r="AI36"/>
  <c r="C36"/>
  <c r="Q36"/>
  <c r="AG36"/>
  <c r="M30"/>
  <c r="E30"/>
  <c r="C30"/>
  <c r="Q30"/>
  <c r="Y30"/>
  <c r="K36"/>
  <c r="W30"/>
  <c r="G30"/>
  <c r="G36"/>
  <c r="AC36"/>
  <c r="U36"/>
  <c r="K30"/>
  <c r="AG30"/>
  <c r="Y36"/>
  <c r="AE30"/>
  <c r="O30"/>
  <c r="O36"/>
  <c r="AC30"/>
  <c r="AA30"/>
  <c r="S30"/>
  <c r="U30"/>
  <c r="I30"/>
  <c r="AK30"/>
  <c r="AM30"/>
  <c r="AI30"/>
  <c r="AC42" i="17"/>
  <c r="Y42"/>
  <c r="L53"/>
  <c r="L54"/>
  <c r="L55"/>
  <c r="M51"/>
  <c r="M38"/>
  <c r="L39"/>
  <c r="L40"/>
  <c r="M39"/>
  <c r="M40"/>
  <c r="U51"/>
  <c r="O37" i="19"/>
  <c r="O38"/>
  <c r="N47"/>
  <c r="N48"/>
  <c r="N49"/>
  <c r="O47"/>
  <c r="O48"/>
  <c r="O49"/>
  <c r="Y37"/>
  <c r="X47"/>
  <c r="X48"/>
  <c r="X49"/>
  <c r="X59"/>
  <c r="Y47"/>
  <c r="Y48"/>
  <c r="Y49"/>
  <c r="X60"/>
  <c r="T47"/>
  <c r="T48"/>
  <c r="T49"/>
  <c r="U37"/>
  <c r="U38"/>
  <c r="U47"/>
  <c r="U48"/>
  <c r="U49"/>
  <c r="AC37"/>
  <c r="AC38"/>
  <c r="AB47"/>
  <c r="AB48"/>
  <c r="AB49"/>
  <c r="AC47"/>
  <c r="AC48"/>
  <c r="AC49"/>
  <c r="F47"/>
  <c r="F48"/>
  <c r="F49"/>
  <c r="F60"/>
  <c r="G37"/>
  <c r="G47"/>
  <c r="G48"/>
  <c r="G49"/>
  <c r="G50"/>
  <c r="F59"/>
  <c r="K37"/>
  <c r="K38"/>
  <c r="J47"/>
  <c r="J48"/>
  <c r="J49"/>
  <c r="K47"/>
  <c r="K48"/>
  <c r="K49"/>
  <c r="K50"/>
  <c r="K51"/>
  <c r="AG37"/>
  <c r="AG38"/>
  <c r="AF47"/>
  <c r="AF48"/>
  <c r="AF49"/>
  <c r="AG47"/>
  <c r="AG48"/>
  <c r="AG49"/>
  <c r="Q37"/>
  <c r="Q38"/>
  <c r="P47"/>
  <c r="P48"/>
  <c r="P49"/>
  <c r="Q47"/>
  <c r="Q48"/>
  <c r="Q49"/>
  <c r="Q50"/>
  <c r="Q51"/>
  <c r="C37"/>
  <c r="B47"/>
  <c r="B48"/>
  <c r="B49"/>
  <c r="B59"/>
  <c r="C47"/>
  <c r="C48"/>
  <c r="C49"/>
  <c r="B60"/>
  <c r="AI47"/>
  <c r="AI48"/>
  <c r="AI49"/>
  <c r="AI37"/>
  <c r="AI38"/>
  <c r="AH47"/>
  <c r="AH48"/>
  <c r="AH49"/>
  <c r="AI50"/>
  <c r="AI51"/>
  <c r="Y43" i="17"/>
  <c r="T61"/>
  <c r="T62"/>
  <c r="T63"/>
  <c r="Y47"/>
  <c r="Y48"/>
  <c r="Y49"/>
  <c r="X47"/>
  <c r="X48"/>
  <c r="X49"/>
  <c r="Y50"/>
  <c r="AC43"/>
  <c r="AC47"/>
  <c r="AC48"/>
  <c r="AC49"/>
  <c r="AB47"/>
  <c r="AB48"/>
  <c r="AB49"/>
  <c r="AC50"/>
  <c r="AC51"/>
  <c r="B39" i="19"/>
  <c r="B40"/>
  <c r="C38"/>
  <c r="G51"/>
  <c r="F53"/>
  <c r="F54"/>
  <c r="F55"/>
  <c r="F56"/>
  <c r="G38"/>
  <c r="F39"/>
  <c r="F40"/>
  <c r="X39"/>
  <c r="X40"/>
  <c r="Y38"/>
  <c r="C50"/>
  <c r="AG50"/>
  <c r="AG51"/>
  <c r="AC50"/>
  <c r="AC51"/>
  <c r="U50"/>
  <c r="U51"/>
  <c r="Y50"/>
  <c r="O50"/>
  <c r="Y51" i="17"/>
  <c r="T53"/>
  <c r="T54"/>
  <c r="T55"/>
  <c r="O51" i="19"/>
  <c r="N53"/>
  <c r="N54"/>
  <c r="N55"/>
  <c r="N56"/>
  <c r="Y51"/>
  <c r="X53"/>
  <c r="X54"/>
  <c r="X55"/>
  <c r="X56"/>
  <c r="B53"/>
  <c r="B54"/>
  <c r="B55"/>
  <c r="B56"/>
  <c r="C51"/>
  <c r="Y39"/>
  <c r="Y40"/>
  <c r="G40"/>
  <c r="G39"/>
  <c r="C39"/>
  <c r="C40"/>
  <c r="C6" i="29"/>
  <c r="C7"/>
  <c r="C8"/>
  <c r="E8"/>
  <c r="E9"/>
  <c r="E24"/>
  <c r="E18"/>
  <c r="D18"/>
  <c r="E21"/>
  <c r="C9"/>
  <c r="C24"/>
  <c r="E23"/>
  <c r="E26"/>
  <c r="E31"/>
  <c r="C32"/>
  <c r="C21"/>
  <c r="E28"/>
  <c r="C29"/>
  <c r="C23"/>
  <c r="C28"/>
  <c r="C26"/>
  <c r="C31"/>
  <c r="E33"/>
  <c r="C33"/>
  <c r="C42"/>
  <c r="C43"/>
  <c r="G33"/>
  <c r="G26"/>
  <c r="G31"/>
  <c r="G7"/>
  <c r="G8"/>
  <c r="G21"/>
  <c r="F18"/>
  <c r="G18"/>
  <c r="E30"/>
  <c r="C36"/>
  <c r="C30"/>
  <c r="B45"/>
  <c r="B44"/>
  <c r="G30"/>
  <c r="G23"/>
  <c r="G28"/>
  <c r="B47"/>
  <c r="B48"/>
  <c r="B49"/>
  <c r="C37"/>
  <c r="C47"/>
  <c r="C48"/>
  <c r="C49"/>
  <c r="B40"/>
  <c r="B39"/>
  <c r="C38"/>
  <c r="C50"/>
  <c r="B55"/>
  <c r="B54"/>
  <c r="B53"/>
  <c r="C51"/>
  <c r="C40"/>
  <c r="C39"/>
  <c r="B45" i="4"/>
  <c r="B44"/>
  <c r="U50"/>
  <c r="U51"/>
  <c r="O50"/>
  <c r="O51"/>
  <c r="G50"/>
  <c r="G51"/>
  <c r="C51"/>
  <c r="E50"/>
  <c r="E51"/>
  <c r="I50"/>
  <c r="I51"/>
  <c r="K30"/>
  <c r="S36"/>
  <c r="W36"/>
  <c r="K36"/>
  <c r="M30"/>
  <c r="E30"/>
  <c r="Q36"/>
  <c r="M36"/>
  <c r="K47"/>
  <c r="K48"/>
  <c r="K49"/>
  <c r="K37"/>
  <c r="J47"/>
  <c r="J48"/>
  <c r="J49"/>
  <c r="K50"/>
  <c r="K51"/>
  <c r="S47"/>
  <c r="S48"/>
  <c r="S49"/>
  <c r="S37"/>
  <c r="S38"/>
  <c r="R47"/>
  <c r="R48"/>
  <c r="R49"/>
  <c r="S50"/>
  <c r="S51"/>
  <c r="M37"/>
  <c r="M38"/>
  <c r="M47"/>
  <c r="M48"/>
  <c r="M49"/>
  <c r="L47"/>
  <c r="L48"/>
  <c r="L49"/>
  <c r="M50"/>
  <c r="M51"/>
  <c r="Q37"/>
  <c r="Q38"/>
  <c r="Q47"/>
  <c r="Q48"/>
  <c r="Q49"/>
  <c r="P47"/>
  <c r="P48"/>
  <c r="P49"/>
  <c r="W47"/>
  <c r="W48"/>
  <c r="W49"/>
  <c r="W37"/>
  <c r="W38"/>
  <c r="V47"/>
  <c r="V48"/>
  <c r="V49"/>
  <c r="W50"/>
  <c r="W51"/>
  <c r="B40"/>
  <c r="K38"/>
  <c r="B39"/>
  <c r="Q50"/>
  <c r="B54"/>
  <c r="D30" i="11"/>
  <c r="Q51" i="4"/>
  <c r="B55"/>
  <c r="E30" i="11"/>
  <c r="B56" i="4"/>
  <c r="B30" i="11"/>
  <c r="B32"/>
  <c r="C39" i="4"/>
  <c r="C40"/>
  <c r="D32" i="11"/>
  <c r="B53" i="4"/>
  <c r="C30" i="11"/>
  <c r="E9" i="30"/>
  <c r="E24"/>
  <c r="E26"/>
  <c r="C9"/>
  <c r="C7"/>
  <c r="C8"/>
  <c r="D7"/>
  <c r="E8"/>
  <c r="E21"/>
  <c r="D18"/>
  <c r="E18"/>
  <c r="E31"/>
  <c r="E23"/>
  <c r="C21"/>
  <c r="C24"/>
  <c r="E28"/>
  <c r="C26"/>
  <c r="C31"/>
  <c r="C23"/>
  <c r="C28"/>
  <c r="G9"/>
  <c r="G24"/>
  <c r="G7"/>
  <c r="G8"/>
  <c r="G21"/>
  <c r="W18"/>
  <c r="W7"/>
  <c r="W8"/>
  <c r="W21"/>
  <c r="U7"/>
  <c r="U8"/>
  <c r="U21"/>
  <c r="Q18"/>
  <c r="Q9"/>
  <c r="Q24"/>
  <c r="Q7"/>
  <c r="Q8"/>
  <c r="Q21"/>
  <c r="O7"/>
  <c r="O8"/>
  <c r="O21"/>
  <c r="M18"/>
  <c r="M9"/>
  <c r="M24"/>
  <c r="M7"/>
  <c r="M8"/>
  <c r="M21"/>
  <c r="K9"/>
  <c r="K7"/>
  <c r="K8"/>
  <c r="I9"/>
  <c r="I24"/>
  <c r="I7"/>
  <c r="I8"/>
  <c r="I21"/>
  <c r="K24"/>
  <c r="K21"/>
  <c r="K26"/>
  <c r="K31"/>
  <c r="K23"/>
  <c r="K28"/>
  <c r="S7"/>
  <c r="S8"/>
  <c r="S21"/>
  <c r="M23"/>
  <c r="M28"/>
  <c r="K29"/>
  <c r="M31"/>
  <c r="K32"/>
  <c r="M26"/>
  <c r="Q23"/>
  <c r="Q28"/>
  <c r="Q31"/>
  <c r="Q26"/>
  <c r="U23"/>
  <c r="U28"/>
  <c r="W23"/>
  <c r="W28"/>
  <c r="U31"/>
  <c r="U26"/>
  <c r="W31"/>
  <c r="W26"/>
  <c r="S26"/>
  <c r="S31"/>
  <c r="S32"/>
  <c r="G23"/>
  <c r="G28"/>
  <c r="G31"/>
  <c r="G26"/>
  <c r="I23"/>
  <c r="I28"/>
  <c r="I31"/>
  <c r="I26"/>
  <c r="O23"/>
  <c r="O28"/>
  <c r="O24"/>
  <c r="S23"/>
  <c r="S28"/>
  <c r="S29"/>
  <c r="U32"/>
  <c r="U29"/>
  <c r="G32"/>
  <c r="I32"/>
  <c r="G29"/>
  <c r="I29"/>
  <c r="C29"/>
  <c r="O29"/>
  <c r="O26"/>
  <c r="O31"/>
  <c r="U36"/>
  <c r="W30"/>
  <c r="U30"/>
  <c r="T30"/>
  <c r="Q30"/>
  <c r="S36"/>
  <c r="S37"/>
  <c r="S30"/>
  <c r="R30"/>
  <c r="K30"/>
  <c r="O36"/>
  <c r="G36"/>
  <c r="G37"/>
  <c r="C36"/>
  <c r="C37"/>
  <c r="I36"/>
  <c r="I37"/>
  <c r="C30"/>
  <c r="E30"/>
  <c r="I30"/>
  <c r="M30"/>
  <c r="G30"/>
  <c r="O30"/>
  <c r="N30"/>
  <c r="K36"/>
  <c r="K37"/>
  <c r="S38"/>
  <c r="R39"/>
  <c r="R40"/>
  <c r="G38"/>
  <c r="F40"/>
  <c r="F39"/>
  <c r="B40"/>
  <c r="B39"/>
  <c r="C38"/>
  <c r="I38"/>
  <c r="H39"/>
  <c r="H40"/>
  <c r="J40"/>
  <c r="K38"/>
  <c r="J39"/>
  <c r="C32"/>
  <c r="O32"/>
  <c r="P36"/>
  <c r="O37"/>
  <c r="U37"/>
  <c r="V36"/>
  <c r="B30"/>
  <c r="D36"/>
  <c r="J30"/>
  <c r="U42"/>
  <c r="I42"/>
  <c r="G42"/>
  <c r="C42"/>
  <c r="W33"/>
  <c r="U33"/>
  <c r="T33"/>
  <c r="V42"/>
  <c r="Q33"/>
  <c r="C33"/>
  <c r="E33"/>
  <c r="M33"/>
  <c r="K42"/>
  <c r="I33"/>
  <c r="G33"/>
  <c r="S42"/>
  <c r="K33"/>
  <c r="J33"/>
  <c r="L42"/>
  <c r="S33"/>
  <c r="R33"/>
  <c r="O42"/>
  <c r="O33"/>
  <c r="N33"/>
  <c r="P42"/>
  <c r="K39"/>
  <c r="K40"/>
  <c r="I40"/>
  <c r="I39"/>
  <c r="C40"/>
  <c r="C39"/>
  <c r="G39"/>
  <c r="G40"/>
  <c r="S40"/>
  <c r="S39"/>
  <c r="L36"/>
  <c r="H30"/>
  <c r="F30"/>
  <c r="U38"/>
  <c r="T40"/>
  <c r="T39"/>
  <c r="O38"/>
  <c r="N39"/>
  <c r="N40"/>
  <c r="O43"/>
  <c r="O47"/>
  <c r="O48"/>
  <c r="O49"/>
  <c r="N47"/>
  <c r="N48"/>
  <c r="N49"/>
  <c r="O50"/>
  <c r="S43"/>
  <c r="S47"/>
  <c r="S48"/>
  <c r="S49"/>
  <c r="R47"/>
  <c r="R48"/>
  <c r="R49"/>
  <c r="S50"/>
  <c r="K43"/>
  <c r="K47"/>
  <c r="K48"/>
  <c r="K49"/>
  <c r="J47"/>
  <c r="J48"/>
  <c r="J49"/>
  <c r="K50"/>
  <c r="C43"/>
  <c r="B47"/>
  <c r="B48"/>
  <c r="B49"/>
  <c r="C47"/>
  <c r="C48"/>
  <c r="C49"/>
  <c r="G43"/>
  <c r="G47"/>
  <c r="G48"/>
  <c r="G49"/>
  <c r="F47"/>
  <c r="F48"/>
  <c r="F49"/>
  <c r="G50"/>
  <c r="I43"/>
  <c r="H47"/>
  <c r="H48"/>
  <c r="H49"/>
  <c r="I47"/>
  <c r="I48"/>
  <c r="I49"/>
  <c r="U43"/>
  <c r="U47"/>
  <c r="U48"/>
  <c r="U49"/>
  <c r="T47"/>
  <c r="T48"/>
  <c r="T49"/>
  <c r="U50"/>
  <c r="H33"/>
  <c r="F33"/>
  <c r="B33"/>
  <c r="D42"/>
  <c r="O40"/>
  <c r="O39"/>
  <c r="U40"/>
  <c r="U39"/>
  <c r="T54"/>
  <c r="U51"/>
  <c r="T55"/>
  <c r="T53"/>
  <c r="T45"/>
  <c r="T44"/>
  <c r="H45"/>
  <c r="H44"/>
  <c r="G51"/>
  <c r="F53"/>
  <c r="F54"/>
  <c r="F55"/>
  <c r="F45"/>
  <c r="F44"/>
  <c r="B45"/>
  <c r="B44"/>
  <c r="J55"/>
  <c r="K51"/>
  <c r="J54"/>
  <c r="J53"/>
  <c r="J45"/>
  <c r="J44"/>
  <c r="S51"/>
  <c r="R53"/>
  <c r="R54"/>
  <c r="R55"/>
  <c r="R45"/>
  <c r="R44"/>
  <c r="N54"/>
  <c r="N55"/>
  <c r="O51"/>
  <c r="N53"/>
  <c r="N45"/>
  <c r="N44"/>
  <c r="I50"/>
  <c r="C50"/>
  <c r="B53"/>
  <c r="C51"/>
  <c r="B55"/>
  <c r="B54"/>
  <c r="I51"/>
  <c r="H53"/>
  <c r="H55"/>
  <c r="H54"/>
  <c r="E7" i="31"/>
  <c r="E8"/>
  <c r="C6"/>
  <c r="G9"/>
  <c r="G24"/>
  <c r="C9"/>
  <c r="C7"/>
  <c r="C8"/>
  <c r="G7"/>
  <c r="F18"/>
  <c r="G18"/>
  <c r="C21"/>
  <c r="C28"/>
  <c r="C24"/>
  <c r="C26"/>
  <c r="C23"/>
  <c r="E31"/>
  <c r="E28"/>
  <c r="C31"/>
  <c r="G9" i="32"/>
  <c r="G24"/>
  <c r="G26"/>
  <c r="G8" i="31"/>
  <c r="G21"/>
  <c r="G28"/>
  <c r="G26"/>
  <c r="G31"/>
  <c r="C6" i="32"/>
  <c r="C9"/>
  <c r="E7"/>
  <c r="E9"/>
  <c r="E8"/>
  <c r="G18"/>
  <c r="G7"/>
  <c r="G8"/>
  <c r="G21"/>
  <c r="F18"/>
  <c r="G31"/>
  <c r="G23" i="31"/>
  <c r="E32"/>
  <c r="C32"/>
  <c r="E29"/>
  <c r="C29"/>
  <c r="C7" i="32"/>
  <c r="C8"/>
  <c r="C21"/>
  <c r="G23"/>
  <c r="G28"/>
  <c r="E24"/>
  <c r="C24"/>
  <c r="E21"/>
  <c r="C30" i="31"/>
  <c r="E36"/>
  <c r="C36"/>
  <c r="E30"/>
  <c r="G30"/>
  <c r="E42"/>
  <c r="E43"/>
  <c r="E33"/>
  <c r="C42"/>
  <c r="C43"/>
  <c r="C33"/>
  <c r="G33"/>
  <c r="C31" i="32"/>
  <c r="C26"/>
  <c r="E26"/>
  <c r="E31"/>
  <c r="E23"/>
  <c r="E28"/>
  <c r="C28"/>
  <c r="C23"/>
  <c r="B47" i="31"/>
  <c r="B48"/>
  <c r="B49"/>
  <c r="C50"/>
  <c r="C47"/>
  <c r="C48"/>
  <c r="C49"/>
  <c r="C37"/>
  <c r="D33"/>
  <c r="B33"/>
  <c r="F42"/>
  <c r="B45"/>
  <c r="B44"/>
  <c r="D45"/>
  <c r="D44"/>
  <c r="D47"/>
  <c r="D48"/>
  <c r="D49"/>
  <c r="E47"/>
  <c r="E48"/>
  <c r="E49"/>
  <c r="E37"/>
  <c r="D30"/>
  <c r="B30"/>
  <c r="F36"/>
  <c r="E50"/>
  <c r="D40"/>
  <c r="E38"/>
  <c r="D39"/>
  <c r="B40"/>
  <c r="B39"/>
  <c r="C38"/>
  <c r="B54"/>
  <c r="B55"/>
  <c r="C51"/>
  <c r="B53"/>
  <c r="E51"/>
  <c r="D53"/>
  <c r="D54"/>
  <c r="D55"/>
  <c r="C40"/>
  <c r="C39"/>
  <c r="E39"/>
  <c r="E40"/>
  <c r="I28" i="32"/>
  <c r="I31"/>
  <c r="I23"/>
  <c r="I9"/>
  <c r="I7"/>
  <c r="I8"/>
  <c r="Q9"/>
  <c r="Q24"/>
  <c r="Q26"/>
  <c r="Q7"/>
  <c r="Q8"/>
  <c r="Q21"/>
  <c r="P18"/>
  <c r="Q27"/>
  <c r="K9"/>
  <c r="K24"/>
  <c r="K26"/>
  <c r="K7"/>
  <c r="K8"/>
  <c r="K21"/>
  <c r="J18"/>
  <c r="K27"/>
  <c r="Q23"/>
  <c r="Q31"/>
  <c r="Q28"/>
  <c r="K23"/>
  <c r="K31"/>
  <c r="K28"/>
  <c r="O6"/>
  <c r="O9"/>
  <c r="O7"/>
  <c r="O8"/>
  <c r="M7"/>
  <c r="M8"/>
  <c r="M31"/>
  <c r="O24"/>
  <c r="O21"/>
  <c r="M21"/>
  <c r="O23"/>
  <c r="O28"/>
  <c r="O26"/>
  <c r="O31"/>
  <c r="C32"/>
  <c r="O33"/>
  <c r="M28"/>
  <c r="M23"/>
  <c r="C29"/>
  <c r="M30"/>
  <c r="M33"/>
  <c r="C42"/>
  <c r="C43"/>
  <c r="E42"/>
  <c r="E43"/>
  <c r="Q33"/>
  <c r="N33"/>
  <c r="G33"/>
  <c r="K33"/>
  <c r="O42"/>
  <c r="O43"/>
  <c r="I33"/>
  <c r="I42"/>
  <c r="I43"/>
  <c r="C33"/>
  <c r="M42"/>
  <c r="M43"/>
  <c r="E33"/>
  <c r="C36"/>
  <c r="Q30"/>
  <c r="E36"/>
  <c r="G30"/>
  <c r="I30"/>
  <c r="E30"/>
  <c r="K30"/>
  <c r="C30"/>
  <c r="I36"/>
  <c r="M36"/>
  <c r="O36"/>
  <c r="O30"/>
  <c r="L44"/>
  <c r="L45"/>
  <c r="H44"/>
  <c r="H45"/>
  <c r="N45"/>
  <c r="N44"/>
  <c r="D44"/>
  <c r="D45"/>
  <c r="O47"/>
  <c r="O48"/>
  <c r="O49"/>
  <c r="N47"/>
  <c r="N48"/>
  <c r="N49"/>
  <c r="O50"/>
  <c r="O37"/>
  <c r="L33"/>
  <c r="P42"/>
  <c r="B44"/>
  <c r="B45"/>
  <c r="N30"/>
  <c r="L30"/>
  <c r="M47"/>
  <c r="M48"/>
  <c r="M49"/>
  <c r="L47"/>
  <c r="L48"/>
  <c r="L49"/>
  <c r="M37"/>
  <c r="I37"/>
  <c r="I47"/>
  <c r="I48"/>
  <c r="I49"/>
  <c r="H47"/>
  <c r="H48"/>
  <c r="H49"/>
  <c r="D47"/>
  <c r="D48"/>
  <c r="D49"/>
  <c r="E47"/>
  <c r="E48"/>
  <c r="E49"/>
  <c r="E37"/>
  <c r="B47"/>
  <c r="B48"/>
  <c r="B49"/>
  <c r="C47"/>
  <c r="C48"/>
  <c r="C49"/>
  <c r="C37"/>
  <c r="H33"/>
  <c r="D33"/>
  <c r="B33"/>
  <c r="F42"/>
  <c r="P36"/>
  <c r="H30"/>
  <c r="D30"/>
  <c r="B30"/>
  <c r="F36"/>
  <c r="O38"/>
  <c r="N40"/>
  <c r="N39"/>
  <c r="E50"/>
  <c r="M50"/>
  <c r="N54"/>
  <c r="O51"/>
  <c r="N55"/>
  <c r="N53"/>
  <c r="B39"/>
  <c r="B40"/>
  <c r="C38"/>
  <c r="I38"/>
  <c r="H40"/>
  <c r="H39"/>
  <c r="C50"/>
  <c r="I50"/>
  <c r="D40"/>
  <c r="E38"/>
  <c r="D39"/>
  <c r="E51"/>
  <c r="D53"/>
  <c r="D54"/>
  <c r="D55"/>
  <c r="M38"/>
  <c r="L39"/>
  <c r="L40"/>
  <c r="L54"/>
  <c r="L55"/>
  <c r="M51"/>
  <c r="L53"/>
  <c r="O40"/>
  <c r="O39"/>
  <c r="C51"/>
  <c r="B55"/>
  <c r="B53"/>
  <c r="B54"/>
  <c r="C39"/>
  <c r="C40"/>
  <c r="M40"/>
  <c r="M39"/>
  <c r="E39"/>
  <c r="E40"/>
  <c r="H54"/>
  <c r="I51"/>
  <c r="H55"/>
  <c r="H53"/>
  <c r="I40"/>
  <c r="I39"/>
  <c r="W9" i="33"/>
  <c r="W24"/>
  <c r="Y9"/>
  <c r="Y24"/>
  <c r="Y31"/>
  <c r="S9"/>
  <c r="S24"/>
  <c r="U9"/>
  <c r="U24"/>
  <c r="U31"/>
  <c r="W7"/>
  <c r="W8"/>
  <c r="Y7"/>
  <c r="Y8"/>
  <c r="Y21"/>
  <c r="Y18"/>
  <c r="S7"/>
  <c r="S8"/>
  <c r="U7"/>
  <c r="U8"/>
  <c r="U21"/>
  <c r="U18"/>
  <c r="O9"/>
  <c r="Q9"/>
  <c r="Q24"/>
  <c r="Q26"/>
  <c r="B62"/>
  <c r="K9"/>
  <c r="K24"/>
  <c r="K31"/>
  <c r="M9"/>
  <c r="M24"/>
  <c r="M33"/>
  <c r="K7"/>
  <c r="K8"/>
  <c r="M7"/>
  <c r="M8"/>
  <c r="M21"/>
  <c r="M28"/>
  <c r="O7"/>
  <c r="O8"/>
  <c r="Q7"/>
  <c r="Q8"/>
  <c r="Q21"/>
  <c r="Q18"/>
  <c r="Q27"/>
  <c r="I9"/>
  <c r="I24"/>
  <c r="I26"/>
  <c r="G7"/>
  <c r="G9"/>
  <c r="G8"/>
  <c r="I18"/>
  <c r="I27"/>
  <c r="I7"/>
  <c r="I8"/>
  <c r="I21"/>
  <c r="E9"/>
  <c r="E24"/>
  <c r="E26"/>
  <c r="D18"/>
  <c r="E27"/>
  <c r="E7"/>
  <c r="E8"/>
  <c r="E21"/>
  <c r="E23"/>
  <c r="C9"/>
  <c r="C7"/>
  <c r="C8"/>
  <c r="Y26"/>
  <c r="Y33"/>
  <c r="U26"/>
  <c r="U33"/>
  <c r="Y23"/>
  <c r="Y28"/>
  <c r="W21"/>
  <c r="W33"/>
  <c r="V33"/>
  <c r="W26"/>
  <c r="W31"/>
  <c r="W32"/>
  <c r="U23"/>
  <c r="U28"/>
  <c r="S21"/>
  <c r="S33"/>
  <c r="R33"/>
  <c r="S26"/>
  <c r="S31"/>
  <c r="O24"/>
  <c r="O31"/>
  <c r="O32"/>
  <c r="O42"/>
  <c r="Q33"/>
  <c r="M31"/>
  <c r="M26"/>
  <c r="O21"/>
  <c r="K21"/>
  <c r="Q23"/>
  <c r="K43"/>
  <c r="Q31"/>
  <c r="Q28"/>
  <c r="M23"/>
  <c r="O26"/>
  <c r="K26"/>
  <c r="K33"/>
  <c r="J33"/>
  <c r="I23"/>
  <c r="G21"/>
  <c r="I31"/>
  <c r="I28"/>
  <c r="G24"/>
  <c r="E31"/>
  <c r="E28"/>
  <c r="C21"/>
  <c r="C24"/>
  <c r="W23"/>
  <c r="W28"/>
  <c r="S23"/>
  <c r="S28"/>
  <c r="J62"/>
  <c r="O43"/>
  <c r="J61"/>
  <c r="O33"/>
  <c r="N33"/>
  <c r="J45"/>
  <c r="J44"/>
  <c r="K23"/>
  <c r="K28"/>
  <c r="O23"/>
  <c r="O28"/>
  <c r="G26"/>
  <c r="G31"/>
  <c r="G23"/>
  <c r="G28"/>
  <c r="C26"/>
  <c r="C31"/>
  <c r="C32"/>
  <c r="C23"/>
  <c r="C28"/>
  <c r="N44"/>
  <c r="N45"/>
  <c r="E33"/>
  <c r="G43"/>
  <c r="F33"/>
  <c r="C42"/>
  <c r="C43"/>
  <c r="C33"/>
  <c r="F44"/>
  <c r="F45"/>
  <c r="B45"/>
  <c r="B44"/>
  <c r="B33"/>
  <c r="S32"/>
  <c r="S42"/>
  <c r="S43"/>
  <c r="Y30"/>
  <c r="W36"/>
  <c r="U30"/>
  <c r="S36"/>
  <c r="O36"/>
  <c r="K36"/>
  <c r="Q30"/>
  <c r="M30"/>
  <c r="W30"/>
  <c r="V30"/>
  <c r="S30"/>
  <c r="R30"/>
  <c r="K30"/>
  <c r="J30"/>
  <c r="O30"/>
  <c r="N30"/>
  <c r="G30"/>
  <c r="E30"/>
  <c r="I30"/>
  <c r="G36"/>
  <c r="B59"/>
  <c r="C36"/>
  <c r="C30"/>
  <c r="B30"/>
  <c r="R45"/>
  <c r="R44"/>
  <c r="W42"/>
  <c r="W43"/>
  <c r="V45"/>
  <c r="V44"/>
  <c r="B60"/>
  <c r="C47"/>
  <c r="C48"/>
  <c r="C49"/>
  <c r="B47"/>
  <c r="B48"/>
  <c r="B49"/>
  <c r="C50"/>
  <c r="C37"/>
  <c r="F47"/>
  <c r="F48"/>
  <c r="F49"/>
  <c r="G47"/>
  <c r="G48"/>
  <c r="G49"/>
  <c r="G37"/>
  <c r="J59"/>
  <c r="J47"/>
  <c r="J48"/>
  <c r="J49"/>
  <c r="K37"/>
  <c r="J60"/>
  <c r="K47"/>
  <c r="K48"/>
  <c r="K49"/>
  <c r="N47"/>
  <c r="N48"/>
  <c r="N49"/>
  <c r="O47"/>
  <c r="O48"/>
  <c r="O49"/>
  <c r="O37"/>
  <c r="S47"/>
  <c r="S48"/>
  <c r="S49"/>
  <c r="S37"/>
  <c r="R47"/>
  <c r="R48"/>
  <c r="R49"/>
  <c r="S50"/>
  <c r="W47"/>
  <c r="W48"/>
  <c r="W49"/>
  <c r="W37"/>
  <c r="V47"/>
  <c r="V48"/>
  <c r="V49"/>
  <c r="F30"/>
  <c r="V40"/>
  <c r="V39"/>
  <c r="W38"/>
  <c r="S59"/>
  <c r="R40"/>
  <c r="R39"/>
  <c r="S38"/>
  <c r="N40"/>
  <c r="N39"/>
  <c r="O38"/>
  <c r="J40"/>
  <c r="J39"/>
  <c r="K38"/>
  <c r="K59"/>
  <c r="F39"/>
  <c r="F40"/>
  <c r="G38"/>
  <c r="C38"/>
  <c r="B40"/>
  <c r="B39"/>
  <c r="C40"/>
  <c r="C39"/>
  <c r="G40"/>
  <c r="G39"/>
  <c r="L59"/>
  <c r="K40"/>
  <c r="K39"/>
  <c r="O40"/>
  <c r="O39"/>
  <c r="T59"/>
  <c r="S40"/>
  <c r="S39"/>
  <c r="W40"/>
  <c r="W39"/>
  <c r="W50"/>
  <c r="K50"/>
  <c r="S51"/>
  <c r="R53"/>
  <c r="R54"/>
  <c r="R55"/>
  <c r="C51"/>
  <c r="B53"/>
  <c r="B54"/>
  <c r="B55"/>
  <c r="O50"/>
  <c r="G50"/>
  <c r="G51"/>
  <c r="F54"/>
  <c r="F55"/>
  <c r="F53"/>
  <c r="N54"/>
  <c r="O51"/>
  <c r="N55"/>
  <c r="N53"/>
  <c r="V54"/>
  <c r="V55"/>
  <c r="W51"/>
  <c r="V53"/>
  <c r="J54"/>
  <c r="K51"/>
  <c r="J55"/>
  <c r="J53"/>
  <c r="O9" i="34"/>
  <c r="O24"/>
  <c r="O31"/>
  <c r="K9"/>
  <c r="K24"/>
  <c r="K31"/>
  <c r="Q9"/>
  <c r="Q24"/>
  <c r="Q31"/>
  <c r="M9"/>
  <c r="M24"/>
  <c r="M31"/>
  <c r="J7"/>
  <c r="K8"/>
  <c r="N7"/>
  <c r="O8"/>
  <c r="L18"/>
  <c r="M7"/>
  <c r="M8"/>
  <c r="M21"/>
  <c r="Q7"/>
  <c r="Q8"/>
  <c r="Q21"/>
  <c r="M18"/>
  <c r="Q18"/>
  <c r="G9"/>
  <c r="G24"/>
  <c r="G7"/>
  <c r="I31"/>
  <c r="C6"/>
  <c r="C9"/>
  <c r="E9"/>
  <c r="E24"/>
  <c r="E26"/>
  <c r="E7"/>
  <c r="E8"/>
  <c r="E21"/>
  <c r="D18"/>
  <c r="E27"/>
  <c r="Q26"/>
  <c r="M26"/>
  <c r="M23"/>
  <c r="M28"/>
  <c r="Q23"/>
  <c r="Q28"/>
  <c r="K21"/>
  <c r="O21"/>
  <c r="O26"/>
  <c r="K26"/>
  <c r="C7"/>
  <c r="C8"/>
  <c r="C21"/>
  <c r="E23"/>
  <c r="E31"/>
  <c r="E28"/>
  <c r="C24"/>
  <c r="O23"/>
  <c r="O28"/>
  <c r="O29"/>
  <c r="K23"/>
  <c r="K28"/>
  <c r="K29"/>
  <c r="C23"/>
  <c r="C28"/>
  <c r="C26"/>
  <c r="C31"/>
  <c r="O43"/>
  <c r="N45"/>
  <c r="N44"/>
  <c r="G26"/>
  <c r="G31"/>
  <c r="C32"/>
  <c r="G33"/>
  <c r="G21"/>
  <c r="G28"/>
  <c r="G23"/>
  <c r="Q33"/>
  <c r="E33"/>
  <c r="K42"/>
  <c r="K43"/>
  <c r="O33"/>
  <c r="K33"/>
  <c r="I33"/>
  <c r="C33"/>
  <c r="M33"/>
  <c r="G42"/>
  <c r="G43"/>
  <c r="C42"/>
  <c r="C43"/>
  <c r="F33"/>
  <c r="B33"/>
  <c r="H42"/>
  <c r="J45"/>
  <c r="J44"/>
  <c r="F44"/>
  <c r="F45"/>
  <c r="B44"/>
  <c r="B45"/>
  <c r="G29"/>
  <c r="C29"/>
  <c r="J33"/>
  <c r="P42"/>
  <c r="N33"/>
  <c r="Q30"/>
  <c r="O36"/>
  <c r="O30"/>
  <c r="N30"/>
  <c r="I30"/>
  <c r="C30"/>
  <c r="M30"/>
  <c r="K36"/>
  <c r="K30"/>
  <c r="E30"/>
  <c r="C36"/>
  <c r="G36"/>
  <c r="G30"/>
  <c r="G37"/>
  <c r="F47"/>
  <c r="F48"/>
  <c r="F49"/>
  <c r="G50"/>
  <c r="G47"/>
  <c r="G48"/>
  <c r="G49"/>
  <c r="K37"/>
  <c r="J47"/>
  <c r="J48"/>
  <c r="J49"/>
  <c r="K50"/>
  <c r="K47"/>
  <c r="K48"/>
  <c r="K49"/>
  <c r="B47"/>
  <c r="B48"/>
  <c r="B49"/>
  <c r="C50"/>
  <c r="C37"/>
  <c r="C47"/>
  <c r="C48"/>
  <c r="C49"/>
  <c r="N47"/>
  <c r="N48"/>
  <c r="N49"/>
  <c r="O50"/>
  <c r="O47"/>
  <c r="O48"/>
  <c r="O49"/>
  <c r="O37"/>
  <c r="F30"/>
  <c r="B30"/>
  <c r="H36"/>
  <c r="J30"/>
  <c r="P36"/>
  <c r="B39"/>
  <c r="B40"/>
  <c r="C38"/>
  <c r="J39"/>
  <c r="J40"/>
  <c r="K38"/>
  <c r="G59"/>
  <c r="G60"/>
  <c r="F39"/>
  <c r="G38"/>
  <c r="F40"/>
  <c r="N40"/>
  <c r="O60"/>
  <c r="O38"/>
  <c r="N39"/>
  <c r="O59"/>
  <c r="N55"/>
  <c r="N54"/>
  <c r="O51"/>
  <c r="N53"/>
  <c r="B54"/>
  <c r="C51"/>
  <c r="B53"/>
  <c r="B55"/>
  <c r="K51"/>
  <c r="J55"/>
  <c r="J53"/>
  <c r="J54"/>
  <c r="F55"/>
  <c r="G51"/>
  <c r="F53"/>
  <c r="F54"/>
  <c r="C40"/>
  <c r="C39"/>
  <c r="O40"/>
  <c r="O39"/>
  <c r="G40"/>
  <c r="G39"/>
  <c r="K40"/>
  <c r="K39"/>
  <c r="K23" i="37" l="1"/>
  <c r="K28"/>
  <c r="M23"/>
  <c r="M28"/>
  <c r="M29" s="1"/>
  <c r="G21"/>
  <c r="G26"/>
  <c r="E9"/>
  <c r="E24" s="1"/>
  <c r="C9"/>
  <c r="C24"/>
  <c r="E26"/>
  <c r="E31"/>
  <c r="C31"/>
  <c r="C32" s="1"/>
  <c r="C7"/>
  <c r="C8" s="1"/>
  <c r="E7"/>
  <c r="E8" s="1"/>
  <c r="E21" s="1"/>
  <c r="D18"/>
  <c r="E18"/>
  <c r="G7" i="36"/>
  <c r="G8" s="1"/>
  <c r="I9"/>
  <c r="I24" s="1"/>
  <c r="G24"/>
  <c r="I26"/>
  <c r="I31"/>
  <c r="G31"/>
  <c r="I7"/>
  <c r="I8" s="1"/>
  <c r="I21" s="1"/>
  <c r="H18"/>
  <c r="I18"/>
  <c r="E9"/>
  <c r="E24" s="1"/>
  <c r="C9"/>
  <c r="C24"/>
  <c r="E26"/>
  <c r="E31"/>
  <c r="C31"/>
  <c r="C7"/>
  <c r="C8" s="1"/>
  <c r="E7"/>
  <c r="E8" s="1"/>
  <c r="E21" s="1"/>
  <c r="D18"/>
  <c r="E18"/>
  <c r="E32" i="11"/>
  <c r="AO9" i="35"/>
  <c r="AO24" s="1"/>
  <c r="AO26"/>
  <c r="AO31"/>
  <c r="AO7"/>
  <c r="AO8" s="1"/>
  <c r="AO21" s="1"/>
  <c r="AN18"/>
  <c r="AO18"/>
  <c r="AM9"/>
  <c r="AM24"/>
  <c r="AM31"/>
  <c r="AM7"/>
  <c r="AM8" s="1"/>
  <c r="AK9"/>
  <c r="AK24" s="1"/>
  <c r="AK26"/>
  <c r="AK31"/>
  <c r="AK7"/>
  <c r="AK8" s="1"/>
  <c r="AK21" s="1"/>
  <c r="AJ18"/>
  <c r="AK18"/>
  <c r="AI9"/>
  <c r="AI24"/>
  <c r="AI31"/>
  <c r="AI7"/>
  <c r="AI8" s="1"/>
  <c r="AG9"/>
  <c r="AG24" s="1"/>
  <c r="AG26"/>
  <c r="AG31"/>
  <c r="AG7"/>
  <c r="AG8" s="1"/>
  <c r="AG21" s="1"/>
  <c r="AF18"/>
  <c r="AG18"/>
  <c r="AE9"/>
  <c r="AE24"/>
  <c r="AE31"/>
  <c r="AA32" s="1"/>
  <c r="AE7"/>
  <c r="AE8" s="1"/>
  <c r="AC9"/>
  <c r="AC24" s="1"/>
  <c r="AC26"/>
  <c r="AC31"/>
  <c r="AC7"/>
  <c r="AC8" s="1"/>
  <c r="AC21" s="1"/>
  <c r="AB18"/>
  <c r="AC18"/>
  <c r="AA9"/>
  <c r="AA24"/>
  <c r="AA31"/>
  <c r="AA7"/>
  <c r="AA8" s="1"/>
  <c r="Y9"/>
  <c r="Y24" s="1"/>
  <c r="Y26"/>
  <c r="Y31"/>
  <c r="Y7"/>
  <c r="Y8" s="1"/>
  <c r="Y21" s="1"/>
  <c r="X18"/>
  <c r="Y18"/>
  <c r="W9"/>
  <c r="W24"/>
  <c r="W31"/>
  <c r="W7"/>
  <c r="W8" s="1"/>
  <c r="U9"/>
  <c r="U24" s="1"/>
  <c r="U26"/>
  <c r="U31"/>
  <c r="U7"/>
  <c r="U8" s="1"/>
  <c r="U21" s="1"/>
  <c r="T18"/>
  <c r="U18"/>
  <c r="Q9"/>
  <c r="Q24" s="1"/>
  <c r="Q26"/>
  <c r="Q31"/>
  <c r="Q7"/>
  <c r="Q8" s="1"/>
  <c r="Q21" s="1"/>
  <c r="P18"/>
  <c r="Q18"/>
  <c r="S9"/>
  <c r="S24"/>
  <c r="S31"/>
  <c r="S42" s="1"/>
  <c r="S43" s="1"/>
  <c r="S7"/>
  <c r="S8" s="1"/>
  <c r="O9"/>
  <c r="O24"/>
  <c r="O31"/>
  <c r="O7"/>
  <c r="O8" s="1"/>
  <c r="M9"/>
  <c r="M24" s="1"/>
  <c r="M26"/>
  <c r="M31"/>
  <c r="M7"/>
  <c r="M8" s="1"/>
  <c r="M21" s="1"/>
  <c r="L18"/>
  <c r="M18"/>
  <c r="K9"/>
  <c r="K24"/>
  <c r="K31"/>
  <c r="K7"/>
  <c r="K8" s="1"/>
  <c r="I9"/>
  <c r="I24"/>
  <c r="I31"/>
  <c r="I7"/>
  <c r="I8" s="1"/>
  <c r="G9"/>
  <c r="G24" s="1"/>
  <c r="E9"/>
  <c r="E24" s="1"/>
  <c r="G26"/>
  <c r="G31"/>
  <c r="G7"/>
  <c r="G8" s="1"/>
  <c r="G21" s="1"/>
  <c r="F18"/>
  <c r="G18"/>
  <c r="C9"/>
  <c r="C24"/>
  <c r="E26"/>
  <c r="E31"/>
  <c r="C7"/>
  <c r="C8" s="1"/>
  <c r="E7"/>
  <c r="E8" s="1"/>
  <c r="E21" s="1"/>
  <c r="D18"/>
  <c r="E18"/>
  <c r="C31"/>
  <c r="K42" i="37" l="1"/>
  <c r="O33"/>
  <c r="I33"/>
  <c r="G33"/>
  <c r="F33" s="1"/>
  <c r="M42"/>
  <c r="M33"/>
  <c r="K33"/>
  <c r="G42"/>
  <c r="L33"/>
  <c r="J33" s="1"/>
  <c r="J62"/>
  <c r="J61"/>
  <c r="K43"/>
  <c r="K29"/>
  <c r="G23"/>
  <c r="G28"/>
  <c r="G29" s="1"/>
  <c r="E23"/>
  <c r="E28"/>
  <c r="C21"/>
  <c r="C26"/>
  <c r="I23" i="36"/>
  <c r="I28"/>
  <c r="G21"/>
  <c r="G26"/>
  <c r="E23"/>
  <c r="E28"/>
  <c r="C21"/>
  <c r="C26"/>
  <c r="C32"/>
  <c r="K32" i="35"/>
  <c r="K42" s="1"/>
  <c r="AO23"/>
  <c r="AO28"/>
  <c r="AM21"/>
  <c r="AI32"/>
  <c r="AM26"/>
  <c r="AK23"/>
  <c r="AK28"/>
  <c r="AI21"/>
  <c r="AI26"/>
  <c r="AG23"/>
  <c r="AG28"/>
  <c r="AE21"/>
  <c r="AE26"/>
  <c r="AC23"/>
  <c r="AC28"/>
  <c r="AA21"/>
  <c r="AA26"/>
  <c r="Y23"/>
  <c r="Y28"/>
  <c r="W21"/>
  <c r="W26"/>
  <c r="W42"/>
  <c r="W43" s="1"/>
  <c r="U23"/>
  <c r="U28"/>
  <c r="Q23"/>
  <c r="Q28"/>
  <c r="S21"/>
  <c r="S26"/>
  <c r="R45"/>
  <c r="R44"/>
  <c r="O21"/>
  <c r="O26"/>
  <c r="O42"/>
  <c r="O43" s="1"/>
  <c r="M23"/>
  <c r="M28"/>
  <c r="C32"/>
  <c r="C42"/>
  <c r="K21"/>
  <c r="K33"/>
  <c r="K26"/>
  <c r="I21"/>
  <c r="I33"/>
  <c r="I26"/>
  <c r="G33"/>
  <c r="G23"/>
  <c r="G28"/>
  <c r="C43"/>
  <c r="E23"/>
  <c r="E28"/>
  <c r="C21"/>
  <c r="C33"/>
  <c r="C26"/>
  <c r="E33"/>
  <c r="F62" i="37" l="1"/>
  <c r="F61"/>
  <c r="G43"/>
  <c r="L62"/>
  <c r="L61"/>
  <c r="M43"/>
  <c r="J45"/>
  <c r="J44"/>
  <c r="C42"/>
  <c r="E33"/>
  <c r="C23"/>
  <c r="C28"/>
  <c r="C29" s="1"/>
  <c r="C33"/>
  <c r="B33" s="1"/>
  <c r="G42" i="36"/>
  <c r="I33"/>
  <c r="G23"/>
  <c r="G28"/>
  <c r="G33"/>
  <c r="F33" s="1"/>
  <c r="C42"/>
  <c r="E33"/>
  <c r="C23"/>
  <c r="C28"/>
  <c r="C33"/>
  <c r="B33" s="1"/>
  <c r="AO33" i="35"/>
  <c r="AK33"/>
  <c r="AG33"/>
  <c r="AC33"/>
  <c r="Y33"/>
  <c r="U33"/>
  <c r="Q33"/>
  <c r="M33"/>
  <c r="J33"/>
  <c r="H33" s="1"/>
  <c r="O33"/>
  <c r="S33"/>
  <c r="R33" s="1"/>
  <c r="W33"/>
  <c r="V33" s="1"/>
  <c r="AA33"/>
  <c r="Z33" s="1"/>
  <c r="AE33"/>
  <c r="AD33" s="1"/>
  <c r="AI33"/>
  <c r="AH33" s="1"/>
  <c r="AM33"/>
  <c r="AL33" s="1"/>
  <c r="AI42"/>
  <c r="AM42"/>
  <c r="AM43" s="1"/>
  <c r="AM23"/>
  <c r="AM28"/>
  <c r="AI23"/>
  <c r="AI28"/>
  <c r="AI29" s="1"/>
  <c r="AA42"/>
  <c r="AA43" s="1"/>
  <c r="AE42"/>
  <c r="AE43" s="1"/>
  <c r="AE23"/>
  <c r="AE28"/>
  <c r="AE29" s="1"/>
  <c r="AA23"/>
  <c r="AA28"/>
  <c r="AA29" s="1"/>
  <c r="V45"/>
  <c r="V44"/>
  <c r="W23"/>
  <c r="W28"/>
  <c r="W29" s="1"/>
  <c r="S23"/>
  <c r="S28"/>
  <c r="S29" s="1"/>
  <c r="N45"/>
  <c r="N44"/>
  <c r="O23"/>
  <c r="O28"/>
  <c r="O29" s="1"/>
  <c r="I42"/>
  <c r="K23"/>
  <c r="K28"/>
  <c r="K29" s="1"/>
  <c r="I23"/>
  <c r="I28"/>
  <c r="I29" s="1"/>
  <c r="C23"/>
  <c r="C28"/>
  <c r="B45"/>
  <c r="B44"/>
  <c r="B33"/>
  <c r="M30" i="37" l="1"/>
  <c r="G36"/>
  <c r="O30"/>
  <c r="M36"/>
  <c r="K36"/>
  <c r="I30"/>
  <c r="K30"/>
  <c r="G30"/>
  <c r="F30" s="1"/>
  <c r="L45"/>
  <c r="L44"/>
  <c r="F45"/>
  <c r="F44"/>
  <c r="C36"/>
  <c r="F60"/>
  <c r="F59"/>
  <c r="G47"/>
  <c r="G48" s="1"/>
  <c r="G49" s="1"/>
  <c r="F47"/>
  <c r="F48" s="1"/>
  <c r="F49" s="1"/>
  <c r="G50" s="1"/>
  <c r="G37"/>
  <c r="L30"/>
  <c r="J30" s="1"/>
  <c r="B62"/>
  <c r="B61"/>
  <c r="C43"/>
  <c r="C29" i="36"/>
  <c r="F62"/>
  <c r="F61"/>
  <c r="G43"/>
  <c r="B62"/>
  <c r="B61"/>
  <c r="C43"/>
  <c r="H62" i="35"/>
  <c r="H61"/>
  <c r="N33"/>
  <c r="AM29"/>
  <c r="C29"/>
  <c r="AL45"/>
  <c r="AL44"/>
  <c r="AD62"/>
  <c r="AD61"/>
  <c r="AI43"/>
  <c r="AD45"/>
  <c r="AD44"/>
  <c r="Z45"/>
  <c r="Z44"/>
  <c r="I43"/>
  <c r="K43"/>
  <c r="B62"/>
  <c r="B61"/>
  <c r="N36" i="37" l="1"/>
  <c r="J60"/>
  <c r="J59"/>
  <c r="K47"/>
  <c r="K48" s="1"/>
  <c r="K49" s="1"/>
  <c r="J47"/>
  <c r="J48" s="1"/>
  <c r="J49" s="1"/>
  <c r="K50" s="1"/>
  <c r="K37"/>
  <c r="L60"/>
  <c r="L59"/>
  <c r="M47"/>
  <c r="M48" s="1"/>
  <c r="M49" s="1"/>
  <c r="L47"/>
  <c r="L48" s="1"/>
  <c r="L49" s="1"/>
  <c r="M50" s="1"/>
  <c r="M37"/>
  <c r="G60"/>
  <c r="G59"/>
  <c r="F40"/>
  <c r="F39"/>
  <c r="G38"/>
  <c r="F55"/>
  <c r="F54"/>
  <c r="F53"/>
  <c r="G51"/>
  <c r="E30"/>
  <c r="C30"/>
  <c r="B30" s="1"/>
  <c r="B45"/>
  <c r="B44"/>
  <c r="I30" i="36"/>
  <c r="G36"/>
  <c r="G30"/>
  <c r="F30" s="1"/>
  <c r="F45"/>
  <c r="F44"/>
  <c r="E30"/>
  <c r="C36"/>
  <c r="C30"/>
  <c r="B30" s="1"/>
  <c r="B45"/>
  <c r="B44"/>
  <c r="AO30" i="35"/>
  <c r="AM36"/>
  <c r="AK30"/>
  <c r="AI36"/>
  <c r="AG30"/>
  <c r="AM30"/>
  <c r="AL30" s="1"/>
  <c r="AI30"/>
  <c r="AH30" s="1"/>
  <c r="AH45"/>
  <c r="AH44"/>
  <c r="AE36"/>
  <c r="AC30"/>
  <c r="AE30"/>
  <c r="AD30" s="1"/>
  <c r="Y30"/>
  <c r="AA36"/>
  <c r="AA30"/>
  <c r="Z30" s="1"/>
  <c r="W36"/>
  <c r="W30"/>
  <c r="V30" s="1"/>
  <c r="Q30"/>
  <c r="U30"/>
  <c r="S36"/>
  <c r="S30"/>
  <c r="R30" s="1"/>
  <c r="M30"/>
  <c r="O36"/>
  <c r="O30"/>
  <c r="N30" s="1"/>
  <c r="J45"/>
  <c r="J44"/>
  <c r="H45"/>
  <c r="H44"/>
  <c r="K36"/>
  <c r="K30"/>
  <c r="J30" s="1"/>
  <c r="G30"/>
  <c r="I36"/>
  <c r="I30"/>
  <c r="H30" s="1"/>
  <c r="E30"/>
  <c r="C36"/>
  <c r="F36" s="1"/>
  <c r="C30"/>
  <c r="B30" s="1"/>
  <c r="M60" i="37" l="1"/>
  <c r="M59"/>
  <c r="L40"/>
  <c r="L39"/>
  <c r="M38"/>
  <c r="L55"/>
  <c r="L54"/>
  <c r="L53"/>
  <c r="M51"/>
  <c r="K60"/>
  <c r="K59"/>
  <c r="J40"/>
  <c r="J39"/>
  <c r="K38"/>
  <c r="J55"/>
  <c r="J54"/>
  <c r="J53"/>
  <c r="K51"/>
  <c r="G40"/>
  <c r="G39"/>
  <c r="B60"/>
  <c r="B59"/>
  <c r="C47"/>
  <c r="C48" s="1"/>
  <c r="C49" s="1"/>
  <c r="B47"/>
  <c r="B48" s="1"/>
  <c r="B49" s="1"/>
  <c r="C50" s="1"/>
  <c r="C37"/>
  <c r="F60" i="36"/>
  <c r="F59"/>
  <c r="G47"/>
  <c r="G48" s="1"/>
  <c r="G49" s="1"/>
  <c r="F47"/>
  <c r="F48" s="1"/>
  <c r="F49" s="1"/>
  <c r="G50" s="1"/>
  <c r="G37"/>
  <c r="B60"/>
  <c r="B59"/>
  <c r="C47"/>
  <c r="C48" s="1"/>
  <c r="C49" s="1"/>
  <c r="B47"/>
  <c r="B48" s="1"/>
  <c r="B49" s="1"/>
  <c r="C50" s="1"/>
  <c r="C37"/>
  <c r="AI47" i="35"/>
  <c r="AI48" s="1"/>
  <c r="AI49" s="1"/>
  <c r="AH47"/>
  <c r="AH48" s="1"/>
  <c r="AH49" s="1"/>
  <c r="AI50" s="1"/>
  <c r="AI37"/>
  <c r="AM47"/>
  <c r="AM48" s="1"/>
  <c r="AM49" s="1"/>
  <c r="AL47"/>
  <c r="AL48" s="1"/>
  <c r="AL49" s="1"/>
  <c r="AM50" s="1"/>
  <c r="AM37"/>
  <c r="AD60"/>
  <c r="AD59"/>
  <c r="AE47"/>
  <c r="AE48" s="1"/>
  <c r="AE49" s="1"/>
  <c r="AD47"/>
  <c r="AD48" s="1"/>
  <c r="AD49" s="1"/>
  <c r="AE50" s="1"/>
  <c r="AE37"/>
  <c r="AA47"/>
  <c r="AA48" s="1"/>
  <c r="AA49" s="1"/>
  <c r="Z47"/>
  <c r="Z48" s="1"/>
  <c r="Z49" s="1"/>
  <c r="AA50" s="1"/>
  <c r="AA37"/>
  <c r="W47"/>
  <c r="W48" s="1"/>
  <c r="W49" s="1"/>
  <c r="V47"/>
  <c r="V48" s="1"/>
  <c r="V49" s="1"/>
  <c r="W50" s="1"/>
  <c r="W37"/>
  <c r="S47"/>
  <c r="S48" s="1"/>
  <c r="S49" s="1"/>
  <c r="R47"/>
  <c r="R48" s="1"/>
  <c r="R49" s="1"/>
  <c r="S50" s="1"/>
  <c r="S37"/>
  <c r="L36"/>
  <c r="H60"/>
  <c r="H59"/>
  <c r="O47"/>
  <c r="O48" s="1"/>
  <c r="O49" s="1"/>
  <c r="N47"/>
  <c r="N48" s="1"/>
  <c r="N49" s="1"/>
  <c r="O50" s="1"/>
  <c r="O37"/>
  <c r="K47"/>
  <c r="K48" s="1"/>
  <c r="K49" s="1"/>
  <c r="J47"/>
  <c r="J48" s="1"/>
  <c r="J49" s="1"/>
  <c r="K50" s="1"/>
  <c r="K37"/>
  <c r="I47"/>
  <c r="I48" s="1"/>
  <c r="I49" s="1"/>
  <c r="H47"/>
  <c r="H48" s="1"/>
  <c r="H49" s="1"/>
  <c r="I50" s="1"/>
  <c r="I37"/>
  <c r="B60"/>
  <c r="B59"/>
  <c r="C47"/>
  <c r="C48" s="1"/>
  <c r="C49" s="1"/>
  <c r="B47"/>
  <c r="B48" s="1"/>
  <c r="B49" s="1"/>
  <c r="C50" s="1"/>
  <c r="C37"/>
  <c r="K40" i="37" l="1"/>
  <c r="K39"/>
  <c r="M40"/>
  <c r="M39"/>
  <c r="C60"/>
  <c r="C59"/>
  <c r="B40"/>
  <c r="B39"/>
  <c r="C38"/>
  <c r="B55"/>
  <c r="B54"/>
  <c r="B53"/>
  <c r="C51"/>
  <c r="G60" i="36"/>
  <c r="G59"/>
  <c r="F40"/>
  <c r="F39"/>
  <c r="G38"/>
  <c r="F55"/>
  <c r="F54"/>
  <c r="F53"/>
  <c r="G51"/>
  <c r="C60"/>
  <c r="C59"/>
  <c r="B40"/>
  <c r="B39"/>
  <c r="C38"/>
  <c r="B55"/>
  <c r="B54"/>
  <c r="B53"/>
  <c r="C51"/>
  <c r="AL40" i="35"/>
  <c r="AL39"/>
  <c r="AM38"/>
  <c r="AL55"/>
  <c r="AL54"/>
  <c r="AL53"/>
  <c r="AM51"/>
  <c r="AH40"/>
  <c r="AH39"/>
  <c r="AI38"/>
  <c r="AH55"/>
  <c r="AH54"/>
  <c r="AH53"/>
  <c r="AI51"/>
  <c r="AE60"/>
  <c r="AE59"/>
  <c r="AD40"/>
  <c r="AD39"/>
  <c r="AE38"/>
  <c r="AD55"/>
  <c r="AD54"/>
  <c r="AD53"/>
  <c r="AE51"/>
  <c r="Z40"/>
  <c r="Z39"/>
  <c r="AA38"/>
  <c r="Z55"/>
  <c r="Z54"/>
  <c r="Z53"/>
  <c r="AA51"/>
  <c r="V40"/>
  <c r="V39"/>
  <c r="W38"/>
  <c r="V55"/>
  <c r="V54"/>
  <c r="V53"/>
  <c r="W51"/>
  <c r="R40"/>
  <c r="R39"/>
  <c r="S38"/>
  <c r="R55"/>
  <c r="R54"/>
  <c r="R53"/>
  <c r="S51"/>
  <c r="N40"/>
  <c r="N39"/>
  <c r="O38"/>
  <c r="N55"/>
  <c r="N54"/>
  <c r="N53"/>
  <c r="O51"/>
  <c r="J40"/>
  <c r="J39"/>
  <c r="K38"/>
  <c r="J55"/>
  <c r="J54"/>
  <c r="J53"/>
  <c r="K51"/>
  <c r="I60"/>
  <c r="I59"/>
  <c r="H40"/>
  <c r="H39"/>
  <c r="I38"/>
  <c r="H55"/>
  <c r="H54"/>
  <c r="H53"/>
  <c r="I51"/>
  <c r="C60"/>
  <c r="C59"/>
  <c r="B40"/>
  <c r="B39"/>
  <c r="C38"/>
  <c r="B55"/>
  <c r="B54"/>
  <c r="B53"/>
  <c r="C51"/>
  <c r="D60" i="37" l="1"/>
  <c r="D59"/>
  <c r="C40"/>
  <c r="C39"/>
  <c r="H60" i="36"/>
  <c r="H59"/>
  <c r="G40"/>
  <c r="G39"/>
  <c r="D60"/>
  <c r="D59"/>
  <c r="C40"/>
  <c r="C39"/>
  <c r="AI40" i="35"/>
  <c r="AI39"/>
  <c r="AM40"/>
  <c r="AM39"/>
  <c r="AE40"/>
  <c r="AE39"/>
  <c r="AA40"/>
  <c r="AA39"/>
  <c r="W40"/>
  <c r="W39"/>
  <c r="S40"/>
  <c r="S39"/>
  <c r="O40"/>
  <c r="O39"/>
  <c r="K40"/>
  <c r="K39"/>
  <c r="I40"/>
  <c r="I39"/>
  <c r="F60"/>
  <c r="F59"/>
  <c r="D60"/>
  <c r="D59"/>
  <c r="C40"/>
  <c r="C39"/>
</calcChain>
</file>

<file path=xl/comments1.xml><?xml version="1.0" encoding="utf-8"?>
<comments xmlns="http://schemas.openxmlformats.org/spreadsheetml/2006/main">
  <authors>
    <author>Steven.Hill</author>
  </authors>
  <commentList>
    <comment ref="O24" authorId="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<sst xmlns="http://schemas.openxmlformats.org/spreadsheetml/2006/main" count="2627" uniqueCount="435">
  <si>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</si>
  <si>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</si>
  <si>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</si>
  <si>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</si>
  <si>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</si>
  <si>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</si>
  <si>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</si>
  <si>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</si>
  <si>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</si>
  <si>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</si>
  <si>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</si>
  <si>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</si>
  <si>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</si>
  <si>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</si>
  <si>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</si>
  <si>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</si>
  <si>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</si>
  <si>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</si>
  <si>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</si>
  <si>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</si>
  <si>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</si>
  <si>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</si>
  <si>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</si>
  <si>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</si>
  <si>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</si>
  <si>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</si>
  <si>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</si>
  <si>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</si>
  <si>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</si>
  <si>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</si>
  <si>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</si>
  <si>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</si>
  <si>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</si>
  <si>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</si>
  <si>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</si>
  <si>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</si>
  <si>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</si>
  <si>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</si>
  <si>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</si>
  <si>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</si>
  <si>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</si>
  <si>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</si>
  <si>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</si>
  <si>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</si>
  <si>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</si>
  <si>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</si>
  <si>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</si>
  <si>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</si>
  <si>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</si>
  <si>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</si>
  <si>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</si>
  <si>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</si>
  <si>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</si>
  <si>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</si>
  <si>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</si>
  <si>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</si>
  <si>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</si>
  <si>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</si>
  <si>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</si>
  <si>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</si>
  <si>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</si>
  <si>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</si>
  <si>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</si>
  <si>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</si>
  <si>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</si>
  <si>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</si>
  <si>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</si>
  <si>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</si>
  <si>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</si>
  <si>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</si>
  <si>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</si>
  <si>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</si>
  <si>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</si>
  <si>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</si>
  <si>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</si>
  <si>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</si>
  <si>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</si>
  <si>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</si>
  <si>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</si>
  <si>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</si>
  <si>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</si>
  <si>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</si>
  <si>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</si>
  <si>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</si>
  <si>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</si>
  <si>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</si>
  <si>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</si>
  <si>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</si>
  <si>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</si>
  <si>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</si>
  <si>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</si>
  <si>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</si>
  <si>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10.61 - 10.12mV</t>
  </si>
  <si>
    <t>Bet Lyr 10.12mV - A</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</si>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</sst>
</file>

<file path=xl/styles.xml><?xml version="1.0" encoding="utf-8"?>
<styleSheet xmlns="http://schemas.openxmlformats.org/spreadsheetml/2006/main">
  <numFmts count="3">
    <numFmt numFmtId="164" formatCode="0.000"/>
    <numFmt numFmtId="165" formatCode="0.0"/>
    <numFmt numFmtId="166" formatCode="0.0%"/>
  </numFmts>
  <fonts count="35">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s>
  <fills count="6">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2">
    <xf numFmtId="0" fontId="0" fillId="0" borderId="0"/>
    <xf numFmtId="9" fontId="3" fillId="0" borderId="0" applyFont="0" applyFill="0" applyBorder="0" applyAlignment="0" applyProtection="0"/>
  </cellStyleXfs>
  <cellXfs count="385">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0" fillId="0" borderId="3" xfId="0" applyBorder="1" applyAlignment="1">
      <alignment horizontal="center"/>
    </xf>
    <xf numFmtId="0" fontId="8" fillId="0" borderId="4" xfId="0" applyFont="1" applyBorder="1" applyAlignment="1">
      <alignment vertical="top" wrapText="1"/>
    </xf>
    <xf numFmtId="0" fontId="8" fillId="0" borderId="0" xfId="0" applyFont="1" applyBorder="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5" fillId="0" borderId="3" xfId="0" applyFont="1" applyBorder="1" applyAlignment="1">
      <alignment horizontal="left" vertical="top" wrapText="1"/>
    </xf>
    <xf numFmtId="0" fontId="10" fillId="0" borderId="3" xfId="0" applyFont="1" applyBorder="1" applyAlignment="1">
      <alignment horizontal="lef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8" fillId="0" borderId="3" xfId="0" applyFont="1" applyBorder="1" applyAlignment="1">
      <alignment horizontal="left" vertical="top" wrapText="1"/>
    </xf>
    <xf numFmtId="0" fontId="10" fillId="4" borderId="0"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Border="1" applyAlignment="1">
      <alignment horizontal="center" vertical="top" wrapText="1"/>
    </xf>
    <xf numFmtId="0" fontId="24" fillId="0" borderId="0" xfId="0" applyFont="1" applyBorder="1" applyAlignment="1">
      <alignment horizontal="left" vertical="top" wrapText="1"/>
    </xf>
    <xf numFmtId="0" fontId="15" fillId="0" borderId="0" xfId="0" applyFont="1" applyBorder="1" applyAlignment="1">
      <alignment horizontal="center"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2" fillId="0" borderId="0" xfId="0" applyFont="1" applyBorder="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 Type="http://schemas.openxmlformats.org/officeDocument/2006/relationships/worksheet" Target="worksheets/sheet2.xml"/><Relationship Id="rId21" Type="http://schemas.openxmlformats.org/officeDocument/2006/relationships/worksheet" Target="worksheets/sheet18.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calcChain" Target="calcChain.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plotArea>
      <c:layout/>
      <c:barChart>
        <c:barDir val="col"/>
        <c:grouping val="clustered"/>
        <c:ser>
          <c:idx val="0"/>
          <c:order val="0"/>
          <c:tx>
            <c:strRef>
              <c:f>'Error Histogram Sheet'!$B$2</c:f>
              <c:strCache>
                <c:ptCount val="1"/>
                <c:pt idx="0">
                  <c:v>Measurements</c:v>
                </c:pt>
              </c:strCache>
            </c:strRef>
          </c:tx>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ser>
        <c:axId val="45003520"/>
        <c:axId val="45005056"/>
      </c:barChart>
      <c:catAx>
        <c:axId val="4500352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005056"/>
        <c:crosses val="autoZero"/>
        <c:auto val="1"/>
        <c:lblAlgn val="ctr"/>
        <c:lblOffset val="100"/>
      </c:catAx>
      <c:valAx>
        <c:axId val="45005056"/>
        <c:scaling>
          <c:orientation val="minMax"/>
        </c:scaling>
        <c:axPos val="l"/>
        <c:majorGridlines/>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003520"/>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txPr>
        <a:bodyPr/>
        <a:lstStyle/>
        <a:p>
          <a:pPr>
            <a:defRPr sz="5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8295964125560554E-2"/>
          <c:y val="3.5668789808917196E-2"/>
          <c:w val="0.89237668161434958"/>
          <c:h val="0.63821656050955411"/>
        </c:manualLayout>
      </c:layout>
      <c:scatterChart>
        <c:scatterStyle val="lineMarker"/>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val val="0.54"/>
            <c:spPr>
              <a:ln w="3175">
                <a:solidFill>
                  <a:srgbClr val="000000"/>
                </a:solidFill>
                <a:prstDash val="solid"/>
              </a:ln>
            </c:spPr>
          </c:errBars>
          <c:errBars>
            <c:errDir val="y"/>
            <c:errBarType val="both"/>
            <c:errValType val="fixedVal"/>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val val="0.54"/>
            <c:spPr>
              <a:ln w="3175">
                <a:solidFill>
                  <a:srgbClr val="000000"/>
                </a:solidFill>
                <a:prstDash val="solid"/>
              </a:ln>
            </c:spPr>
          </c:errBars>
          <c:errBars>
            <c:errDir val="y"/>
            <c:errBarType val="both"/>
            <c:errValType val="fixedVal"/>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val val="0.54"/>
            <c:spPr>
              <a:ln w="3175">
                <a:solidFill>
                  <a:srgbClr val="000000"/>
                </a:solidFill>
                <a:prstDash val="solid"/>
              </a:ln>
            </c:spPr>
          </c:errBars>
          <c:errBars>
            <c:errDir val="y"/>
            <c:errBarType val="both"/>
            <c:errValType val="fixedVal"/>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'20070919'!$B$48</c:f>
              <c:numCache>
                <c:formatCode>General</c:formatCode>
                <c:ptCount val="1"/>
                <c:pt idx="0">
                  <c:v>-0.65614574171577544</c:v>
                </c:pt>
              </c:numCache>
            </c:numRef>
          </c:xVal>
          <c:yVal>
            <c:numRef>
              <c:f>'20070919'!$C$48</c:f>
              <c:numCache>
                <c:formatCode>General</c:formatCode>
                <c:ptCount val="1"/>
                <c:pt idx="0">
                  <c:v>0.21056915964643963</c:v>
                </c:pt>
              </c:numCache>
            </c:numRef>
          </c:yVal>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'20070919'!$D$48</c:f>
              <c:numCache>
                <c:formatCode>General</c:formatCode>
                <c:ptCount val="1"/>
                <c:pt idx="0">
                  <c:v>-0.16018210759259555</c:v>
                </c:pt>
              </c:numCache>
            </c:numRef>
          </c:xVal>
          <c:yVal>
            <c:numRef>
              <c:f>'20070919'!$E$48</c:f>
              <c:numCache>
                <c:formatCode>General</c:formatCode>
                <c:ptCount val="1"/>
                <c:pt idx="0">
                  <c:v>1.2257863070024655</c:v>
                </c:pt>
              </c:numCache>
            </c:numRef>
          </c:yVal>
        </c:ser>
        <c:ser>
          <c:idx val="22"/>
          <c:order val="5"/>
          <c:tx>
            <c:strRef>
              <c:f>'20070919'!$G$2</c:f>
              <c:strCache>
                <c:ptCount val="1"/>
                <c:pt idx="0">
                  <c:v>Bet Lyr 10.61 - 10.12mV</c:v>
                </c:pt>
              </c:strCache>
            </c:strRef>
          </c:tx>
          <c:spPr>
            <a:ln>
              <a:noFill/>
            </a:ln>
          </c:spPr>
          <c:marker>
            <c:symbol val="triangle"/>
            <c:size val="7"/>
            <c:spPr>
              <a:noFill/>
              <a:ln w="25400"/>
            </c:spPr>
          </c:marker>
          <c:xVal>
            <c:numRef>
              <c:f>'20070919'!$F$48</c:f>
              <c:numCache>
                <c:formatCode>General</c:formatCode>
                <c:ptCount val="1"/>
                <c:pt idx="0">
                  <c:v>0.31831368851459274</c:v>
                </c:pt>
              </c:numCache>
            </c:numRef>
          </c:xVal>
          <c:yVal>
            <c:numRef>
              <c:f>'20070919'!$G$48</c:f>
              <c:numCache>
                <c:formatCode>General</c:formatCode>
                <c:ptCount val="1"/>
                <c:pt idx="0">
                  <c:v>-0.87423837882617761</c:v>
                </c:pt>
              </c:numCache>
            </c:numRef>
          </c:yVal>
        </c:ser>
        <c:ser>
          <c:idx val="23"/>
          <c:order val="6"/>
          <c:tx>
            <c:strRef>
              <c:f>'20070919'!$I$2</c:f>
              <c:strCache>
                <c:ptCount val="1"/>
                <c:pt idx="0">
                  <c:v>Bet Lyr 10.12mV - A</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'20070919'!$H$48</c:f>
              <c:numCache>
                <c:formatCode>General</c:formatCode>
                <c:ptCount val="1"/>
                <c:pt idx="0">
                  <c:v>-0.57109576266962847</c:v>
                </c:pt>
              </c:numCache>
            </c:numRef>
          </c:xVal>
          <c:yVal>
            <c:numRef>
              <c:f>'20070919'!$I$48</c:f>
              <c:numCache>
                <c:formatCode>General</c:formatCode>
                <c:ptCount val="1"/>
                <c:pt idx="0">
                  <c:v>-0.95536134102965775</c:v>
                </c:pt>
              </c:numCache>
            </c:numRef>
          </c:yVal>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val val="0.9"/>
            <c:spPr>
              <a:ln w="3175">
                <a:solidFill>
                  <a:srgbClr val="000000"/>
                </a:solidFill>
                <a:prstDash val="solid"/>
              </a:ln>
            </c:spPr>
          </c:errBars>
          <c:errBars>
            <c:errDir val="y"/>
            <c:errBarType val="both"/>
            <c:errValType val="fixedVal"/>
            <c:val val="0.9"/>
            <c:spPr>
              <a:ln w="3175">
                <a:solidFill>
                  <a:srgbClr val="000000"/>
                </a:solidFill>
                <a:prstDash val="solid"/>
              </a:ln>
            </c:spPr>
          </c:errBars>
          <c:xVal>
            <c:numRef>
              <c:f>'20070919'!$J$48</c:f>
              <c:numCache>
                <c:formatCode>General</c:formatCode>
                <c:ptCount val="1"/>
                <c:pt idx="0">
                  <c:v>-0.23126799474374021</c:v>
                </c:pt>
              </c:numCache>
            </c:numRef>
          </c:xVal>
          <c:yVal>
            <c:numRef>
              <c:f>'20070919'!$K$48</c:f>
              <c:numCache>
                <c:formatCode>General</c:formatCode>
                <c:ptCount val="1"/>
                <c:pt idx="0">
                  <c:v>-0.48597944898201129</c:v>
                </c:pt>
              </c:numCache>
            </c:numRef>
          </c:yVal>
        </c:ser>
        <c:ser>
          <c:idx val="0"/>
          <c:order val="8"/>
          <c:tx>
            <c:strRef>
              <c:f>'20080219'!$C$2</c:f>
              <c:strCache>
                <c:ptCount val="1"/>
                <c:pt idx="0">
                  <c:v>Rigel</c:v>
                </c:pt>
              </c:strCache>
            </c:strRef>
          </c:tx>
          <c:spPr>
            <a:ln w="28575">
              <a:noFill/>
            </a:ln>
          </c:spPr>
          <c:marker>
            <c:symbol val="circle"/>
            <c:size val="7"/>
          </c:marker>
          <c:errBars>
            <c:errDir val="x"/>
            <c:errBarType val="both"/>
            <c:errValType val="fixedVal"/>
            <c:val val="0.62000000000000099"/>
            <c:spPr>
              <a:ln>
                <a:solidFill>
                  <a:schemeClr val="tx2">
                    <a:lumMod val="75000"/>
                  </a:schemeClr>
                </a:solidFill>
              </a:ln>
            </c:spPr>
          </c:errBars>
          <c:errBars>
            <c:errDir val="y"/>
            <c:errBarType val="both"/>
            <c:errValType val="fixedVal"/>
            <c:val val="0.62000000000000099"/>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er>
        <c:ser>
          <c:idx val="1"/>
          <c:order val="9"/>
          <c:tx>
            <c:strRef>
              <c:f>'20080219'!$E$2</c:f>
              <c:strCache>
                <c:ptCount val="1"/>
                <c:pt idx="0">
                  <c:v>Mintaka</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er>
        <c:ser>
          <c:idx val="5"/>
          <c:order val="13"/>
          <c:tx>
            <c:strRef>
              <c:f>'20080219'!$M$2</c:f>
              <c:strCache>
                <c:ptCount val="1"/>
                <c:pt idx="0">
                  <c:v>Trapezium C-D</c:v>
                </c:pt>
              </c:strCache>
            </c:strRef>
          </c:tx>
          <c:spPr>
            <a:ln w="28575">
              <a:noFill/>
            </a:ln>
          </c:spPr>
          <c:errBars>
            <c:errDir val="x"/>
            <c:errBarType val="both"/>
            <c:errValType val="fixedVal"/>
            <c:val val="0.62000000000000099"/>
          </c:errBars>
          <c:errBars>
            <c:errDir val="y"/>
            <c:errBarType val="both"/>
            <c:errValType val="fixedVal"/>
            <c:val val="0.62000000000000099"/>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er>
        <c:ser>
          <c:idx val="8"/>
          <c:order val="16"/>
          <c:tx>
            <c:strRef>
              <c:f>'20080219'!$S$2</c:f>
              <c:strCache>
                <c:ptCount val="1"/>
                <c:pt idx="0">
                  <c:v>Eta Ori</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er>
        <c:ser>
          <c:idx val="9"/>
          <c:order val="17"/>
          <c:tx>
            <c:strRef>
              <c:f>'20080219'!$U$2</c:f>
              <c:strCache>
                <c:ptCount val="1"/>
                <c:pt idx="0">
                  <c:v>Alnitak</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er>
        <c:ser>
          <c:idx val="10"/>
          <c:order val="18"/>
          <c:tx>
            <c:strRef>
              <c:f>'20080219'!$W$2</c:f>
              <c:strCache>
                <c:ptCount val="1"/>
                <c:pt idx="0">
                  <c:v>Castor</c:v>
                </c:pt>
              </c:strCache>
            </c:strRef>
          </c:tx>
          <c:spPr>
            <a:ln w="28575">
              <a:noFill/>
            </a:ln>
          </c:spPr>
          <c:marker>
            <c:symbol val="circle"/>
            <c:size val="7"/>
          </c:marker>
          <c:errBars>
            <c:errDir val="x"/>
            <c:errBarType val="both"/>
            <c:errValType val="fixedVal"/>
            <c:val val="0.62000000000000099"/>
          </c:errBars>
          <c:errBars>
            <c:errDir val="y"/>
            <c:errBarType val="both"/>
            <c:errValType val="fixedVal"/>
            <c:val val="0.62000000000000099"/>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val val="0.12000000000000002"/>
          </c:errBars>
          <c:errBars>
            <c:errDir val="y"/>
            <c:errBarType val="both"/>
            <c:errValType val="fixedVal"/>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val val="0.12000000000000002"/>
          </c:errBars>
          <c:errBars>
            <c:errDir val="y"/>
            <c:errBarType val="both"/>
            <c:errValType val="fixedVal"/>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er>
        <c:axId val="45610112"/>
        <c:axId val="45611648"/>
      </c:scatterChart>
      <c:valAx>
        <c:axId val="45610112"/>
        <c:scaling>
          <c:orientation val="minMax"/>
          <c:max val="1.5"/>
          <c:min val="-1.5"/>
        </c:scaling>
        <c:axPos val="b"/>
        <c:majorGridlines/>
        <c:minorGridlines>
          <c:spPr>
            <a:ln>
              <a:prstDash val="sysDot"/>
            </a:ln>
          </c:spPr>
        </c:minorGridlines>
        <c:numFmt formatCode="#,##0.0" sourceLinked="0"/>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45611648"/>
        <c:crossesAt val="-100"/>
        <c:crossBetween val="midCat"/>
        <c:majorUnit val="0.5"/>
      </c:valAx>
      <c:valAx>
        <c:axId val="45611648"/>
        <c:scaling>
          <c:orientation val="minMax"/>
          <c:max val="1.5"/>
          <c:min val="-1.5"/>
        </c:scaling>
        <c:axPos val="l"/>
        <c:majorGridlines/>
        <c:minorGridlines>
          <c:spPr>
            <a:ln>
              <a:prstDash val="sysDot"/>
            </a:ln>
          </c:spPr>
        </c:minorGridlines>
        <c:numFmt formatCode="#,##0.0" sourceLinked="0"/>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45610112"/>
        <c:crossesAt val="-100"/>
        <c:crossBetween val="midCat"/>
        <c:majorUnit val="0.5"/>
      </c:valAx>
    </c:plotArea>
    <c:legend>
      <c:legendPos val="r"/>
      <c:layout>
        <c:manualLayout>
          <c:xMode val="edge"/>
          <c:yMode val="edge"/>
          <c:wMode val="edge"/>
          <c:hMode val="edge"/>
          <c:x val="0"/>
          <c:y val="0.74175824175824179"/>
          <c:w val="0.9820627802690568"/>
          <c:h val="0.85714285714285765"/>
        </c:manualLayout>
      </c:layout>
      <c:txPr>
        <a:bodyPr/>
        <a:lstStyle/>
        <a:p>
          <a:pPr>
            <a:defRPr sz="500" b="0" i="0" u="none" strike="noStrike" baseline="0">
              <a:solidFill>
                <a:srgbClr val="000000"/>
              </a:solidFill>
              <a:latin typeface="Calibri"/>
              <a:ea typeface="Calibri"/>
              <a:cs typeface="Calibri"/>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plotArea>
      <c:layout>
        <c:manualLayout>
          <c:layoutTarget val="inner"/>
          <c:xMode val="edge"/>
          <c:yMode val="edge"/>
          <c:x val="0.1276359600443952"/>
          <c:y val="0.15660685154975529"/>
          <c:w val="0.75915649278579456"/>
          <c:h val="0.6835236541598696"/>
        </c:manualLayout>
      </c:layout>
      <c:barChart>
        <c:barDir val="col"/>
        <c:grouping val="clustered"/>
        <c:ser>
          <c:idx val="0"/>
          <c:order val="0"/>
          <c:tx>
            <c:strRef>
              <c:f>'20080219'!$B$23</c:f>
              <c:strCache>
                <c:ptCount val="1"/>
              </c:strCache>
            </c:strRef>
          </c:tx>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ser>
        <c:gapWidth val="0"/>
        <c:axId val="45706240"/>
        <c:axId val="46306048"/>
      </c:barChart>
      <c:catAx>
        <c:axId val="45706240"/>
        <c:scaling>
          <c:orientation val="minMax"/>
        </c:scaling>
        <c:axPos val="b"/>
        <c:numFmt formatCode="General" sourceLinked="1"/>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46306048"/>
        <c:crosses val="autoZero"/>
        <c:auto val="1"/>
        <c:lblAlgn val="ctr"/>
        <c:lblOffset val="100"/>
      </c:catAx>
      <c:valAx>
        <c:axId val="46306048"/>
        <c:scaling>
          <c:orientation val="minMax"/>
          <c:max val="6.0000000000000088E-3"/>
          <c:min val="-6.0000000000000088E-3"/>
        </c:scaling>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spPr>
            <a:noFill/>
            <a:ln w="25400">
              <a:noFill/>
            </a:ln>
          </c:spPr>
        </c:title>
        <c:numFmt formatCode="General" sourceLinked="1"/>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45706240"/>
        <c:crosses val="autoZero"/>
        <c:crossBetween val="between"/>
        <c:majorUnit val="2.0000000000000039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txPr>
        <a:bodyPr/>
        <a:lstStyle/>
        <a:p>
          <a:pPr>
            <a:defRPr sz="80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plotArea>
      <c:layout>
        <c:manualLayout>
          <c:layoutTarget val="inner"/>
          <c:xMode val="edge"/>
          <c:yMode val="edge"/>
          <c:x val="0.11209766925638191"/>
          <c:y val="0.15986949429037564"/>
          <c:w val="0.77469478357380905"/>
          <c:h val="0.68026101141924955"/>
        </c:manualLayout>
      </c:layout>
      <c:barChart>
        <c:barDir val="col"/>
        <c:grouping val="clustered"/>
        <c:ser>
          <c:idx val="1"/>
          <c:order val="0"/>
          <c:tx>
            <c:strRef>
              <c:f>'20080219'!$B$26</c:f>
              <c:strCache>
                <c:ptCount val="1"/>
              </c:strCache>
            </c:strRef>
          </c:tx>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ser>
        <c:gapWidth val="0"/>
        <c:axId val="46417024"/>
        <c:axId val="46418560"/>
      </c:barChart>
      <c:catAx>
        <c:axId val="46417024"/>
        <c:scaling>
          <c:orientation val="minMax"/>
        </c:scaling>
        <c:axPos val="b"/>
        <c:numFmt formatCode="General" sourceLinked="1"/>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46418560"/>
        <c:crosses val="autoZero"/>
        <c:auto val="1"/>
        <c:lblAlgn val="ctr"/>
        <c:lblOffset val="100"/>
      </c:catAx>
      <c:valAx>
        <c:axId val="46418560"/>
        <c:scaling>
          <c:orientation val="minMax"/>
          <c:max val="20"/>
          <c:min val="-20"/>
        </c:scaling>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spPr>
            <a:noFill/>
            <a:ln w="25400">
              <a:noFill/>
            </a:ln>
          </c:spPr>
        </c:title>
        <c:numFmt formatCode="General" sourceLinked="1"/>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46417024"/>
        <c:crosses val="autoZero"/>
        <c:crossBetween val="between"/>
        <c:majorUnit val="5"/>
        <c:minorUnit val="1"/>
      </c:valAx>
    </c:plotArea>
    <c:legend>
      <c:legendPos val="r"/>
      <c:layout>
        <c:manualLayout>
          <c:xMode val="edge"/>
          <c:yMode val="edge"/>
          <c:wMode val="edge"/>
          <c:hMode val="edge"/>
          <c:x val="0.96004439511653761"/>
          <c:y val="0.51060358890701341"/>
          <c:w val="0.99001109877913429"/>
          <c:h val="0.5579119086460036"/>
        </c:manualLayout>
      </c:layout>
      <c:txPr>
        <a:bodyPr/>
        <a:lstStyle/>
        <a:p>
          <a:pPr>
            <a:defRPr sz="805"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RowHeight="15" customHeight="1"/>
  <cols>
    <col min="1" max="1" width="25.5703125" style="28" customWidth="1"/>
    <col min="2" max="3" width="14.85546875" style="28" customWidth="1"/>
    <col min="4" max="6" width="11.7109375" style="28" customWidth="1"/>
    <col min="7" max="7" width="9.5703125" style="28" bestFit="1" customWidth="1"/>
    <col min="8" max="8" width="12" style="28" customWidth="1"/>
    <col min="9" max="16384" width="9.140625" style="28"/>
  </cols>
  <sheetData>
    <row r="1" spans="1:12" ht="15" customHeight="1">
      <c r="A1" s="32"/>
      <c r="B1" s="32"/>
      <c r="C1" s="32"/>
      <c r="D1" s="32"/>
      <c r="E1" s="32"/>
      <c r="F1" s="32"/>
      <c r="G1" s="32"/>
      <c r="H1" s="32"/>
      <c r="I1" s="32"/>
      <c r="J1" s="32"/>
    </row>
    <row r="2" spans="1:12" s="27" customFormat="1" ht="15" customHeight="1">
      <c r="A2" s="27" t="s">
        <v>79</v>
      </c>
      <c r="B2" s="27" t="s">
        <v>80</v>
      </c>
      <c r="I2" s="37"/>
      <c r="J2" s="37"/>
    </row>
    <row r="3" spans="1:12" s="27" customFormat="1" ht="15" customHeight="1">
      <c r="A3" s="27">
        <v>0.25</v>
      </c>
      <c r="B3" s="27">
        <v>7</v>
      </c>
      <c r="C3" s="39" t="s">
        <v>104</v>
      </c>
    </row>
    <row r="4" spans="1:12" ht="15" customHeight="1">
      <c r="A4" s="28">
        <v>0.5</v>
      </c>
      <c r="B4" s="27">
        <v>3</v>
      </c>
      <c r="C4" s="27" t="s">
        <v>105</v>
      </c>
      <c r="D4" s="27"/>
      <c r="E4" s="27"/>
      <c r="F4" s="27"/>
      <c r="G4" s="27"/>
      <c r="H4" s="27"/>
      <c r="I4" s="27"/>
      <c r="J4" s="27"/>
      <c r="K4" s="27"/>
      <c r="L4" s="27"/>
    </row>
    <row r="5" spans="1:12" ht="15" customHeight="1">
      <c r="A5" s="27">
        <v>0.75</v>
      </c>
      <c r="B5" s="27">
        <v>2</v>
      </c>
      <c r="C5" s="27" t="s">
        <v>106</v>
      </c>
      <c r="D5" s="27"/>
      <c r="E5" s="27"/>
      <c r="F5" s="27"/>
      <c r="G5" s="27"/>
      <c r="H5" s="27"/>
      <c r="I5" s="27"/>
      <c r="J5" s="27"/>
      <c r="K5" s="27"/>
      <c r="L5" s="27"/>
    </row>
    <row r="6" spans="1:12" ht="15" customHeight="1">
      <c r="A6" s="38">
        <v>1</v>
      </c>
      <c r="B6" s="27">
        <v>3</v>
      </c>
      <c r="C6" s="27" t="s">
        <v>107</v>
      </c>
      <c r="D6" s="27"/>
      <c r="E6" s="27"/>
      <c r="F6" s="27"/>
      <c r="G6" s="27"/>
      <c r="H6" s="27"/>
      <c r="I6" s="27"/>
      <c r="J6" s="27"/>
      <c r="K6" s="27"/>
      <c r="L6" s="27"/>
    </row>
    <row r="7" spans="1:12" ht="15" customHeight="1">
      <c r="A7" s="38">
        <v>1.25</v>
      </c>
      <c r="B7" s="27">
        <v>3</v>
      </c>
      <c r="C7" s="27" t="s">
        <v>108</v>
      </c>
      <c r="D7" s="27"/>
      <c r="E7" s="27"/>
      <c r="F7" s="27"/>
      <c r="G7" s="27"/>
      <c r="H7" s="27"/>
      <c r="I7" s="27"/>
      <c r="J7" s="27"/>
      <c r="K7" s="27"/>
      <c r="L7" s="27"/>
    </row>
    <row r="8" spans="1:12" ht="15" customHeight="1">
      <c r="A8" s="38">
        <v>1.5</v>
      </c>
      <c r="B8" s="27">
        <v>3</v>
      </c>
      <c r="C8" s="27" t="s">
        <v>109</v>
      </c>
      <c r="D8" s="27"/>
      <c r="E8" s="27"/>
      <c r="F8" s="27"/>
      <c r="G8" s="27"/>
      <c r="H8" s="27"/>
      <c r="I8" s="27"/>
      <c r="J8" s="27"/>
      <c r="K8" s="27"/>
      <c r="L8" s="27"/>
    </row>
    <row r="9" spans="1:12" ht="15" customHeight="1">
      <c r="A9" s="27" t="s">
        <v>110</v>
      </c>
      <c r="B9" s="27">
        <v>0</v>
      </c>
      <c r="C9" s="39" t="s">
        <v>110</v>
      </c>
      <c r="D9" s="27"/>
      <c r="E9" s="27"/>
      <c r="F9" s="27"/>
      <c r="G9" s="27"/>
      <c r="H9" s="27"/>
      <c r="I9" s="27"/>
      <c r="J9" s="27"/>
      <c r="K9" s="27"/>
      <c r="L9" s="27"/>
    </row>
    <row r="10" spans="1:12" ht="15" customHeight="1">
      <c r="B10" s="27">
        <f>SUM(B3:B9)</f>
        <v>21</v>
      </c>
      <c r="C10" s="27"/>
      <c r="D10" s="27"/>
      <c r="E10" s="27"/>
      <c r="F10" s="27"/>
      <c r="G10" s="27"/>
      <c r="H10" s="27"/>
      <c r="I10" s="27"/>
      <c r="J10" s="27"/>
      <c r="K10" s="27"/>
      <c r="L10" s="27"/>
    </row>
    <row r="11" spans="1:12" ht="15" customHeight="1">
      <c r="A11" s="27"/>
      <c r="B11" s="27"/>
      <c r="C11" s="27"/>
      <c r="D11" s="27"/>
      <c r="E11" s="27"/>
      <c r="F11" s="27"/>
      <c r="G11" s="27"/>
      <c r="H11" s="27"/>
      <c r="I11" s="27"/>
      <c r="J11" s="27"/>
      <c r="K11" s="27"/>
      <c r="L11" s="27"/>
    </row>
    <row r="12" spans="1:12" s="33" customFormat="1" ht="15" customHeight="1">
      <c r="A12" s="28"/>
      <c r="B12" s="27"/>
      <c r="C12" s="27"/>
      <c r="D12" s="27"/>
      <c r="E12" s="27"/>
      <c r="F12" s="27"/>
      <c r="G12" s="27"/>
      <c r="H12" s="27"/>
      <c r="I12" s="27"/>
      <c r="J12" s="27"/>
      <c r="K12" s="27"/>
      <c r="L12" s="27"/>
    </row>
    <row r="13" spans="1:12" ht="15" customHeight="1">
      <c r="A13" s="27"/>
      <c r="B13" s="27"/>
      <c r="C13" s="27"/>
      <c r="D13" s="27"/>
      <c r="E13" s="27"/>
      <c r="F13" s="27"/>
      <c r="G13" s="27"/>
      <c r="H13" s="27"/>
      <c r="I13" s="27"/>
      <c r="J13" s="27"/>
      <c r="K13" s="27"/>
      <c r="L13" s="27"/>
    </row>
    <row r="14" spans="1:12" s="34" customFormat="1" ht="15" customHeight="1">
      <c r="A14" s="28"/>
      <c r="B14" s="27"/>
      <c r="C14" s="27"/>
      <c r="D14" s="27"/>
      <c r="E14" s="27"/>
      <c r="F14" s="27"/>
      <c r="G14" s="27"/>
      <c r="H14" s="27"/>
      <c r="I14" s="27"/>
      <c r="J14" s="27"/>
      <c r="K14" s="27"/>
      <c r="L14" s="27"/>
    </row>
    <row r="15" spans="1:12" ht="15" customHeight="1">
      <c r="A15" s="27"/>
      <c r="B15" s="27"/>
      <c r="C15" s="27"/>
      <c r="D15" s="27"/>
      <c r="E15" s="27"/>
      <c r="F15" s="27"/>
      <c r="G15" s="27"/>
      <c r="H15" s="27"/>
      <c r="I15" s="27"/>
      <c r="J15" s="27"/>
      <c r="K15" s="27"/>
      <c r="L15" s="27"/>
    </row>
    <row r="16" spans="1:12" ht="15" customHeight="1">
      <c r="B16" s="27"/>
      <c r="C16" s="27"/>
      <c r="D16" s="27"/>
      <c r="E16" s="27"/>
      <c r="F16" s="27"/>
      <c r="G16" s="27"/>
      <c r="H16" s="27"/>
      <c r="I16" s="27"/>
      <c r="J16" s="27"/>
      <c r="K16" s="27"/>
      <c r="L16" s="27"/>
    </row>
    <row r="17" spans="1:12" ht="15" customHeight="1">
      <c r="A17" s="27"/>
      <c r="B17" s="27"/>
      <c r="C17" s="27"/>
      <c r="D17" s="27"/>
      <c r="E17" s="27"/>
      <c r="F17" s="27"/>
      <c r="G17" s="27"/>
      <c r="H17" s="27"/>
      <c r="I17" s="27"/>
      <c r="J17" s="27"/>
      <c r="K17" s="27"/>
      <c r="L17" s="27"/>
    </row>
    <row r="18" spans="1:12" ht="15" customHeight="1">
      <c r="B18" s="27"/>
      <c r="C18" s="27"/>
      <c r="D18" s="27"/>
      <c r="E18" s="27"/>
      <c r="F18" s="27"/>
      <c r="G18" s="27"/>
      <c r="H18" s="27"/>
      <c r="I18" s="27"/>
      <c r="J18" s="27"/>
      <c r="K18" s="27"/>
      <c r="L18" s="27"/>
    </row>
    <row r="19" spans="1:12" ht="15" customHeight="1">
      <c r="A19" s="27"/>
      <c r="B19" s="27"/>
      <c r="C19" s="27"/>
      <c r="D19" s="27"/>
      <c r="E19" s="27"/>
      <c r="F19" s="27"/>
      <c r="G19" s="27"/>
      <c r="H19" s="27"/>
      <c r="I19" s="27"/>
      <c r="J19" s="27"/>
      <c r="K19" s="27"/>
      <c r="L19" s="27"/>
    </row>
    <row r="20" spans="1:12" ht="15" customHeight="1">
      <c r="B20" s="27"/>
      <c r="C20" s="27"/>
      <c r="D20" s="27"/>
      <c r="E20" s="27"/>
      <c r="F20" s="27"/>
      <c r="G20" s="27"/>
      <c r="H20" s="27"/>
      <c r="I20" s="27"/>
      <c r="J20" s="27"/>
      <c r="K20" s="27"/>
      <c r="L20" s="27"/>
    </row>
    <row r="21" spans="1:12" s="35" customFormat="1" ht="15" customHeight="1">
      <c r="A21" s="27"/>
      <c r="B21" s="27"/>
      <c r="C21" s="27"/>
      <c r="D21" s="27"/>
      <c r="E21" s="27"/>
      <c r="F21" s="27"/>
      <c r="G21" s="27"/>
      <c r="H21" s="27"/>
      <c r="I21" s="27"/>
      <c r="J21" s="27"/>
      <c r="K21" s="27"/>
      <c r="L21" s="27"/>
    </row>
    <row r="22" spans="1:12" ht="15" customHeight="1">
      <c r="B22" s="27"/>
      <c r="C22" s="27"/>
      <c r="D22" s="27"/>
      <c r="E22" s="27"/>
      <c r="F22" s="27"/>
      <c r="G22" s="27"/>
      <c r="H22" s="27"/>
      <c r="I22" s="27"/>
      <c r="J22" s="27"/>
      <c r="K22" s="27"/>
      <c r="L22" s="27"/>
    </row>
    <row r="23" spans="1:12" ht="15" customHeight="1">
      <c r="A23" s="27"/>
      <c r="B23" s="27"/>
      <c r="C23" s="27"/>
      <c r="D23" s="27"/>
      <c r="E23" s="27"/>
      <c r="F23" s="27"/>
      <c r="G23" s="27"/>
      <c r="H23" s="27"/>
      <c r="I23" s="27"/>
      <c r="J23" s="27"/>
      <c r="K23" s="27"/>
      <c r="L23" s="27"/>
    </row>
    <row r="24" spans="1:12" ht="15" customHeight="1">
      <c r="B24" s="27"/>
      <c r="C24" s="27"/>
      <c r="D24" s="27"/>
      <c r="E24" s="27"/>
      <c r="F24" s="27"/>
      <c r="G24" s="27"/>
      <c r="H24" s="27"/>
      <c r="I24" s="27"/>
      <c r="J24" s="27"/>
      <c r="K24" s="27"/>
      <c r="L24" s="27"/>
    </row>
    <row r="25" spans="1:12" ht="15" customHeight="1">
      <c r="A25" s="27"/>
      <c r="B25" s="27"/>
      <c r="C25" s="27"/>
      <c r="D25" s="27"/>
      <c r="E25" s="27"/>
      <c r="F25" s="27"/>
      <c r="G25" s="27"/>
      <c r="H25" s="27"/>
      <c r="I25" s="27"/>
      <c r="J25" s="27"/>
      <c r="K25" s="27"/>
      <c r="L25" s="27"/>
    </row>
    <row r="26" spans="1:12" ht="15" customHeight="1">
      <c r="B26" s="27"/>
      <c r="C26" s="27"/>
      <c r="D26" s="27"/>
      <c r="E26" s="27"/>
      <c r="F26" s="27"/>
      <c r="G26" s="27"/>
      <c r="H26" s="27"/>
      <c r="I26" s="27"/>
      <c r="J26" s="27"/>
      <c r="K26" s="27"/>
      <c r="L26" s="27"/>
    </row>
    <row r="27" spans="1:12" ht="15" customHeight="1">
      <c r="A27" s="27" t="s">
        <v>84</v>
      </c>
      <c r="B27" s="27" t="s">
        <v>87</v>
      </c>
      <c r="C27" s="27" t="s">
        <v>90</v>
      </c>
      <c r="D27" s="27" t="s">
        <v>85</v>
      </c>
      <c r="E27" s="27" t="s">
        <v>86</v>
      </c>
      <c r="F27" s="27"/>
      <c r="G27" s="27"/>
      <c r="H27" s="27"/>
      <c r="I27" s="27"/>
      <c r="J27" s="27"/>
      <c r="K27" s="27"/>
      <c r="L27" s="27"/>
    </row>
    <row r="28" spans="1:12" ht="15" customHeight="1">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c r="A29" s="27">
        <v>20070919</v>
      </c>
      <c r="B29" s="27">
        <f>'20070919'!B56</f>
        <v>5</v>
      </c>
      <c r="C29" s="27">
        <f>'20070919'!B53</f>
        <v>0.93038505324859355</v>
      </c>
      <c r="D29" s="27">
        <f>'20070919'!B54</f>
        <v>0.90138874971459759</v>
      </c>
      <c r="E29" s="27">
        <f>'20070919'!B55</f>
        <v>0.28927128808460395</v>
      </c>
      <c r="F29" s="27"/>
      <c r="G29" s="27"/>
      <c r="H29" s="27"/>
      <c r="I29" s="27"/>
      <c r="J29" s="27"/>
      <c r="K29" s="27"/>
      <c r="L29" s="27"/>
    </row>
    <row r="30" spans="1:12" ht="15" customHeight="1">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c r="A32" s="27" t="s">
        <v>88</v>
      </c>
      <c r="B32" s="27">
        <f>SUM(B28:B31)</f>
        <v>21</v>
      </c>
      <c r="C32" s="27"/>
      <c r="D32" s="27">
        <f>(D28*B28+D29*B29+D30*B30+D31*B31)/B32</f>
        <v>0.64405414601393518</v>
      </c>
      <c r="E32" s="27">
        <f>(E28*B28+E29*B29+E30*B30+E31*B31)/B32</f>
        <v>0.43154998341901979</v>
      </c>
      <c r="F32" s="27"/>
      <c r="G32" s="27"/>
      <c r="H32" s="27"/>
      <c r="I32" s="27"/>
      <c r="J32" s="27"/>
      <c r="K32" s="27"/>
      <c r="L32" s="27"/>
    </row>
    <row r="33" spans="1:12" ht="15" customHeight="1">
      <c r="B33" s="27"/>
      <c r="C33" s="27"/>
      <c r="D33" s="27"/>
      <c r="E33" s="27"/>
      <c r="F33" s="27"/>
      <c r="G33" s="27"/>
      <c r="H33" s="27"/>
      <c r="I33" s="27"/>
      <c r="J33" s="27"/>
      <c r="K33" s="27"/>
      <c r="L33" s="27"/>
    </row>
    <row r="34" spans="1:12" ht="15" customHeight="1">
      <c r="A34" s="27"/>
      <c r="B34" s="27"/>
      <c r="C34" s="27"/>
      <c r="D34" s="27"/>
      <c r="E34" s="27"/>
      <c r="F34" s="27"/>
      <c r="G34" s="27"/>
      <c r="H34" s="27"/>
      <c r="I34" s="27"/>
      <c r="J34" s="27"/>
      <c r="K34" s="27"/>
      <c r="L34" s="27"/>
    </row>
    <row r="35" spans="1:12" ht="15" customHeight="1">
      <c r="B35" s="27"/>
      <c r="C35" s="27"/>
      <c r="D35" s="27"/>
      <c r="E35" s="27"/>
      <c r="F35" s="27"/>
      <c r="G35" s="27"/>
      <c r="H35" s="27"/>
      <c r="I35" s="27"/>
      <c r="J35" s="27"/>
      <c r="K35" s="27"/>
      <c r="L35" s="27"/>
    </row>
    <row r="36" spans="1:12" ht="15" customHeight="1">
      <c r="A36" s="27"/>
      <c r="B36" s="27"/>
      <c r="C36" s="27"/>
      <c r="D36" s="27"/>
      <c r="E36" s="27"/>
      <c r="F36" s="27"/>
      <c r="G36" s="27"/>
      <c r="H36" s="27"/>
      <c r="I36" s="27"/>
      <c r="J36" s="27"/>
      <c r="K36" s="27"/>
      <c r="L36" s="27"/>
    </row>
    <row r="37" spans="1:12" s="35" customFormat="1" ht="15" customHeight="1">
      <c r="A37" s="28"/>
      <c r="B37" s="27"/>
      <c r="C37" s="27"/>
      <c r="D37" s="27"/>
      <c r="E37" s="27"/>
      <c r="F37" s="27"/>
      <c r="G37" s="27"/>
      <c r="H37" s="27"/>
      <c r="I37" s="27"/>
      <c r="J37" s="27"/>
      <c r="K37" s="27"/>
      <c r="L37" s="27"/>
    </row>
    <row r="38" spans="1:12" ht="15" customHeight="1">
      <c r="A38" s="27"/>
      <c r="B38" s="27"/>
      <c r="C38" s="27"/>
      <c r="D38" s="27"/>
      <c r="E38" s="27"/>
      <c r="F38" s="27"/>
      <c r="G38" s="27"/>
      <c r="H38" s="27"/>
      <c r="I38" s="27"/>
      <c r="J38" s="27"/>
      <c r="K38" s="27"/>
      <c r="L38" s="27"/>
    </row>
    <row r="39" spans="1:12" ht="15" customHeight="1">
      <c r="B39" s="27"/>
      <c r="C39" s="27"/>
      <c r="D39" s="27"/>
      <c r="E39" s="27"/>
      <c r="F39" s="27"/>
      <c r="G39" s="27"/>
      <c r="H39" s="27"/>
      <c r="I39" s="27"/>
      <c r="J39" s="27"/>
      <c r="K39" s="27"/>
      <c r="L39" s="27"/>
    </row>
    <row r="40" spans="1:12" ht="15" customHeight="1">
      <c r="A40" s="27"/>
      <c r="B40" s="27"/>
      <c r="C40" s="27"/>
      <c r="D40" s="27"/>
      <c r="E40" s="27"/>
      <c r="F40" s="27"/>
      <c r="G40" s="27"/>
      <c r="H40" s="27"/>
      <c r="I40" s="27"/>
      <c r="J40" s="27"/>
      <c r="K40" s="27"/>
      <c r="L40" s="27"/>
    </row>
    <row r="41" spans="1:12" ht="15" customHeight="1">
      <c r="B41" s="27"/>
      <c r="C41" s="27"/>
      <c r="D41" s="27"/>
      <c r="E41" s="27"/>
      <c r="F41" s="27"/>
      <c r="G41" s="27"/>
      <c r="H41" s="27"/>
      <c r="I41" s="27"/>
      <c r="J41" s="27"/>
      <c r="K41" s="27"/>
      <c r="L41" s="27"/>
    </row>
    <row r="42" spans="1:12" ht="15" customHeight="1">
      <c r="A42" s="27"/>
      <c r="B42" s="27"/>
      <c r="C42" s="27"/>
      <c r="D42" s="27"/>
      <c r="E42" s="27"/>
      <c r="F42" s="27"/>
      <c r="G42" s="27"/>
      <c r="H42" s="27"/>
      <c r="I42" s="27"/>
      <c r="J42" s="27"/>
      <c r="K42" s="27"/>
      <c r="L42" s="27"/>
    </row>
    <row r="43" spans="1:12" ht="15" customHeight="1">
      <c r="B43" s="27"/>
      <c r="C43" s="27"/>
      <c r="D43" s="27"/>
      <c r="E43" s="27"/>
      <c r="F43" s="27"/>
      <c r="G43" s="27"/>
      <c r="H43" s="27"/>
      <c r="I43" s="27"/>
      <c r="J43" s="27"/>
      <c r="K43" s="27"/>
      <c r="L43" s="27"/>
    </row>
    <row r="44" spans="1:12" ht="15" customHeight="1">
      <c r="A44" s="27"/>
      <c r="B44" s="27"/>
      <c r="C44" s="27"/>
      <c r="D44" s="27"/>
      <c r="E44" s="27"/>
      <c r="F44" s="27"/>
      <c r="G44" s="27"/>
      <c r="H44" s="27"/>
      <c r="I44" s="27"/>
      <c r="J44" s="27"/>
      <c r="K44" s="27"/>
      <c r="L44" s="27"/>
    </row>
    <row r="45" spans="1:12" ht="15" customHeight="1">
      <c r="B45" s="27"/>
      <c r="C45" s="27"/>
      <c r="D45" s="27"/>
      <c r="E45" s="27"/>
      <c r="F45" s="27"/>
      <c r="G45" s="27"/>
      <c r="H45" s="27"/>
      <c r="I45" s="27"/>
      <c r="J45" s="27"/>
      <c r="K45" s="27"/>
      <c r="L45" s="27"/>
    </row>
    <row r="46" spans="1:12" ht="15" customHeight="1">
      <c r="A46" s="27"/>
      <c r="B46" s="27"/>
      <c r="C46" s="27"/>
      <c r="D46" s="27"/>
      <c r="E46" s="27"/>
      <c r="F46" s="27"/>
      <c r="G46" s="27"/>
      <c r="H46" s="27"/>
      <c r="I46" s="27"/>
      <c r="J46" s="27"/>
      <c r="K46" s="27"/>
      <c r="L46" s="27"/>
    </row>
    <row r="47" spans="1:12" ht="15" customHeight="1">
      <c r="B47" s="27"/>
      <c r="C47" s="27"/>
      <c r="D47" s="27"/>
      <c r="E47" s="27"/>
      <c r="F47" s="27"/>
      <c r="G47" s="27"/>
      <c r="H47" s="27"/>
      <c r="I47" s="27"/>
      <c r="J47" s="27"/>
      <c r="K47" s="27"/>
      <c r="L47" s="27"/>
    </row>
    <row r="48" spans="1:12" ht="15" customHeight="1">
      <c r="A48" s="27"/>
      <c r="B48" s="27"/>
      <c r="C48" s="27"/>
      <c r="D48" s="27"/>
      <c r="E48" s="27"/>
      <c r="F48" s="27"/>
      <c r="G48" s="27"/>
      <c r="H48" s="27"/>
      <c r="I48" s="27"/>
      <c r="J48" s="27"/>
      <c r="K48" s="27"/>
      <c r="L48" s="27"/>
    </row>
    <row r="49" spans="1:12" ht="15" customHeight="1">
      <c r="B49" s="27"/>
      <c r="C49" s="27"/>
      <c r="D49" s="27"/>
      <c r="E49" s="27"/>
      <c r="F49" s="27"/>
      <c r="G49" s="27"/>
      <c r="H49" s="27"/>
      <c r="I49" s="27"/>
      <c r="J49" s="27"/>
      <c r="K49" s="27"/>
      <c r="L49" s="27"/>
    </row>
    <row r="50" spans="1:12" ht="15" customHeight="1">
      <c r="A50" s="27"/>
      <c r="B50" s="27"/>
      <c r="C50" s="27"/>
      <c r="D50" s="27"/>
      <c r="E50" s="27"/>
      <c r="F50" s="27"/>
      <c r="G50" s="27"/>
      <c r="H50" s="27"/>
      <c r="I50" s="27"/>
      <c r="J50" s="27"/>
      <c r="K50" s="27"/>
      <c r="L50" s="27"/>
    </row>
    <row r="51" spans="1:12" s="36" customFormat="1" ht="15" customHeight="1">
      <c r="A51" s="28"/>
      <c r="B51" s="27"/>
      <c r="C51" s="27"/>
      <c r="D51" s="27"/>
      <c r="E51" s="27"/>
      <c r="F51" s="27"/>
      <c r="G51" s="27"/>
      <c r="H51" s="27"/>
      <c r="I51" s="27"/>
      <c r="J51" s="27"/>
      <c r="K51" s="27"/>
      <c r="L51" s="27"/>
    </row>
    <row r="52" spans="1:12" ht="15" customHeight="1">
      <c r="A52" s="27"/>
      <c r="B52" s="27"/>
      <c r="C52" s="27"/>
      <c r="D52" s="27"/>
      <c r="E52" s="27"/>
      <c r="F52" s="27"/>
      <c r="G52" s="27"/>
      <c r="H52" s="27"/>
      <c r="I52" s="27"/>
      <c r="J52" s="27"/>
      <c r="K52" s="27"/>
      <c r="L52" s="27"/>
    </row>
    <row r="53" spans="1:12" s="36" customFormat="1" ht="15" customHeight="1">
      <c r="A53" s="28"/>
      <c r="B53" s="27"/>
      <c r="C53" s="27"/>
      <c r="D53" s="27"/>
      <c r="E53" s="27"/>
      <c r="F53" s="27"/>
      <c r="G53" s="27"/>
      <c r="H53" s="27"/>
      <c r="I53" s="27"/>
      <c r="J53" s="27"/>
      <c r="K53" s="27"/>
      <c r="L53" s="27"/>
    </row>
    <row r="54" spans="1:12" s="36" customFormat="1" ht="15" customHeight="1">
      <c r="A54" s="27"/>
      <c r="B54" s="27"/>
      <c r="C54" s="27"/>
      <c r="D54" s="27"/>
      <c r="E54" s="27"/>
      <c r="F54" s="27"/>
      <c r="G54" s="27"/>
      <c r="H54" s="27"/>
      <c r="I54" s="27"/>
      <c r="J54" s="27"/>
      <c r="K54" s="27"/>
      <c r="L54" s="27"/>
    </row>
    <row r="55" spans="1:12" s="36" customFormat="1" ht="15" customHeight="1">
      <c r="A55" s="28"/>
      <c r="B55" s="27"/>
      <c r="C55" s="27"/>
      <c r="D55" s="27"/>
      <c r="E55" s="27"/>
      <c r="F55" s="27"/>
      <c r="G55" s="27"/>
      <c r="H55" s="27"/>
      <c r="I55" s="27"/>
      <c r="J55" s="27"/>
      <c r="K55" s="27"/>
      <c r="L55" s="27"/>
    </row>
    <row r="56" spans="1:12" s="36" customFormat="1" ht="15" customHeight="1">
      <c r="A56" s="27"/>
      <c r="B56" s="27"/>
      <c r="C56" s="27"/>
      <c r="D56" s="27"/>
      <c r="E56" s="27"/>
      <c r="F56" s="27"/>
      <c r="G56" s="27"/>
      <c r="H56" s="27"/>
      <c r="I56" s="27"/>
      <c r="J56" s="27"/>
      <c r="K56" s="27"/>
      <c r="L56" s="27"/>
    </row>
    <row r="57" spans="1:12" s="36" customFormat="1" ht="15" customHeight="1">
      <c r="A57" s="28"/>
      <c r="B57" s="27"/>
      <c r="C57" s="27"/>
      <c r="D57" s="27"/>
      <c r="E57" s="27"/>
      <c r="F57" s="27"/>
      <c r="G57" s="27"/>
      <c r="H57" s="27"/>
      <c r="I57" s="27"/>
      <c r="J57" s="27"/>
      <c r="K57" s="27"/>
      <c r="L57" s="27"/>
    </row>
    <row r="58" spans="1:12" s="36" customFormat="1" ht="15" customHeight="1">
      <c r="A58" s="27"/>
      <c r="B58" s="27"/>
      <c r="C58" s="27"/>
      <c r="D58" s="27"/>
      <c r="E58" s="27"/>
      <c r="F58" s="27"/>
      <c r="G58" s="27"/>
      <c r="H58" s="27"/>
      <c r="I58" s="27"/>
      <c r="J58" s="27"/>
      <c r="K58" s="27"/>
      <c r="L58" s="27"/>
    </row>
    <row r="59" spans="1:12" s="36" customFormat="1" ht="15" customHeight="1">
      <c r="A59" s="28"/>
      <c r="B59" s="27"/>
      <c r="C59" s="27"/>
      <c r="D59" s="27"/>
      <c r="E59" s="27"/>
      <c r="F59" s="27"/>
      <c r="G59" s="27"/>
      <c r="H59" s="27"/>
      <c r="I59" s="27"/>
      <c r="J59" s="27"/>
      <c r="K59" s="27"/>
      <c r="L59" s="27"/>
    </row>
    <row r="60" spans="1:12" s="36" customFormat="1" ht="15" customHeight="1">
      <c r="A60" s="27"/>
      <c r="B60" s="27"/>
      <c r="C60" s="27"/>
      <c r="D60" s="27"/>
      <c r="E60" s="27"/>
      <c r="F60" s="27"/>
      <c r="G60" s="27"/>
      <c r="H60" s="27"/>
      <c r="I60" s="27"/>
      <c r="J60" s="27"/>
      <c r="K60" s="27"/>
      <c r="L60" s="27"/>
    </row>
    <row r="61" spans="1:12" ht="15" customHeight="1">
      <c r="B61" s="27"/>
      <c r="C61" s="27"/>
      <c r="D61" s="27"/>
      <c r="E61" s="27"/>
      <c r="F61" s="27"/>
      <c r="G61" s="27"/>
      <c r="H61" s="27"/>
      <c r="I61" s="27"/>
      <c r="J61" s="27"/>
      <c r="K61" s="27"/>
      <c r="L61" s="27"/>
    </row>
    <row r="62" spans="1:12" ht="15" customHeight="1">
      <c r="A62" s="27"/>
      <c r="B62" s="27"/>
      <c r="C62" s="27"/>
      <c r="D62" s="27"/>
      <c r="E62" s="27"/>
      <c r="F62" s="27"/>
      <c r="G62" s="27"/>
      <c r="H62" s="27"/>
      <c r="I62" s="27"/>
      <c r="J62" s="27"/>
      <c r="K62" s="27"/>
      <c r="L62" s="27"/>
    </row>
    <row r="63" spans="1:12" ht="15" customHeight="1">
      <c r="B63" s="27"/>
      <c r="C63" s="27"/>
      <c r="D63" s="27"/>
      <c r="E63" s="27"/>
      <c r="F63" s="27"/>
      <c r="G63" s="27"/>
      <c r="H63" s="27"/>
      <c r="I63" s="27"/>
      <c r="J63" s="27"/>
      <c r="K63" s="27"/>
      <c r="L63" s="27"/>
    </row>
    <row r="64" spans="1:12" ht="15" customHeight="1">
      <c r="A64" s="27"/>
      <c r="B64" s="27"/>
      <c r="C64" s="27"/>
      <c r="D64" s="27"/>
      <c r="E64" s="27"/>
      <c r="F64" s="27"/>
      <c r="G64" s="27"/>
      <c r="H64" s="27"/>
      <c r="I64" s="27"/>
      <c r="J64" s="27"/>
      <c r="K64" s="27"/>
      <c r="L64" s="27"/>
    </row>
    <row r="65" spans="1:12" ht="15" customHeight="1">
      <c r="B65" s="27"/>
      <c r="C65" s="27"/>
      <c r="D65" s="27"/>
      <c r="E65" s="27"/>
      <c r="F65" s="27"/>
      <c r="G65" s="27"/>
      <c r="H65" s="27"/>
      <c r="I65" s="27"/>
      <c r="J65" s="27"/>
      <c r="K65" s="27"/>
      <c r="L65" s="27"/>
    </row>
    <row r="66" spans="1:12" ht="15" customHeight="1">
      <c r="A66" s="27"/>
      <c r="B66" s="27"/>
      <c r="C66" s="27"/>
      <c r="D66" s="27"/>
      <c r="E66" s="27"/>
      <c r="F66" s="27"/>
      <c r="G66" s="27"/>
      <c r="H66" s="27"/>
      <c r="I66" s="27"/>
      <c r="J66" s="27"/>
      <c r="K66" s="27"/>
      <c r="L66" s="27"/>
    </row>
    <row r="67" spans="1:12" ht="15" customHeight="1">
      <c r="B67" s="27"/>
      <c r="C67" s="27"/>
      <c r="D67" s="27"/>
      <c r="E67" s="27"/>
      <c r="F67" s="27"/>
      <c r="G67" s="27"/>
      <c r="H67" s="27"/>
      <c r="I67" s="27"/>
      <c r="J67" s="27"/>
      <c r="K67" s="27"/>
      <c r="L67" s="27"/>
    </row>
    <row r="68" spans="1:12" ht="15" customHeight="1">
      <c r="A68" s="27"/>
      <c r="B68" s="27"/>
      <c r="C68" s="27"/>
      <c r="D68" s="27"/>
      <c r="E68" s="27"/>
      <c r="F68" s="27"/>
      <c r="G68" s="27"/>
      <c r="H68" s="27"/>
      <c r="I68" s="27"/>
      <c r="J68" s="27"/>
      <c r="K68" s="27"/>
      <c r="L68" s="27"/>
    </row>
    <row r="69" spans="1:12" ht="15" customHeight="1">
      <c r="B69" s="27"/>
      <c r="C69" s="27"/>
      <c r="D69" s="27"/>
      <c r="E69" s="27"/>
      <c r="F69" s="27"/>
      <c r="G69" s="27"/>
      <c r="H69" s="27"/>
      <c r="I69" s="27"/>
      <c r="J69" s="27"/>
      <c r="K69" s="27"/>
      <c r="L69" s="27"/>
    </row>
    <row r="70" spans="1:12" ht="15" customHeight="1">
      <c r="A70" s="27"/>
      <c r="B70" s="27"/>
      <c r="C70" s="27"/>
      <c r="D70" s="27"/>
      <c r="E70" s="27"/>
      <c r="F70" s="27"/>
      <c r="G70" s="27"/>
      <c r="H70" s="27"/>
      <c r="I70" s="27"/>
      <c r="J70" s="27"/>
      <c r="K70" s="27"/>
      <c r="L70" s="27"/>
    </row>
    <row r="71" spans="1:12" ht="15" customHeight="1">
      <c r="B71" s="27"/>
      <c r="C71" s="27"/>
      <c r="D71" s="27"/>
      <c r="E71" s="27"/>
      <c r="F71" s="27"/>
      <c r="G71" s="27"/>
      <c r="H71" s="27"/>
      <c r="I71" s="27"/>
      <c r="J71" s="27"/>
      <c r="K71" s="27"/>
      <c r="L71" s="27"/>
    </row>
    <row r="72" spans="1:12" ht="15" customHeight="1">
      <c r="A72" s="27"/>
      <c r="B72" s="27"/>
      <c r="C72" s="27"/>
      <c r="D72" s="27"/>
      <c r="E72" s="27"/>
      <c r="F72" s="27"/>
      <c r="G72" s="27"/>
      <c r="H72" s="27"/>
      <c r="I72" s="27"/>
      <c r="J72" s="27"/>
      <c r="K72" s="27"/>
      <c r="L72" s="27"/>
    </row>
    <row r="73" spans="1:12" ht="15" customHeight="1">
      <c r="B73" s="27"/>
      <c r="C73" s="27"/>
      <c r="D73" s="27"/>
      <c r="E73" s="27"/>
      <c r="F73" s="27"/>
      <c r="G73" s="27"/>
      <c r="H73" s="27"/>
      <c r="I73" s="27"/>
      <c r="J73" s="27"/>
      <c r="K73" s="27"/>
      <c r="L73" s="27"/>
    </row>
    <row r="74" spans="1:12" ht="15" customHeight="1">
      <c r="A74" s="27"/>
      <c r="B74" s="27"/>
      <c r="C74" s="27"/>
      <c r="D74" s="27"/>
      <c r="E74" s="27"/>
      <c r="F74" s="27"/>
      <c r="G74" s="27"/>
      <c r="H74" s="27"/>
      <c r="I74" s="27"/>
      <c r="J74" s="27"/>
      <c r="K74" s="27"/>
      <c r="L74" s="27"/>
    </row>
    <row r="75" spans="1:12" ht="15" customHeight="1">
      <c r="B75" s="27"/>
      <c r="C75" s="27"/>
      <c r="D75" s="27"/>
      <c r="E75" s="27"/>
      <c r="F75" s="27"/>
      <c r="G75" s="27"/>
      <c r="H75" s="27"/>
      <c r="I75" s="27"/>
      <c r="J75" s="27"/>
      <c r="K75" s="27"/>
      <c r="L75" s="27"/>
    </row>
    <row r="76" spans="1:12" ht="15" customHeight="1">
      <c r="A76" s="27"/>
      <c r="B76" s="27"/>
      <c r="C76" s="27"/>
      <c r="D76" s="27"/>
      <c r="E76" s="27"/>
      <c r="F76" s="27"/>
      <c r="G76" s="27"/>
      <c r="H76" s="27"/>
      <c r="I76" s="27"/>
      <c r="J76" s="27"/>
      <c r="K76" s="27"/>
      <c r="L76" s="27"/>
    </row>
    <row r="77" spans="1:12" ht="15" customHeight="1">
      <c r="B77" s="27"/>
      <c r="C77" s="27"/>
      <c r="D77" s="27"/>
      <c r="E77" s="27"/>
      <c r="F77" s="27"/>
      <c r="G77" s="27"/>
      <c r="H77" s="27"/>
      <c r="I77" s="27"/>
      <c r="J77" s="27"/>
      <c r="K77" s="27"/>
      <c r="L77" s="27"/>
    </row>
    <row r="78" spans="1:12" ht="15" customHeight="1">
      <c r="A78" s="27"/>
      <c r="B78" s="27"/>
      <c r="C78" s="27"/>
      <c r="D78" s="27"/>
      <c r="E78" s="27"/>
      <c r="F78" s="27"/>
      <c r="G78" s="27"/>
      <c r="H78" s="27"/>
      <c r="I78" s="27"/>
      <c r="J78" s="27"/>
      <c r="K78" s="27"/>
      <c r="L78" s="27"/>
    </row>
    <row r="79" spans="1:12" ht="15" customHeight="1">
      <c r="B79" s="27"/>
      <c r="C79" s="27"/>
      <c r="D79" s="27"/>
      <c r="E79" s="27"/>
      <c r="F79" s="27"/>
      <c r="G79" s="27"/>
      <c r="H79" s="27"/>
      <c r="I79" s="27"/>
      <c r="J79" s="27"/>
      <c r="K79" s="27"/>
      <c r="L79" s="27"/>
    </row>
    <row r="80" spans="1:12" ht="15" customHeight="1">
      <c r="A80" s="27"/>
      <c r="B80" s="27"/>
      <c r="C80" s="27"/>
      <c r="D80" s="27"/>
      <c r="E80" s="27"/>
      <c r="F80" s="27"/>
      <c r="G80" s="27"/>
      <c r="H80" s="27"/>
      <c r="I80" s="27"/>
      <c r="J80" s="27"/>
      <c r="K80" s="27"/>
      <c r="L80" s="27"/>
    </row>
    <row r="81" spans="1:12" ht="15" customHeight="1">
      <c r="B81" s="27"/>
      <c r="C81" s="27"/>
      <c r="D81" s="27"/>
      <c r="E81" s="27"/>
      <c r="F81" s="27"/>
      <c r="G81" s="27"/>
      <c r="H81" s="27"/>
      <c r="I81" s="27"/>
      <c r="J81" s="27"/>
      <c r="K81" s="27"/>
      <c r="L81" s="27"/>
    </row>
    <row r="82" spans="1:12" ht="15" customHeight="1">
      <c r="A82" s="27"/>
      <c r="B82" s="27"/>
      <c r="C82" s="27"/>
      <c r="D82" s="27"/>
      <c r="E82" s="27"/>
      <c r="F82" s="27"/>
      <c r="G82" s="27"/>
      <c r="H82" s="27"/>
      <c r="I82" s="27"/>
      <c r="J82" s="27"/>
      <c r="K82" s="27"/>
      <c r="L82" s="27"/>
    </row>
    <row r="83" spans="1:12" ht="15" customHeight="1">
      <c r="B83" s="27"/>
      <c r="C83" s="27"/>
      <c r="D83" s="27"/>
      <c r="E83" s="27"/>
      <c r="F83" s="27"/>
      <c r="G83" s="27"/>
      <c r="H83" s="27"/>
      <c r="I83" s="27"/>
      <c r="J83" s="27"/>
      <c r="K83" s="27"/>
      <c r="L83" s="27"/>
    </row>
    <row r="84" spans="1:12" ht="15" customHeight="1">
      <c r="A84" s="27"/>
      <c r="B84" s="27"/>
      <c r="C84" s="27"/>
      <c r="D84" s="27"/>
      <c r="E84" s="27"/>
      <c r="F84" s="27"/>
      <c r="G84" s="27"/>
      <c r="H84" s="27"/>
      <c r="I84" s="27"/>
      <c r="J84" s="27"/>
      <c r="K84" s="27"/>
      <c r="L84" s="27"/>
    </row>
    <row r="85" spans="1:12" ht="15" customHeight="1">
      <c r="B85" s="27"/>
      <c r="C85" s="27"/>
      <c r="D85" s="27"/>
      <c r="E85" s="27"/>
      <c r="F85" s="27"/>
      <c r="G85" s="27"/>
      <c r="H85" s="27"/>
      <c r="I85" s="27"/>
      <c r="J85" s="27"/>
      <c r="K85" s="27"/>
      <c r="L85" s="27"/>
    </row>
    <row r="86" spans="1:12" ht="15" customHeight="1">
      <c r="A86" s="27"/>
      <c r="B86" s="27"/>
      <c r="C86" s="27"/>
      <c r="D86" s="27"/>
      <c r="E86" s="27"/>
      <c r="F86" s="27"/>
      <c r="G86" s="27"/>
      <c r="H86" s="27"/>
      <c r="I86" s="27"/>
      <c r="J86" s="27"/>
      <c r="K86" s="27"/>
      <c r="L86" s="27"/>
    </row>
    <row r="87" spans="1:12" ht="15" customHeight="1">
      <c r="B87" s="27"/>
      <c r="C87" s="27"/>
      <c r="D87" s="27"/>
      <c r="E87" s="27"/>
      <c r="F87" s="27"/>
      <c r="G87" s="27"/>
      <c r="H87" s="27"/>
      <c r="I87" s="27"/>
      <c r="J87" s="27"/>
      <c r="K87" s="27"/>
      <c r="L87" s="27"/>
    </row>
    <row r="88" spans="1:12" ht="15" customHeight="1">
      <c r="A88" s="27"/>
      <c r="B88" s="27"/>
      <c r="C88" s="27"/>
      <c r="D88" s="27"/>
      <c r="E88" s="27"/>
      <c r="F88" s="27"/>
      <c r="G88" s="27"/>
      <c r="H88" s="27"/>
      <c r="I88" s="27"/>
      <c r="J88" s="27"/>
      <c r="K88" s="27"/>
      <c r="L88" s="27"/>
    </row>
    <row r="89" spans="1:12" ht="15" customHeight="1">
      <c r="B89" s="27"/>
      <c r="C89" s="27"/>
      <c r="D89" s="27"/>
      <c r="E89" s="27"/>
      <c r="F89" s="27"/>
      <c r="G89" s="27"/>
      <c r="H89" s="27"/>
      <c r="I89" s="27"/>
      <c r="J89" s="27"/>
      <c r="K89" s="27"/>
      <c r="L89" s="27"/>
    </row>
    <row r="90" spans="1:12" ht="15" customHeight="1">
      <c r="A90" s="27"/>
      <c r="B90" s="27"/>
      <c r="C90" s="27"/>
      <c r="D90" s="27"/>
      <c r="E90" s="27"/>
      <c r="F90" s="27"/>
      <c r="G90" s="27"/>
      <c r="H90" s="27"/>
      <c r="I90" s="27"/>
      <c r="J90" s="27"/>
      <c r="K90" s="27"/>
      <c r="L90" s="27"/>
    </row>
    <row r="91" spans="1:12" ht="15" customHeight="1">
      <c r="B91" s="27"/>
      <c r="C91" s="27"/>
      <c r="D91" s="27"/>
      <c r="E91" s="27"/>
      <c r="F91" s="27"/>
      <c r="G91" s="27"/>
      <c r="H91" s="27"/>
      <c r="I91" s="27"/>
      <c r="J91" s="27"/>
      <c r="K91" s="27"/>
      <c r="L91" s="27"/>
    </row>
    <row r="92" spans="1:12" ht="15" customHeight="1">
      <c r="A92" s="27"/>
      <c r="B92" s="27"/>
      <c r="C92" s="27"/>
      <c r="D92" s="27"/>
      <c r="E92" s="27"/>
      <c r="F92" s="27"/>
      <c r="G92" s="27"/>
      <c r="H92" s="27"/>
      <c r="I92" s="27"/>
      <c r="J92" s="27"/>
      <c r="K92" s="27"/>
      <c r="L92" s="27"/>
    </row>
    <row r="93" spans="1:12" ht="15" customHeight="1">
      <c r="B93" s="27"/>
      <c r="C93" s="27"/>
      <c r="D93" s="27"/>
      <c r="E93" s="27"/>
      <c r="F93" s="27"/>
      <c r="G93" s="27"/>
      <c r="H93" s="27"/>
      <c r="I93" s="27"/>
      <c r="J93" s="27"/>
      <c r="K93" s="27"/>
      <c r="L93" s="27"/>
    </row>
    <row r="94" spans="1:12" ht="15" customHeight="1">
      <c r="A94" s="27"/>
      <c r="B94" s="27"/>
      <c r="C94" s="27"/>
      <c r="D94" s="27"/>
      <c r="E94" s="27"/>
      <c r="F94" s="27"/>
      <c r="G94" s="27"/>
      <c r="H94" s="27"/>
      <c r="I94" s="27"/>
      <c r="J94" s="27"/>
      <c r="K94" s="27"/>
      <c r="L94" s="27"/>
    </row>
    <row r="95" spans="1:12" ht="15" customHeight="1">
      <c r="B95" s="27"/>
      <c r="C95" s="27"/>
      <c r="D95" s="27"/>
      <c r="E95" s="27"/>
      <c r="F95" s="27"/>
      <c r="G95" s="27"/>
      <c r="H95" s="27"/>
      <c r="I95" s="27"/>
      <c r="J95" s="27"/>
      <c r="K95" s="27"/>
      <c r="L95" s="27"/>
    </row>
    <row r="96" spans="1:12" ht="15" customHeight="1">
      <c r="A96" s="27"/>
      <c r="B96" s="27"/>
      <c r="C96" s="27"/>
      <c r="D96" s="27"/>
      <c r="E96" s="27"/>
      <c r="F96" s="27"/>
      <c r="G96" s="27"/>
      <c r="H96" s="27"/>
      <c r="I96" s="27"/>
      <c r="J96" s="27"/>
      <c r="K96" s="27"/>
      <c r="L96" s="27"/>
    </row>
    <row r="97" spans="1:12" ht="15" customHeight="1">
      <c r="B97" s="27"/>
      <c r="C97" s="27"/>
      <c r="D97" s="27"/>
      <c r="E97" s="27"/>
      <c r="F97" s="27"/>
      <c r="G97" s="27"/>
      <c r="H97" s="27"/>
      <c r="I97" s="27"/>
      <c r="J97" s="27"/>
      <c r="K97" s="27"/>
      <c r="L97" s="27"/>
    </row>
    <row r="98" spans="1:12" ht="15" customHeight="1">
      <c r="A98" s="27"/>
      <c r="B98" s="27"/>
      <c r="C98" s="27"/>
      <c r="D98" s="27"/>
      <c r="E98" s="27"/>
      <c r="F98" s="27"/>
      <c r="G98" s="27"/>
      <c r="H98" s="27"/>
      <c r="I98" s="27"/>
      <c r="J98" s="27"/>
      <c r="K98" s="27"/>
      <c r="L98" s="27"/>
    </row>
    <row r="99" spans="1:12" ht="15" customHeight="1">
      <c r="B99" s="27"/>
      <c r="C99" s="27"/>
      <c r="D99" s="27"/>
      <c r="E99" s="27"/>
      <c r="F99" s="27"/>
      <c r="G99" s="27"/>
      <c r="H99" s="27"/>
      <c r="I99" s="27"/>
      <c r="J99" s="27"/>
      <c r="K99" s="27"/>
      <c r="L99" s="27"/>
    </row>
    <row r="100" spans="1:12" ht="15" customHeight="1">
      <c r="A100" s="27"/>
      <c r="B100" s="27"/>
      <c r="C100" s="27"/>
      <c r="D100" s="27"/>
      <c r="E100" s="27"/>
      <c r="F100" s="27"/>
      <c r="G100" s="27"/>
      <c r="H100" s="27"/>
      <c r="I100" s="27"/>
      <c r="J100" s="27"/>
      <c r="K100" s="27"/>
      <c r="L100" s="27"/>
    </row>
    <row r="101" spans="1:12" ht="15" customHeight="1">
      <c r="B101" s="27"/>
      <c r="C101" s="27"/>
      <c r="D101" s="27"/>
      <c r="E101" s="27"/>
      <c r="F101" s="27"/>
      <c r="G101" s="27"/>
      <c r="H101" s="27"/>
      <c r="I101" s="27"/>
      <c r="J101" s="27"/>
      <c r="K101" s="27"/>
      <c r="L101" s="27"/>
    </row>
    <row r="102" spans="1:12" ht="15" customHeight="1">
      <c r="A102" s="27"/>
      <c r="B102" s="27"/>
      <c r="C102" s="27"/>
      <c r="D102" s="27"/>
      <c r="E102" s="27"/>
      <c r="F102" s="27"/>
      <c r="G102" s="27"/>
      <c r="H102" s="27"/>
      <c r="I102" s="27"/>
      <c r="J102" s="27"/>
      <c r="K102" s="27"/>
      <c r="L102" s="27"/>
    </row>
    <row r="103" spans="1:12" ht="15" customHeight="1">
      <c r="B103" s="27"/>
      <c r="C103" s="27"/>
      <c r="D103" s="27"/>
      <c r="E103" s="27"/>
      <c r="F103" s="27"/>
      <c r="G103" s="27"/>
      <c r="H103" s="27"/>
      <c r="I103" s="27"/>
      <c r="J103" s="27"/>
      <c r="K103" s="27"/>
      <c r="L103" s="27"/>
    </row>
    <row r="104" spans="1:12" ht="15" customHeight="1">
      <c r="A104" s="27"/>
      <c r="B104" s="27"/>
      <c r="C104" s="27"/>
      <c r="D104" s="27"/>
      <c r="E104" s="27"/>
      <c r="F104" s="27"/>
      <c r="G104" s="27"/>
      <c r="H104" s="27"/>
      <c r="I104" s="27"/>
      <c r="J104" s="27"/>
      <c r="K104" s="27"/>
      <c r="L104" s="27"/>
    </row>
    <row r="105" spans="1:12" ht="15" customHeight="1">
      <c r="B105" s="27"/>
      <c r="C105" s="27"/>
      <c r="D105" s="27"/>
      <c r="E105" s="27"/>
      <c r="F105" s="27"/>
      <c r="G105" s="27"/>
      <c r="H105" s="27"/>
      <c r="I105" s="27"/>
      <c r="J105" s="27"/>
      <c r="K105" s="27"/>
      <c r="L105" s="27"/>
    </row>
    <row r="106" spans="1:12" ht="15" customHeight="1">
      <c r="A106" s="27"/>
      <c r="B106" s="27"/>
      <c r="C106" s="27"/>
      <c r="D106" s="27"/>
      <c r="E106" s="27"/>
      <c r="F106" s="27"/>
      <c r="G106" s="27"/>
      <c r="H106" s="27"/>
      <c r="I106" s="27"/>
      <c r="J106" s="27"/>
      <c r="K106" s="27"/>
      <c r="L106" s="27"/>
    </row>
    <row r="107" spans="1:12" ht="15" customHeight="1">
      <c r="B107" s="27"/>
      <c r="C107" s="27"/>
      <c r="D107" s="27"/>
      <c r="E107" s="27"/>
      <c r="F107" s="27"/>
      <c r="G107" s="27"/>
      <c r="H107" s="27"/>
      <c r="I107" s="27"/>
      <c r="J107" s="27"/>
      <c r="K107" s="27"/>
      <c r="L107" s="27"/>
    </row>
    <row r="108" spans="1:12" ht="15" customHeight="1">
      <c r="A108" s="27"/>
      <c r="B108" s="27"/>
      <c r="C108" s="27"/>
      <c r="D108" s="27"/>
      <c r="E108" s="27"/>
      <c r="F108" s="27"/>
      <c r="G108" s="27"/>
      <c r="H108" s="27"/>
      <c r="I108" s="27"/>
      <c r="J108" s="27"/>
      <c r="K108" s="27"/>
      <c r="L108" s="27"/>
    </row>
    <row r="109" spans="1:12" ht="15" customHeight="1">
      <c r="B109" s="27"/>
      <c r="C109" s="27"/>
      <c r="D109" s="27"/>
      <c r="E109" s="27"/>
      <c r="F109" s="27"/>
      <c r="G109" s="27"/>
      <c r="H109" s="27"/>
      <c r="I109" s="27"/>
      <c r="J109" s="27"/>
      <c r="K109" s="27"/>
      <c r="L109" s="27"/>
    </row>
    <row r="110" spans="1:12" ht="15" customHeight="1">
      <c r="A110" s="27"/>
      <c r="B110" s="27"/>
      <c r="C110" s="27"/>
      <c r="D110" s="27"/>
      <c r="E110" s="27"/>
      <c r="F110" s="27"/>
      <c r="G110" s="27"/>
      <c r="H110" s="27"/>
      <c r="I110" s="27"/>
      <c r="J110" s="27"/>
      <c r="K110" s="27"/>
      <c r="L110" s="27"/>
    </row>
    <row r="111" spans="1:12" ht="15" customHeight="1">
      <c r="B111" s="27"/>
      <c r="C111" s="27"/>
      <c r="D111" s="27"/>
      <c r="E111" s="27"/>
      <c r="F111" s="27"/>
      <c r="G111" s="27"/>
      <c r="H111" s="27"/>
      <c r="I111" s="27"/>
      <c r="J111" s="27"/>
      <c r="K111" s="27"/>
      <c r="L111" s="27"/>
    </row>
    <row r="112" spans="1:12" ht="15" customHeight="1">
      <c r="A112" s="27"/>
      <c r="B112" s="27"/>
      <c r="C112" s="27"/>
      <c r="D112" s="27"/>
      <c r="E112" s="27"/>
      <c r="F112" s="27"/>
      <c r="G112" s="27"/>
      <c r="H112" s="27"/>
      <c r="I112" s="27"/>
      <c r="J112" s="27"/>
      <c r="K112" s="27"/>
      <c r="L112" s="27"/>
    </row>
    <row r="113" spans="1:12" ht="15" customHeight="1">
      <c r="B113" s="27"/>
      <c r="C113" s="27"/>
      <c r="D113" s="27"/>
      <c r="E113" s="27"/>
      <c r="F113" s="27"/>
      <c r="G113" s="27"/>
      <c r="H113" s="27"/>
      <c r="I113" s="27"/>
      <c r="J113" s="27"/>
      <c r="K113" s="27"/>
      <c r="L113" s="27"/>
    </row>
    <row r="114" spans="1:12" ht="15" customHeight="1">
      <c r="A114" s="27"/>
      <c r="B114" s="27"/>
      <c r="C114" s="27"/>
      <c r="D114" s="27"/>
      <c r="E114" s="27"/>
      <c r="F114" s="27"/>
      <c r="G114" s="27"/>
      <c r="H114" s="27"/>
      <c r="I114" s="27"/>
      <c r="J114" s="27"/>
      <c r="K114" s="27"/>
      <c r="L114" s="27"/>
    </row>
    <row r="115" spans="1:12" ht="15" customHeight="1">
      <c r="B115" s="27"/>
      <c r="C115" s="27"/>
      <c r="D115" s="27"/>
      <c r="E115" s="27"/>
      <c r="F115" s="27"/>
      <c r="G115" s="27"/>
      <c r="H115" s="27"/>
      <c r="I115" s="27"/>
      <c r="J115" s="27"/>
      <c r="K115" s="27"/>
      <c r="L115" s="27"/>
    </row>
    <row r="116" spans="1:12" ht="15" customHeight="1">
      <c r="A116" s="27"/>
      <c r="B116" s="27"/>
      <c r="C116" s="27"/>
      <c r="D116" s="27"/>
      <c r="E116" s="27"/>
      <c r="F116" s="27"/>
      <c r="G116" s="27"/>
      <c r="H116" s="27"/>
      <c r="I116" s="27"/>
      <c r="J116" s="27"/>
      <c r="K116" s="27"/>
      <c r="L116" s="27"/>
    </row>
    <row r="117" spans="1:12" ht="15" customHeight="1">
      <c r="B117" s="27"/>
      <c r="C117" s="27"/>
      <c r="D117" s="27"/>
      <c r="E117" s="27"/>
      <c r="F117" s="27"/>
      <c r="G117" s="27"/>
      <c r="H117" s="27"/>
      <c r="I117" s="27"/>
      <c r="J117" s="27"/>
      <c r="K117" s="27"/>
      <c r="L117" s="27"/>
    </row>
    <row r="118" spans="1:12" ht="15" customHeight="1">
      <c r="A118" s="27"/>
      <c r="B118" s="27"/>
      <c r="C118" s="27"/>
      <c r="D118" s="27"/>
      <c r="E118" s="27"/>
      <c r="F118" s="27"/>
      <c r="G118" s="27"/>
      <c r="H118" s="27"/>
      <c r="I118" s="27"/>
      <c r="J118" s="27"/>
      <c r="K118" s="27"/>
      <c r="L118" s="27"/>
    </row>
    <row r="119" spans="1:12" ht="15" customHeight="1">
      <c r="B119" s="27"/>
      <c r="C119" s="27"/>
      <c r="D119" s="27"/>
      <c r="E119" s="27"/>
      <c r="F119" s="27"/>
      <c r="G119" s="27"/>
      <c r="H119" s="27"/>
      <c r="I119" s="27"/>
      <c r="J119" s="27"/>
      <c r="K119" s="27"/>
      <c r="L119" s="27"/>
    </row>
    <row r="120" spans="1:12" ht="15" customHeight="1">
      <c r="A120" s="27"/>
      <c r="B120" s="27"/>
      <c r="C120" s="27"/>
      <c r="D120" s="27"/>
      <c r="E120" s="27"/>
      <c r="F120" s="27"/>
      <c r="G120" s="27"/>
      <c r="H120" s="27"/>
      <c r="I120" s="27"/>
      <c r="J120" s="27"/>
      <c r="K120" s="27"/>
      <c r="L120" s="27"/>
    </row>
    <row r="121" spans="1:12" ht="15" customHeight="1">
      <c r="B121" s="27"/>
      <c r="C121" s="27"/>
      <c r="D121" s="27"/>
      <c r="E121" s="27"/>
      <c r="F121" s="27"/>
      <c r="G121" s="27"/>
      <c r="H121" s="27"/>
      <c r="I121" s="27"/>
      <c r="J121" s="27"/>
      <c r="K121" s="27"/>
      <c r="L121" s="27"/>
    </row>
    <row r="122" spans="1:12" ht="15" customHeight="1">
      <c r="A122" s="27"/>
      <c r="B122" s="27"/>
      <c r="C122" s="27"/>
      <c r="D122" s="27"/>
      <c r="E122" s="27"/>
      <c r="F122" s="27"/>
      <c r="G122" s="27"/>
      <c r="H122" s="27"/>
      <c r="I122" s="27"/>
      <c r="J122" s="27"/>
      <c r="K122" s="27"/>
      <c r="L122" s="27"/>
    </row>
    <row r="123" spans="1:12" ht="15" customHeight="1">
      <c r="B123" s="27"/>
      <c r="C123" s="27"/>
      <c r="D123" s="27"/>
      <c r="E123" s="27"/>
      <c r="F123" s="27"/>
      <c r="G123" s="27"/>
      <c r="H123" s="27"/>
      <c r="I123" s="27"/>
      <c r="J123" s="27"/>
      <c r="K123" s="27"/>
      <c r="L123" s="27"/>
    </row>
    <row r="124" spans="1:12" ht="15" customHeight="1">
      <c r="A124" s="27"/>
      <c r="B124" s="27"/>
      <c r="C124" s="27"/>
      <c r="D124" s="27"/>
      <c r="E124" s="27"/>
      <c r="F124" s="27"/>
      <c r="G124" s="27"/>
      <c r="H124" s="27"/>
      <c r="I124" s="27"/>
      <c r="J124" s="27"/>
      <c r="K124" s="27"/>
      <c r="L124" s="27"/>
    </row>
    <row r="125" spans="1:12" ht="15" customHeight="1">
      <c r="B125" s="27"/>
      <c r="C125" s="27"/>
      <c r="D125" s="27"/>
      <c r="E125" s="27"/>
      <c r="F125" s="27"/>
      <c r="G125" s="27"/>
      <c r="H125" s="27"/>
      <c r="I125" s="27"/>
      <c r="J125" s="27"/>
      <c r="K125" s="27"/>
      <c r="L125" s="27"/>
    </row>
    <row r="126" spans="1:12" ht="15" customHeight="1">
      <c r="A126" s="27"/>
      <c r="B126" s="27"/>
      <c r="C126" s="27"/>
      <c r="D126" s="27"/>
      <c r="E126" s="27"/>
      <c r="F126" s="27"/>
      <c r="G126" s="27"/>
      <c r="H126" s="27"/>
      <c r="I126" s="27"/>
      <c r="J126" s="27"/>
      <c r="K126" s="27"/>
      <c r="L126" s="27"/>
    </row>
    <row r="127" spans="1:12" ht="15" customHeight="1">
      <c r="B127" s="27"/>
      <c r="C127" s="27"/>
      <c r="D127" s="27"/>
      <c r="E127" s="27"/>
      <c r="F127" s="27"/>
      <c r="G127" s="27"/>
      <c r="H127" s="27"/>
      <c r="I127" s="27"/>
      <c r="J127" s="27"/>
      <c r="K127" s="27"/>
      <c r="L127" s="27"/>
    </row>
    <row r="128" spans="1:12" ht="15" customHeight="1">
      <c r="A128" s="27"/>
      <c r="B128" s="27"/>
      <c r="C128" s="27"/>
      <c r="D128" s="27"/>
      <c r="E128" s="27"/>
      <c r="F128" s="27"/>
      <c r="G128" s="27"/>
      <c r="H128" s="27"/>
      <c r="I128" s="27"/>
      <c r="J128" s="27"/>
      <c r="K128" s="27"/>
      <c r="L128" s="27"/>
    </row>
    <row r="129" spans="1:12" ht="15" customHeight="1">
      <c r="B129" s="27"/>
      <c r="C129" s="27"/>
      <c r="D129" s="27"/>
      <c r="E129" s="27"/>
      <c r="F129" s="27"/>
      <c r="G129" s="27"/>
      <c r="H129" s="27"/>
      <c r="I129" s="27"/>
      <c r="J129" s="27"/>
      <c r="K129" s="27"/>
      <c r="L129" s="27"/>
    </row>
    <row r="130" spans="1:12" ht="15" customHeight="1">
      <c r="A130" s="27"/>
      <c r="B130" s="27"/>
      <c r="C130" s="27"/>
      <c r="D130" s="27"/>
      <c r="E130" s="27"/>
      <c r="F130" s="27"/>
      <c r="G130" s="27"/>
      <c r="H130" s="27"/>
      <c r="I130" s="27"/>
      <c r="J130" s="27"/>
      <c r="K130" s="27"/>
      <c r="L130" s="27"/>
    </row>
    <row r="131" spans="1:12" ht="15" customHeight="1">
      <c r="B131" s="27"/>
      <c r="C131" s="27"/>
      <c r="D131" s="27"/>
      <c r="E131" s="27"/>
      <c r="F131" s="27"/>
      <c r="G131" s="27"/>
      <c r="H131" s="27"/>
      <c r="I131" s="27"/>
      <c r="J131" s="27"/>
      <c r="K131" s="27"/>
      <c r="L131" s="27"/>
    </row>
    <row r="132" spans="1:12" ht="15" customHeight="1">
      <c r="A132" s="27"/>
      <c r="B132" s="27"/>
      <c r="C132" s="27"/>
      <c r="D132" s="27"/>
      <c r="E132" s="27"/>
      <c r="F132" s="27"/>
      <c r="G132" s="27"/>
      <c r="H132" s="27"/>
      <c r="I132" s="27"/>
      <c r="J132" s="27"/>
      <c r="K132" s="27"/>
      <c r="L132" s="27"/>
    </row>
    <row r="133" spans="1:12" ht="15" customHeight="1">
      <c r="B133" s="27"/>
      <c r="C133" s="27"/>
      <c r="D133" s="27"/>
      <c r="E133" s="27"/>
      <c r="F133" s="27"/>
      <c r="G133" s="27"/>
      <c r="H133" s="27"/>
      <c r="I133" s="27"/>
      <c r="J133" s="27"/>
      <c r="K133" s="27"/>
      <c r="L133" s="27"/>
    </row>
    <row r="134" spans="1:12" ht="15" customHeight="1">
      <c r="A134" s="27"/>
      <c r="B134" s="27"/>
      <c r="C134" s="27"/>
      <c r="D134" s="27"/>
      <c r="E134" s="27"/>
      <c r="F134" s="27"/>
      <c r="G134" s="27"/>
      <c r="H134" s="27"/>
      <c r="I134" s="27"/>
      <c r="J134" s="27"/>
      <c r="K134" s="27"/>
      <c r="L134" s="27"/>
    </row>
    <row r="135" spans="1:12" ht="15" customHeight="1">
      <c r="B135" s="27"/>
      <c r="C135" s="27"/>
      <c r="D135" s="27"/>
      <c r="E135" s="27"/>
      <c r="F135" s="27"/>
      <c r="G135" s="27"/>
      <c r="H135" s="27"/>
      <c r="I135" s="27"/>
      <c r="J135" s="27"/>
      <c r="K135" s="27"/>
      <c r="L135" s="27"/>
    </row>
    <row r="136" spans="1:12" ht="15" customHeight="1">
      <c r="A136" s="27"/>
      <c r="B136" s="27"/>
      <c r="C136" s="27"/>
      <c r="D136" s="27"/>
      <c r="E136" s="27"/>
      <c r="F136" s="27"/>
      <c r="G136" s="27"/>
      <c r="H136" s="27"/>
      <c r="I136" s="27"/>
      <c r="J136" s="27"/>
      <c r="K136" s="27"/>
      <c r="L136" s="27"/>
    </row>
    <row r="137" spans="1:12" ht="15" customHeight="1">
      <c r="B137" s="27"/>
      <c r="C137" s="27"/>
      <c r="D137" s="27"/>
      <c r="E137" s="27"/>
      <c r="F137" s="27"/>
      <c r="G137" s="27"/>
      <c r="H137" s="27"/>
      <c r="I137" s="27"/>
      <c r="J137" s="27"/>
      <c r="K137" s="27"/>
      <c r="L137" s="27"/>
    </row>
    <row r="138" spans="1:12" ht="15" customHeight="1">
      <c r="A138" s="27"/>
      <c r="B138" s="27"/>
      <c r="C138" s="27"/>
      <c r="D138" s="27"/>
      <c r="E138" s="27"/>
      <c r="F138" s="27"/>
      <c r="G138" s="27"/>
      <c r="H138" s="27"/>
      <c r="I138" s="27"/>
      <c r="J138" s="27"/>
      <c r="K138" s="27"/>
      <c r="L138" s="27"/>
    </row>
    <row r="139" spans="1:12" ht="15" customHeight="1">
      <c r="B139" s="27"/>
      <c r="C139" s="27"/>
      <c r="D139" s="27"/>
      <c r="E139" s="27"/>
      <c r="F139" s="27"/>
      <c r="G139" s="27"/>
      <c r="H139" s="27"/>
      <c r="I139" s="27"/>
      <c r="J139" s="27"/>
      <c r="K139" s="27"/>
      <c r="L139" s="27"/>
    </row>
    <row r="140" spans="1:12" ht="15" customHeight="1">
      <c r="A140" s="27"/>
      <c r="B140" s="27"/>
      <c r="C140" s="27"/>
      <c r="D140" s="27"/>
      <c r="E140" s="27"/>
      <c r="F140" s="27"/>
      <c r="G140" s="27"/>
      <c r="H140" s="27"/>
      <c r="I140" s="27"/>
      <c r="J140" s="27"/>
      <c r="K140" s="27"/>
      <c r="L140" s="27"/>
    </row>
    <row r="141" spans="1:12" ht="15" customHeight="1">
      <c r="B141" s="27"/>
      <c r="C141" s="27"/>
      <c r="D141" s="27"/>
      <c r="E141" s="27"/>
      <c r="F141" s="27"/>
      <c r="G141" s="27"/>
      <c r="H141" s="27"/>
      <c r="I141" s="27"/>
      <c r="J141" s="27"/>
      <c r="K141" s="27"/>
      <c r="L141" s="27"/>
    </row>
    <row r="142" spans="1:12" ht="15" customHeight="1">
      <c r="A142" s="27"/>
      <c r="B142" s="27"/>
      <c r="C142" s="27"/>
      <c r="D142" s="27"/>
      <c r="E142" s="27"/>
      <c r="F142" s="27"/>
      <c r="G142" s="27"/>
      <c r="H142" s="27"/>
      <c r="I142" s="27"/>
      <c r="J142" s="27"/>
      <c r="K142" s="27"/>
      <c r="L142" s="27"/>
    </row>
    <row r="143" spans="1:12" ht="15" customHeight="1">
      <c r="B143" s="27"/>
      <c r="C143" s="27"/>
      <c r="D143" s="27"/>
      <c r="E143" s="27"/>
      <c r="F143" s="27"/>
      <c r="G143" s="27"/>
      <c r="H143" s="27"/>
      <c r="I143" s="27"/>
      <c r="J143" s="27"/>
      <c r="K143" s="27"/>
      <c r="L143" s="27"/>
    </row>
    <row r="144" spans="1:12" ht="15" customHeight="1">
      <c r="A144" s="27"/>
      <c r="B144" s="27"/>
      <c r="C144" s="27"/>
      <c r="D144" s="27"/>
      <c r="E144" s="27"/>
      <c r="F144" s="27"/>
      <c r="G144" s="27"/>
      <c r="H144" s="27"/>
      <c r="I144" s="27"/>
      <c r="J144" s="27"/>
      <c r="K144" s="27"/>
      <c r="L144" s="27"/>
    </row>
    <row r="145" spans="1:12" ht="15" customHeight="1">
      <c r="B145" s="27"/>
      <c r="C145" s="27"/>
      <c r="D145" s="27"/>
      <c r="E145" s="27"/>
      <c r="F145" s="27"/>
      <c r="G145" s="27"/>
      <c r="H145" s="27"/>
      <c r="I145" s="27"/>
      <c r="J145" s="27"/>
      <c r="K145" s="27"/>
      <c r="L145" s="27"/>
    </row>
    <row r="146" spans="1:12" ht="15" customHeight="1">
      <c r="A146" s="27"/>
      <c r="B146" s="27"/>
      <c r="C146" s="27"/>
      <c r="D146" s="27"/>
      <c r="E146" s="27"/>
      <c r="F146" s="27"/>
      <c r="G146" s="27"/>
      <c r="H146" s="27"/>
      <c r="I146" s="27"/>
      <c r="J146" s="27"/>
      <c r="K146" s="27"/>
      <c r="L146" s="27"/>
    </row>
    <row r="147" spans="1:12" ht="15" customHeight="1">
      <c r="B147" s="27"/>
      <c r="C147" s="27"/>
      <c r="D147" s="27"/>
      <c r="E147" s="27"/>
      <c r="F147" s="27"/>
      <c r="G147" s="27"/>
      <c r="H147" s="27"/>
      <c r="I147" s="27"/>
      <c r="J147" s="27"/>
      <c r="K147" s="27"/>
      <c r="L147" s="27"/>
    </row>
    <row r="148" spans="1:12" ht="15" customHeight="1">
      <c r="A148" s="27"/>
      <c r="B148" s="27"/>
      <c r="C148" s="27"/>
      <c r="D148" s="27"/>
      <c r="E148" s="27"/>
      <c r="F148" s="27"/>
      <c r="G148" s="27"/>
      <c r="H148" s="27"/>
      <c r="I148" s="27"/>
      <c r="J148" s="27"/>
      <c r="K148" s="27"/>
      <c r="L148" s="27"/>
    </row>
    <row r="149" spans="1:12" ht="15" customHeight="1">
      <c r="B149" s="27"/>
      <c r="C149" s="27"/>
      <c r="D149" s="27"/>
      <c r="E149" s="27"/>
      <c r="F149" s="27"/>
      <c r="G149" s="27"/>
      <c r="H149" s="27"/>
      <c r="I149" s="27"/>
      <c r="J149" s="27"/>
      <c r="K149" s="27"/>
      <c r="L149" s="27"/>
    </row>
    <row r="150" spans="1:12" ht="15" customHeight="1">
      <c r="A150" s="27"/>
      <c r="B150" s="27"/>
      <c r="C150" s="27"/>
      <c r="D150" s="27"/>
      <c r="E150" s="27"/>
      <c r="F150" s="27"/>
      <c r="G150" s="27"/>
      <c r="H150" s="27"/>
      <c r="I150" s="27"/>
      <c r="J150" s="27"/>
      <c r="K150" s="27"/>
      <c r="L150" s="27"/>
    </row>
    <row r="151" spans="1:12" ht="15" customHeight="1">
      <c r="B151" s="27"/>
      <c r="C151" s="27"/>
      <c r="D151" s="27"/>
      <c r="E151" s="27"/>
      <c r="F151" s="27"/>
      <c r="G151" s="27"/>
      <c r="H151" s="27"/>
      <c r="I151" s="27"/>
      <c r="J151" s="27"/>
      <c r="K151" s="27"/>
      <c r="L151" s="27"/>
    </row>
    <row r="152" spans="1:12" ht="15" customHeight="1">
      <c r="A152" s="27"/>
      <c r="B152" s="27"/>
      <c r="C152" s="27"/>
      <c r="D152" s="27"/>
      <c r="E152" s="27"/>
      <c r="F152" s="27"/>
      <c r="G152" s="27"/>
      <c r="H152" s="27"/>
      <c r="I152" s="27"/>
      <c r="J152" s="27"/>
      <c r="K152" s="27"/>
      <c r="L152" s="27"/>
    </row>
    <row r="153" spans="1:12" ht="15" customHeight="1">
      <c r="B153" s="27"/>
      <c r="C153" s="27"/>
      <c r="D153" s="27"/>
      <c r="E153" s="27"/>
      <c r="F153" s="27"/>
      <c r="G153" s="27"/>
      <c r="H153" s="27"/>
      <c r="I153" s="27"/>
      <c r="J153" s="27"/>
      <c r="K153" s="27"/>
      <c r="L153" s="27"/>
    </row>
    <row r="154" spans="1:12" ht="15" customHeight="1">
      <c r="A154" s="27"/>
      <c r="B154" s="27"/>
      <c r="C154" s="27"/>
      <c r="D154" s="27"/>
      <c r="E154" s="27"/>
      <c r="F154" s="27"/>
      <c r="G154" s="27"/>
      <c r="H154" s="27"/>
      <c r="I154" s="27"/>
      <c r="J154" s="27"/>
      <c r="K154" s="27"/>
      <c r="L154" s="27"/>
    </row>
    <row r="155" spans="1:12" ht="15" customHeight="1">
      <c r="B155" s="27"/>
      <c r="C155" s="27"/>
      <c r="D155" s="27"/>
      <c r="E155" s="27"/>
      <c r="F155" s="27"/>
      <c r="G155" s="27"/>
      <c r="H155" s="27"/>
      <c r="I155" s="27"/>
      <c r="J155" s="27"/>
      <c r="K155" s="27"/>
      <c r="L155" s="27"/>
    </row>
    <row r="156" spans="1:12" ht="15" customHeight="1">
      <c r="A156" s="27"/>
      <c r="B156" s="27"/>
      <c r="C156" s="27"/>
      <c r="D156" s="27"/>
      <c r="E156" s="27"/>
      <c r="F156" s="27"/>
      <c r="G156" s="27"/>
      <c r="H156" s="27"/>
      <c r="I156" s="27"/>
      <c r="J156" s="27"/>
      <c r="K156" s="27"/>
      <c r="L156" s="27"/>
    </row>
    <row r="157" spans="1:12" ht="15" customHeight="1">
      <c r="B157" s="27"/>
      <c r="C157" s="27"/>
      <c r="D157" s="27"/>
      <c r="E157" s="27"/>
      <c r="F157" s="27"/>
      <c r="G157" s="27"/>
      <c r="H157" s="27"/>
      <c r="I157" s="27"/>
      <c r="J157" s="27"/>
      <c r="K157" s="27"/>
      <c r="L157" s="27"/>
    </row>
    <row r="158" spans="1:12" ht="15" customHeight="1">
      <c r="A158" s="27"/>
      <c r="B158" s="27"/>
      <c r="C158" s="27"/>
      <c r="D158" s="27"/>
      <c r="E158" s="27"/>
      <c r="F158" s="27"/>
      <c r="G158" s="27"/>
      <c r="H158" s="27"/>
      <c r="I158" s="27"/>
      <c r="J158" s="27"/>
      <c r="K158" s="27"/>
      <c r="L158" s="27"/>
    </row>
    <row r="159" spans="1:12" ht="15" customHeight="1">
      <c r="B159" s="27"/>
      <c r="C159" s="27"/>
      <c r="D159" s="27"/>
      <c r="E159" s="27"/>
      <c r="F159" s="27"/>
      <c r="G159" s="27"/>
      <c r="H159" s="27"/>
      <c r="I159" s="27"/>
      <c r="J159" s="27"/>
      <c r="K159" s="27"/>
      <c r="L159" s="27"/>
    </row>
    <row r="160" spans="1:12" ht="15" customHeight="1">
      <c r="A160" s="27"/>
      <c r="B160" s="27"/>
      <c r="C160" s="27"/>
      <c r="D160" s="27"/>
      <c r="E160" s="27"/>
      <c r="F160" s="27"/>
      <c r="G160" s="27"/>
      <c r="H160" s="27"/>
      <c r="I160" s="27"/>
      <c r="J160" s="27"/>
      <c r="K160" s="27"/>
      <c r="L160" s="27"/>
    </row>
    <row r="161" spans="1:12" ht="15" customHeight="1">
      <c r="B161" s="27"/>
      <c r="C161" s="27"/>
      <c r="D161" s="27"/>
      <c r="E161" s="27"/>
      <c r="F161" s="27"/>
      <c r="G161" s="27"/>
      <c r="H161" s="27"/>
      <c r="I161" s="27"/>
      <c r="J161" s="27"/>
      <c r="K161" s="27"/>
      <c r="L161" s="27"/>
    </row>
    <row r="162" spans="1:12" ht="15" customHeight="1">
      <c r="A162" s="27"/>
      <c r="B162" s="27"/>
      <c r="C162" s="27"/>
      <c r="D162" s="27"/>
      <c r="E162" s="27"/>
      <c r="F162" s="27"/>
      <c r="G162" s="27"/>
      <c r="H162" s="27"/>
      <c r="I162" s="27"/>
      <c r="J162" s="27"/>
      <c r="K162" s="27"/>
      <c r="L162" s="27"/>
    </row>
    <row r="163" spans="1:12" ht="15" customHeight="1">
      <c r="B163" s="27"/>
      <c r="C163" s="27"/>
      <c r="D163" s="27"/>
      <c r="E163" s="27"/>
      <c r="F163" s="27"/>
      <c r="G163" s="27"/>
      <c r="H163" s="27"/>
      <c r="I163" s="27"/>
      <c r="J163" s="27"/>
      <c r="K163" s="27"/>
      <c r="L163" s="27"/>
    </row>
    <row r="164" spans="1:12" ht="15" customHeight="1">
      <c r="A164" s="27"/>
      <c r="B164" s="27"/>
      <c r="C164" s="27"/>
      <c r="D164" s="27"/>
      <c r="E164" s="27"/>
      <c r="F164" s="27"/>
      <c r="G164" s="27"/>
      <c r="H164" s="27"/>
      <c r="I164" s="27"/>
      <c r="J164" s="27"/>
      <c r="K164" s="27"/>
      <c r="L164" s="27"/>
    </row>
    <row r="165" spans="1:12" ht="15" customHeight="1">
      <c r="B165" s="27"/>
      <c r="C165" s="27"/>
      <c r="D165" s="27"/>
      <c r="E165" s="27"/>
      <c r="F165" s="27"/>
      <c r="G165" s="27"/>
      <c r="H165" s="27"/>
      <c r="I165" s="27"/>
      <c r="J165" s="27"/>
      <c r="K165" s="27"/>
      <c r="L165" s="27"/>
    </row>
    <row r="166" spans="1:12" ht="15" customHeight="1">
      <c r="A166" s="27"/>
      <c r="B166" s="27"/>
      <c r="C166" s="27"/>
      <c r="D166" s="27"/>
      <c r="E166" s="27"/>
      <c r="F166" s="27"/>
      <c r="G166" s="27"/>
      <c r="H166" s="27"/>
      <c r="I166" s="27"/>
      <c r="J166" s="27"/>
      <c r="K166" s="27"/>
      <c r="L166" s="27"/>
    </row>
    <row r="167" spans="1:12" ht="15" customHeight="1">
      <c r="B167" s="27"/>
      <c r="C167" s="27"/>
      <c r="D167" s="27"/>
      <c r="E167" s="27"/>
      <c r="F167" s="27"/>
      <c r="G167" s="27"/>
      <c r="H167" s="27"/>
      <c r="I167" s="27"/>
      <c r="J167" s="27"/>
      <c r="K167" s="27"/>
      <c r="L167" s="27"/>
    </row>
    <row r="168" spans="1:12" ht="15" customHeight="1">
      <c r="A168" s="27"/>
      <c r="B168" s="27"/>
      <c r="C168" s="27"/>
      <c r="D168" s="27"/>
      <c r="E168" s="27"/>
      <c r="F168" s="27"/>
      <c r="G168" s="27"/>
      <c r="H168" s="27"/>
      <c r="I168" s="27"/>
      <c r="J168" s="27"/>
      <c r="K168" s="27"/>
      <c r="L168" s="27"/>
    </row>
    <row r="169" spans="1:12" ht="15" customHeight="1">
      <c r="B169" s="27"/>
      <c r="C169" s="27"/>
      <c r="D169" s="27"/>
      <c r="E169" s="27"/>
      <c r="F169" s="27"/>
      <c r="G169" s="27"/>
      <c r="H169" s="27"/>
      <c r="I169" s="27"/>
      <c r="J169" s="27"/>
      <c r="K169" s="27"/>
      <c r="L169" s="27"/>
    </row>
    <row r="170" spans="1:12" ht="15" customHeight="1">
      <c r="A170" s="27"/>
      <c r="B170" s="27"/>
      <c r="C170" s="27"/>
      <c r="D170" s="27"/>
      <c r="E170" s="27"/>
      <c r="F170" s="27"/>
      <c r="G170" s="27"/>
      <c r="H170" s="27"/>
      <c r="I170" s="27"/>
      <c r="J170" s="27"/>
      <c r="K170" s="27"/>
      <c r="L170" s="27"/>
    </row>
    <row r="171" spans="1:12" ht="15" customHeight="1">
      <c r="B171" s="27"/>
      <c r="C171" s="27"/>
      <c r="D171" s="27"/>
      <c r="E171" s="27"/>
      <c r="F171" s="27"/>
      <c r="G171" s="27"/>
      <c r="H171" s="27"/>
      <c r="I171" s="27"/>
      <c r="J171" s="27"/>
      <c r="K171" s="27"/>
      <c r="L171" s="27"/>
    </row>
    <row r="172" spans="1:12" ht="15" customHeight="1">
      <c r="A172" s="27"/>
      <c r="B172" s="27"/>
      <c r="C172" s="27"/>
      <c r="D172" s="27"/>
      <c r="E172" s="27"/>
      <c r="F172" s="27"/>
      <c r="G172" s="27"/>
      <c r="H172" s="27"/>
      <c r="I172" s="27"/>
      <c r="J172" s="27"/>
      <c r="K172" s="27"/>
      <c r="L172" s="27"/>
    </row>
    <row r="173" spans="1:12" ht="15" customHeight="1">
      <c r="B173" s="27"/>
      <c r="C173" s="27"/>
      <c r="D173" s="27"/>
      <c r="E173" s="27"/>
      <c r="F173" s="27"/>
      <c r="G173" s="27"/>
      <c r="H173" s="27"/>
      <c r="I173" s="27"/>
      <c r="J173" s="27"/>
      <c r="K173" s="27"/>
      <c r="L173" s="27"/>
    </row>
    <row r="174" spans="1:12" ht="15" customHeight="1">
      <c r="A174" s="27"/>
      <c r="B174" s="27"/>
      <c r="C174" s="27"/>
      <c r="D174" s="27"/>
      <c r="E174" s="27"/>
      <c r="F174" s="27"/>
      <c r="G174" s="27"/>
      <c r="H174" s="27"/>
      <c r="I174" s="27"/>
      <c r="J174" s="27"/>
      <c r="K174" s="27"/>
      <c r="L174" s="27"/>
    </row>
    <row r="175" spans="1:12" ht="15" customHeight="1">
      <c r="B175" s="27"/>
      <c r="C175" s="27"/>
      <c r="D175" s="27"/>
      <c r="E175" s="27"/>
      <c r="F175" s="27"/>
      <c r="G175" s="27"/>
      <c r="H175" s="27"/>
      <c r="I175" s="27"/>
      <c r="J175" s="27"/>
      <c r="K175" s="27"/>
      <c r="L175" s="27"/>
    </row>
    <row r="176" spans="1:12" ht="15" customHeight="1">
      <c r="A176" s="27"/>
      <c r="B176" s="27"/>
      <c r="C176" s="27"/>
      <c r="D176" s="27"/>
      <c r="E176" s="27"/>
      <c r="F176" s="27"/>
      <c r="G176" s="27"/>
      <c r="H176" s="27"/>
      <c r="I176" s="27"/>
      <c r="J176" s="27"/>
      <c r="K176" s="27"/>
      <c r="L176" s="27"/>
    </row>
    <row r="177" spans="1:12" ht="15" customHeight="1">
      <c r="B177" s="27"/>
      <c r="C177" s="27"/>
      <c r="D177" s="27"/>
      <c r="E177" s="27"/>
      <c r="F177" s="27"/>
      <c r="G177" s="27"/>
      <c r="H177" s="27"/>
      <c r="I177" s="27"/>
      <c r="J177" s="27"/>
      <c r="K177" s="27"/>
      <c r="L177" s="27"/>
    </row>
    <row r="178" spans="1:12" ht="15" customHeight="1">
      <c r="A178" s="27"/>
      <c r="B178" s="27"/>
      <c r="C178" s="27"/>
      <c r="D178" s="27"/>
      <c r="E178" s="27"/>
      <c r="F178" s="27"/>
      <c r="G178" s="27"/>
      <c r="H178" s="27"/>
      <c r="I178" s="27"/>
      <c r="J178" s="27"/>
      <c r="K178" s="27"/>
      <c r="L178" s="27"/>
    </row>
    <row r="179" spans="1:12" ht="15" customHeight="1">
      <c r="B179" s="27"/>
      <c r="C179" s="27"/>
      <c r="D179" s="27"/>
      <c r="E179" s="27"/>
      <c r="F179" s="27"/>
      <c r="G179" s="27"/>
      <c r="H179" s="27"/>
      <c r="I179" s="27"/>
      <c r="J179" s="27"/>
      <c r="K179" s="27"/>
      <c r="L179" s="27"/>
    </row>
    <row r="180" spans="1:12" ht="15" customHeight="1">
      <c r="A180" s="27"/>
      <c r="B180" s="27"/>
      <c r="C180" s="27"/>
      <c r="D180" s="27"/>
      <c r="E180" s="27"/>
      <c r="F180" s="27"/>
      <c r="G180" s="27"/>
      <c r="H180" s="27"/>
      <c r="I180" s="27"/>
      <c r="J180" s="27"/>
      <c r="K180" s="27"/>
      <c r="L180" s="27"/>
    </row>
    <row r="181" spans="1:12" ht="15" customHeight="1">
      <c r="B181" s="27"/>
      <c r="C181" s="27"/>
      <c r="D181" s="27"/>
      <c r="E181" s="27"/>
      <c r="F181" s="27"/>
      <c r="G181" s="27"/>
      <c r="H181" s="27"/>
      <c r="I181" s="27"/>
      <c r="J181" s="27"/>
      <c r="K181" s="27"/>
      <c r="L181" s="27"/>
    </row>
    <row r="182" spans="1:12" ht="15" customHeight="1">
      <c r="A182" s="27"/>
      <c r="B182" s="27"/>
      <c r="C182" s="27"/>
      <c r="D182" s="27"/>
      <c r="E182" s="27"/>
      <c r="F182" s="27"/>
      <c r="G182" s="27"/>
      <c r="H182" s="27"/>
      <c r="I182" s="27"/>
      <c r="J182" s="27"/>
      <c r="K182" s="27"/>
      <c r="L182" s="27"/>
    </row>
    <row r="183" spans="1:12" ht="15" customHeight="1">
      <c r="B183" s="27"/>
      <c r="C183" s="27"/>
      <c r="D183" s="27"/>
      <c r="E183" s="27"/>
      <c r="F183" s="27"/>
      <c r="G183" s="27"/>
      <c r="H183" s="27"/>
      <c r="I183" s="27"/>
      <c r="J183" s="27"/>
      <c r="K183" s="27"/>
      <c r="L183" s="27"/>
    </row>
    <row r="184" spans="1:12" ht="15" customHeight="1">
      <c r="A184" s="27"/>
      <c r="B184" s="27"/>
      <c r="C184" s="27"/>
      <c r="D184" s="27"/>
      <c r="E184" s="27"/>
      <c r="F184" s="27"/>
      <c r="G184" s="27"/>
      <c r="H184" s="27"/>
      <c r="I184" s="27"/>
      <c r="J184" s="27"/>
      <c r="K184" s="27"/>
      <c r="L184" s="27"/>
    </row>
    <row r="185" spans="1:12" ht="15" customHeight="1">
      <c r="B185" s="27"/>
      <c r="C185" s="27"/>
      <c r="D185" s="27"/>
      <c r="E185" s="27"/>
      <c r="F185" s="27"/>
      <c r="G185" s="27"/>
      <c r="H185" s="27"/>
      <c r="I185" s="27"/>
      <c r="J185" s="27"/>
      <c r="K185" s="27"/>
      <c r="L185" s="27"/>
    </row>
    <row r="186" spans="1:12" ht="15" customHeight="1">
      <c r="A186" s="27"/>
      <c r="B186" s="27"/>
      <c r="C186" s="27"/>
      <c r="D186" s="27"/>
      <c r="E186" s="27"/>
      <c r="F186" s="27"/>
      <c r="G186" s="27"/>
      <c r="H186" s="27"/>
      <c r="I186" s="27"/>
      <c r="J186" s="27"/>
      <c r="K186" s="27"/>
      <c r="L186" s="27"/>
    </row>
    <row r="187" spans="1:12" ht="15" customHeight="1">
      <c r="B187" s="27"/>
      <c r="C187" s="27"/>
      <c r="D187" s="27"/>
      <c r="E187" s="27"/>
      <c r="F187" s="27"/>
      <c r="G187" s="27"/>
      <c r="H187" s="27"/>
      <c r="I187" s="27"/>
      <c r="J187" s="27"/>
      <c r="K187" s="27"/>
      <c r="L187" s="27"/>
    </row>
    <row r="188" spans="1:12" ht="15" customHeight="1">
      <c r="A188" s="27"/>
      <c r="B188" s="27"/>
      <c r="C188" s="27"/>
      <c r="D188" s="27"/>
      <c r="E188" s="27"/>
      <c r="F188" s="27"/>
      <c r="G188" s="27"/>
      <c r="H188" s="27"/>
      <c r="I188" s="27"/>
      <c r="J188" s="27"/>
      <c r="K188" s="27"/>
      <c r="L188" s="27"/>
    </row>
    <row r="189" spans="1:12" ht="15" customHeight="1">
      <c r="B189" s="27"/>
      <c r="C189" s="27"/>
      <c r="D189" s="27"/>
      <c r="E189" s="27"/>
      <c r="F189" s="27"/>
      <c r="G189" s="27"/>
      <c r="H189" s="27"/>
      <c r="I189" s="27"/>
      <c r="J189" s="27"/>
      <c r="K189" s="27"/>
      <c r="L189" s="27"/>
    </row>
    <row r="190" spans="1:12" ht="15" customHeight="1">
      <c r="A190" s="27"/>
      <c r="B190" s="27"/>
      <c r="C190" s="27"/>
      <c r="D190" s="27"/>
      <c r="E190" s="27"/>
      <c r="F190" s="27"/>
      <c r="G190" s="27"/>
      <c r="H190" s="27"/>
      <c r="I190" s="27"/>
      <c r="J190" s="27"/>
      <c r="K190" s="27"/>
      <c r="L190" s="27"/>
    </row>
    <row r="191" spans="1:12" ht="15" customHeight="1">
      <c r="B191" s="27"/>
      <c r="C191" s="27"/>
      <c r="D191" s="27"/>
      <c r="E191" s="27"/>
      <c r="F191" s="27"/>
      <c r="G191" s="27"/>
      <c r="H191" s="27"/>
      <c r="I191" s="27"/>
      <c r="J191" s="27"/>
      <c r="K191" s="27"/>
      <c r="L191" s="27"/>
    </row>
    <row r="192" spans="1:12" ht="15" customHeight="1">
      <c r="A192" s="27"/>
      <c r="B192" s="27"/>
      <c r="C192" s="27"/>
      <c r="D192" s="27"/>
      <c r="E192" s="27"/>
      <c r="F192" s="27"/>
      <c r="G192" s="27"/>
      <c r="H192" s="27"/>
      <c r="I192" s="27"/>
      <c r="J192" s="27"/>
      <c r="K192" s="27"/>
      <c r="L192" s="27"/>
    </row>
    <row r="193" spans="1:12" ht="15" customHeight="1">
      <c r="B193" s="27"/>
      <c r="C193" s="27"/>
      <c r="D193" s="27"/>
      <c r="E193" s="27"/>
      <c r="F193" s="27"/>
      <c r="G193" s="27"/>
      <c r="H193" s="27"/>
      <c r="I193" s="27"/>
      <c r="J193" s="27"/>
      <c r="K193" s="27"/>
      <c r="L193" s="27"/>
    </row>
    <row r="194" spans="1:12" ht="15" customHeight="1">
      <c r="A194" s="27"/>
      <c r="B194" s="27"/>
      <c r="C194" s="27"/>
      <c r="D194" s="27"/>
      <c r="E194" s="27"/>
      <c r="F194" s="27"/>
      <c r="G194" s="27"/>
      <c r="H194" s="27"/>
      <c r="I194" s="27"/>
      <c r="J194" s="27"/>
      <c r="K194" s="27"/>
      <c r="L194" s="27"/>
    </row>
    <row r="195" spans="1:12" ht="15" customHeight="1">
      <c r="B195" s="27"/>
      <c r="C195" s="27"/>
      <c r="D195" s="27"/>
      <c r="E195" s="27"/>
      <c r="F195" s="27"/>
      <c r="G195" s="27"/>
      <c r="H195" s="27"/>
      <c r="I195" s="27"/>
      <c r="J195" s="27"/>
      <c r="K195" s="27"/>
      <c r="L195" s="27"/>
    </row>
    <row r="196" spans="1:12" ht="15" customHeight="1">
      <c r="A196" s="27"/>
      <c r="B196" s="27"/>
      <c r="C196" s="27"/>
      <c r="D196" s="27"/>
      <c r="E196" s="27"/>
      <c r="F196" s="27"/>
      <c r="G196" s="27"/>
      <c r="H196" s="27"/>
      <c r="I196" s="27"/>
      <c r="J196" s="27"/>
      <c r="K196" s="27"/>
      <c r="L196" s="27"/>
    </row>
    <row r="197" spans="1:12" ht="15" customHeight="1">
      <c r="B197" s="27"/>
      <c r="C197" s="27"/>
      <c r="D197" s="27"/>
      <c r="E197" s="27"/>
      <c r="F197" s="27"/>
      <c r="G197" s="27"/>
      <c r="H197" s="27"/>
      <c r="I197" s="27"/>
      <c r="J197" s="27"/>
      <c r="K197" s="27"/>
      <c r="L197" s="27"/>
    </row>
    <row r="198" spans="1:12" ht="15" customHeight="1">
      <c r="A198" s="27"/>
      <c r="B198" s="27"/>
      <c r="C198" s="27"/>
      <c r="D198" s="27"/>
      <c r="E198" s="27"/>
      <c r="F198" s="27"/>
      <c r="G198" s="27"/>
      <c r="H198" s="27"/>
      <c r="I198" s="27"/>
      <c r="J198" s="27"/>
      <c r="K198" s="27"/>
      <c r="L198" s="27"/>
    </row>
    <row r="199" spans="1:12" ht="15" customHeight="1">
      <c r="B199" s="27"/>
      <c r="C199" s="27"/>
      <c r="D199" s="27"/>
      <c r="E199" s="27"/>
      <c r="F199" s="27"/>
      <c r="G199" s="27"/>
      <c r="H199" s="27"/>
      <c r="I199" s="27"/>
      <c r="J199" s="27"/>
      <c r="K199" s="27"/>
      <c r="L199" s="27"/>
    </row>
    <row r="200" spans="1:12" ht="15" customHeight="1">
      <c r="A200" s="27"/>
      <c r="B200" s="27"/>
      <c r="C200" s="27"/>
      <c r="D200" s="27"/>
      <c r="E200" s="27"/>
      <c r="F200" s="27"/>
      <c r="G200" s="27"/>
      <c r="H200" s="27"/>
      <c r="I200" s="27"/>
      <c r="J200" s="27"/>
      <c r="K200" s="27"/>
      <c r="L200" s="27"/>
    </row>
    <row r="201" spans="1:12" ht="15" customHeight="1">
      <c r="B201" s="27"/>
      <c r="C201" s="27"/>
      <c r="D201" s="27"/>
      <c r="E201" s="27"/>
      <c r="F201" s="27"/>
      <c r="G201" s="27"/>
      <c r="H201" s="27"/>
      <c r="I201" s="27"/>
      <c r="J201" s="27"/>
      <c r="K201" s="27"/>
      <c r="L201" s="27"/>
    </row>
    <row r="202" spans="1:12" ht="15" customHeight="1">
      <c r="A202" s="27"/>
      <c r="B202" s="27"/>
      <c r="C202" s="27"/>
      <c r="D202" s="27"/>
      <c r="E202" s="27"/>
      <c r="F202" s="27"/>
      <c r="G202" s="27"/>
      <c r="H202" s="27"/>
      <c r="I202" s="27"/>
      <c r="J202" s="27"/>
      <c r="K202" s="27"/>
      <c r="L202" s="27"/>
    </row>
    <row r="203" spans="1:12" ht="15" customHeight="1">
      <c r="B203" s="27"/>
      <c r="C203" s="27"/>
      <c r="D203" s="27"/>
      <c r="E203" s="27"/>
      <c r="F203" s="27"/>
      <c r="G203" s="27"/>
      <c r="H203" s="27"/>
      <c r="I203" s="27"/>
      <c r="J203" s="27"/>
      <c r="K203" s="27"/>
      <c r="L203" s="27"/>
    </row>
    <row r="204" spans="1:12" ht="15" customHeight="1">
      <c r="A204" s="27"/>
      <c r="B204" s="27"/>
      <c r="C204" s="27"/>
      <c r="D204" s="27"/>
      <c r="E204" s="27"/>
      <c r="F204" s="27"/>
      <c r="G204" s="27"/>
      <c r="H204" s="27"/>
      <c r="I204" s="27"/>
      <c r="J204" s="27"/>
      <c r="K204" s="27"/>
      <c r="L204" s="27"/>
    </row>
    <row r="205" spans="1:12" ht="15" customHeight="1">
      <c r="B205" s="27"/>
      <c r="C205" s="27"/>
      <c r="D205" s="27"/>
      <c r="E205" s="27"/>
      <c r="F205" s="27"/>
      <c r="G205" s="27"/>
      <c r="H205" s="27"/>
      <c r="I205" s="27"/>
      <c r="J205" s="27"/>
      <c r="K205" s="27"/>
      <c r="L205" s="27"/>
    </row>
    <row r="206" spans="1:12" ht="15" customHeight="1">
      <c r="A206" s="27"/>
      <c r="B206" s="27"/>
      <c r="C206" s="27"/>
      <c r="D206" s="27"/>
      <c r="E206" s="27"/>
      <c r="F206" s="27"/>
      <c r="G206" s="27"/>
      <c r="H206" s="27"/>
      <c r="I206" s="27"/>
      <c r="J206" s="27"/>
      <c r="K206" s="27"/>
      <c r="L206" s="27"/>
    </row>
    <row r="207" spans="1:12" ht="15" customHeight="1">
      <c r="B207" s="27"/>
      <c r="C207" s="27"/>
      <c r="D207" s="27"/>
      <c r="E207" s="27"/>
      <c r="F207" s="27"/>
      <c r="G207" s="27"/>
      <c r="H207" s="27"/>
      <c r="I207" s="27"/>
      <c r="J207" s="27"/>
      <c r="K207" s="27"/>
      <c r="L207" s="27"/>
    </row>
    <row r="208" spans="1:12" ht="15" customHeight="1">
      <c r="A208" s="27"/>
      <c r="B208" s="27"/>
      <c r="C208" s="27"/>
      <c r="D208" s="27"/>
      <c r="E208" s="27"/>
      <c r="F208" s="27"/>
      <c r="G208" s="27"/>
      <c r="H208" s="27"/>
      <c r="I208" s="27"/>
      <c r="J208" s="27"/>
      <c r="K208" s="27"/>
      <c r="L208" s="27"/>
    </row>
    <row r="209" spans="1:12" ht="15" customHeight="1">
      <c r="B209" s="27"/>
      <c r="C209" s="27"/>
      <c r="D209" s="27"/>
      <c r="E209" s="27"/>
      <c r="F209" s="27"/>
      <c r="G209" s="27"/>
      <c r="H209" s="27"/>
      <c r="I209" s="27"/>
      <c r="J209" s="27"/>
      <c r="K209" s="27"/>
      <c r="L209" s="27"/>
    </row>
    <row r="210" spans="1:12" ht="15" customHeight="1">
      <c r="A210" s="27"/>
      <c r="B210" s="27"/>
      <c r="C210" s="27"/>
      <c r="D210" s="27"/>
      <c r="E210" s="27"/>
      <c r="F210" s="27"/>
      <c r="G210" s="27"/>
      <c r="H210" s="27"/>
      <c r="I210" s="27"/>
      <c r="J210" s="27"/>
      <c r="K210" s="27"/>
      <c r="L210" s="27"/>
    </row>
    <row r="211" spans="1:12" ht="15" customHeight="1">
      <c r="B211" s="27"/>
      <c r="C211" s="27"/>
      <c r="D211" s="27"/>
      <c r="E211" s="27"/>
      <c r="F211" s="27"/>
      <c r="G211" s="27"/>
      <c r="H211" s="27"/>
      <c r="I211" s="27"/>
      <c r="J211" s="27"/>
      <c r="K211" s="27"/>
      <c r="L211" s="27"/>
    </row>
    <row r="212" spans="1:12" ht="15" customHeight="1">
      <c r="A212" s="27"/>
      <c r="B212" s="27"/>
      <c r="C212" s="27"/>
      <c r="D212" s="27"/>
      <c r="E212" s="27"/>
      <c r="F212" s="27"/>
      <c r="G212" s="27"/>
      <c r="H212" s="27"/>
      <c r="I212" s="27"/>
      <c r="J212" s="27"/>
      <c r="K212" s="27"/>
      <c r="L212" s="27"/>
    </row>
    <row r="213" spans="1:12" ht="15" customHeight="1">
      <c r="B213" s="27"/>
      <c r="C213" s="27"/>
      <c r="D213" s="27"/>
      <c r="E213" s="27"/>
      <c r="F213" s="27"/>
      <c r="G213" s="27"/>
      <c r="H213" s="27"/>
      <c r="I213" s="27"/>
      <c r="J213" s="27"/>
      <c r="K213" s="27"/>
      <c r="L213" s="27"/>
    </row>
    <row r="214" spans="1:12" ht="15" customHeight="1">
      <c r="A214" s="27"/>
      <c r="B214" s="27"/>
      <c r="C214" s="27"/>
      <c r="D214" s="27"/>
      <c r="E214" s="27"/>
      <c r="F214" s="27"/>
      <c r="G214" s="27"/>
      <c r="H214" s="27"/>
      <c r="I214" s="27"/>
      <c r="J214" s="27"/>
      <c r="K214" s="27"/>
      <c r="L214" s="27"/>
    </row>
    <row r="215" spans="1:12" ht="15" customHeight="1">
      <c r="B215" s="27"/>
      <c r="C215" s="27"/>
      <c r="D215" s="27"/>
      <c r="E215" s="27"/>
      <c r="F215" s="27"/>
      <c r="G215" s="27"/>
      <c r="H215" s="27"/>
      <c r="I215" s="27"/>
      <c r="J215" s="27"/>
      <c r="K215" s="27"/>
      <c r="L215" s="27"/>
    </row>
    <row r="216" spans="1:12" ht="15" customHeight="1">
      <c r="A216" s="27"/>
      <c r="B216" s="27"/>
      <c r="C216" s="27"/>
      <c r="D216" s="27"/>
      <c r="E216" s="27"/>
      <c r="F216" s="27"/>
      <c r="G216" s="27"/>
      <c r="H216" s="27"/>
      <c r="I216" s="27"/>
      <c r="J216" s="27"/>
      <c r="K216" s="27"/>
      <c r="L216" s="27"/>
    </row>
    <row r="217" spans="1:12" ht="15" customHeight="1">
      <c r="B217" s="27"/>
      <c r="C217" s="27"/>
      <c r="D217" s="27"/>
      <c r="E217" s="27"/>
      <c r="F217" s="27"/>
      <c r="G217" s="27"/>
      <c r="H217" s="27"/>
      <c r="I217" s="27"/>
      <c r="J217" s="27"/>
      <c r="K217" s="27"/>
      <c r="L217" s="27"/>
    </row>
    <row r="218" spans="1:12" ht="15" customHeight="1">
      <c r="A218" s="27"/>
      <c r="B218" s="27"/>
      <c r="C218" s="27"/>
      <c r="D218" s="27"/>
      <c r="E218" s="27"/>
      <c r="F218" s="27"/>
      <c r="G218" s="27"/>
      <c r="H218" s="27"/>
      <c r="I218" s="27"/>
      <c r="J218" s="27"/>
      <c r="K218" s="27"/>
      <c r="L218" s="27"/>
    </row>
    <row r="219" spans="1:12" ht="15" customHeight="1">
      <c r="B219" s="27"/>
      <c r="C219" s="27"/>
      <c r="D219" s="27"/>
      <c r="E219" s="27"/>
      <c r="F219" s="27"/>
      <c r="G219" s="27"/>
      <c r="H219" s="27"/>
      <c r="I219" s="27"/>
      <c r="J219" s="27"/>
      <c r="K219" s="27"/>
      <c r="L219" s="27"/>
    </row>
    <row r="220" spans="1:12" ht="15" customHeight="1">
      <c r="A220" s="27"/>
      <c r="B220" s="27"/>
      <c r="C220" s="27"/>
      <c r="D220" s="27"/>
      <c r="E220" s="27"/>
      <c r="F220" s="27"/>
      <c r="G220" s="27"/>
      <c r="H220" s="27"/>
      <c r="I220" s="27"/>
      <c r="J220" s="27"/>
      <c r="K220" s="27"/>
      <c r="L220" s="27"/>
    </row>
    <row r="221" spans="1:12" ht="15" customHeight="1">
      <c r="B221" s="27"/>
      <c r="C221" s="27"/>
      <c r="D221" s="27"/>
      <c r="E221" s="27"/>
      <c r="F221" s="27"/>
      <c r="G221" s="27"/>
      <c r="H221" s="27"/>
      <c r="I221" s="27"/>
      <c r="J221" s="27"/>
      <c r="K221" s="27"/>
      <c r="L221" s="27"/>
    </row>
    <row r="222" spans="1:12" ht="15" customHeight="1">
      <c r="A222" s="27"/>
      <c r="B222" s="27"/>
      <c r="C222" s="27"/>
      <c r="D222" s="27"/>
      <c r="E222" s="27"/>
      <c r="F222" s="27"/>
      <c r="G222" s="27"/>
      <c r="H222" s="27"/>
      <c r="I222" s="27"/>
      <c r="J222" s="27"/>
      <c r="K222" s="27"/>
      <c r="L222" s="27"/>
    </row>
    <row r="223" spans="1:12" ht="15" customHeight="1">
      <c r="B223" s="27"/>
      <c r="C223" s="27"/>
      <c r="D223" s="27"/>
      <c r="E223" s="27"/>
      <c r="F223" s="27"/>
      <c r="G223" s="27"/>
      <c r="H223" s="27"/>
      <c r="I223" s="27"/>
      <c r="J223" s="27"/>
      <c r="K223" s="27"/>
      <c r="L223" s="27"/>
    </row>
    <row r="224" spans="1:12" ht="15" customHeight="1">
      <c r="A224" s="27"/>
      <c r="B224" s="27"/>
      <c r="C224" s="27"/>
      <c r="D224" s="27"/>
      <c r="E224" s="27"/>
      <c r="F224" s="27"/>
      <c r="G224" s="27"/>
      <c r="H224" s="27"/>
      <c r="I224" s="27"/>
      <c r="J224" s="27"/>
      <c r="K224" s="27"/>
      <c r="L224" s="27"/>
    </row>
    <row r="225" spans="1:12" ht="15" customHeight="1">
      <c r="B225" s="27"/>
      <c r="C225" s="27"/>
      <c r="D225" s="27"/>
      <c r="E225" s="27"/>
      <c r="F225" s="27"/>
      <c r="G225" s="27"/>
      <c r="H225" s="27"/>
      <c r="I225" s="27"/>
      <c r="J225" s="27"/>
      <c r="K225" s="27"/>
      <c r="L225" s="27"/>
    </row>
    <row r="226" spans="1:12" ht="15" customHeight="1">
      <c r="A226" s="27"/>
      <c r="B226" s="27"/>
      <c r="C226" s="27"/>
      <c r="D226" s="27"/>
      <c r="E226" s="27"/>
      <c r="F226" s="27"/>
      <c r="G226" s="27"/>
      <c r="H226" s="27"/>
      <c r="I226" s="27"/>
      <c r="J226" s="27"/>
      <c r="K226" s="27"/>
      <c r="L226" s="27"/>
    </row>
    <row r="227" spans="1:12" ht="15" customHeight="1">
      <c r="B227" s="27"/>
      <c r="C227" s="27"/>
      <c r="D227" s="27"/>
      <c r="E227" s="27"/>
      <c r="F227" s="27"/>
      <c r="G227" s="27"/>
      <c r="H227" s="27"/>
      <c r="I227" s="27"/>
      <c r="J227" s="27"/>
      <c r="K227" s="27"/>
      <c r="L227" s="27"/>
    </row>
    <row r="228" spans="1:12" ht="15" customHeight="1">
      <c r="A228" s="27"/>
      <c r="B228" s="27"/>
      <c r="C228" s="27"/>
      <c r="D228" s="27"/>
      <c r="E228" s="27"/>
      <c r="F228" s="27"/>
      <c r="G228" s="27"/>
      <c r="H228" s="27"/>
      <c r="I228" s="27"/>
      <c r="J228" s="27"/>
      <c r="K228" s="27"/>
      <c r="L228" s="27"/>
    </row>
    <row r="229" spans="1:12" ht="15" customHeight="1">
      <c r="B229" s="27"/>
      <c r="C229" s="27"/>
      <c r="D229" s="27"/>
      <c r="E229" s="27"/>
      <c r="F229" s="27"/>
      <c r="G229" s="27"/>
      <c r="H229" s="27"/>
      <c r="I229" s="27"/>
      <c r="J229" s="27"/>
      <c r="K229" s="27"/>
      <c r="L229" s="27"/>
    </row>
    <row r="230" spans="1:12" ht="15" customHeight="1">
      <c r="A230" s="27"/>
      <c r="B230" s="27"/>
      <c r="C230" s="27"/>
      <c r="D230" s="27"/>
      <c r="E230" s="27"/>
      <c r="F230" s="27"/>
      <c r="G230" s="27"/>
      <c r="H230" s="27"/>
      <c r="I230" s="27"/>
      <c r="J230" s="27"/>
      <c r="K230" s="27"/>
      <c r="L230" s="27"/>
    </row>
    <row r="231" spans="1:12" ht="15" customHeight="1">
      <c r="B231" s="27"/>
      <c r="C231" s="27"/>
      <c r="D231" s="27"/>
      <c r="E231" s="27"/>
      <c r="F231" s="27"/>
      <c r="G231" s="27"/>
      <c r="H231" s="27"/>
      <c r="I231" s="27"/>
      <c r="J231" s="27"/>
      <c r="K231" s="27"/>
      <c r="L231" s="27"/>
    </row>
    <row r="232" spans="1:12" ht="15" customHeight="1">
      <c r="A232" s="27"/>
      <c r="B232" s="27"/>
      <c r="C232" s="27"/>
      <c r="D232" s="27"/>
      <c r="E232" s="27"/>
      <c r="F232" s="27"/>
      <c r="G232" s="27"/>
      <c r="H232" s="27"/>
      <c r="I232" s="27"/>
      <c r="J232" s="27"/>
      <c r="K232" s="27"/>
      <c r="L232" s="27"/>
    </row>
    <row r="233" spans="1:12" ht="15" customHeight="1">
      <c r="B233" s="27"/>
      <c r="C233" s="27"/>
      <c r="D233" s="27"/>
      <c r="E233" s="27"/>
      <c r="F233" s="27"/>
      <c r="G233" s="27"/>
      <c r="H233" s="27"/>
      <c r="I233" s="27"/>
      <c r="J233" s="27"/>
      <c r="K233" s="27"/>
      <c r="L233" s="27"/>
    </row>
    <row r="234" spans="1:12" ht="15" customHeight="1">
      <c r="A234" s="27"/>
      <c r="B234" s="27"/>
      <c r="C234" s="27"/>
      <c r="D234" s="27"/>
      <c r="E234" s="27"/>
      <c r="F234" s="27"/>
      <c r="G234" s="27"/>
      <c r="H234" s="27"/>
      <c r="I234" s="27"/>
      <c r="J234" s="27"/>
      <c r="K234" s="27"/>
      <c r="L234" s="27"/>
    </row>
    <row r="235" spans="1:12" ht="15" customHeight="1">
      <c r="B235" s="27"/>
      <c r="C235" s="27"/>
      <c r="D235" s="27"/>
      <c r="E235" s="27"/>
      <c r="F235" s="27"/>
      <c r="G235" s="27"/>
      <c r="H235" s="27"/>
      <c r="I235" s="27"/>
      <c r="J235" s="27"/>
      <c r="K235" s="27"/>
      <c r="L235" s="27"/>
    </row>
    <row r="236" spans="1:12" ht="15" customHeight="1">
      <c r="A236" s="27"/>
      <c r="B236" s="27"/>
      <c r="C236" s="27"/>
      <c r="D236" s="27"/>
      <c r="E236" s="27"/>
      <c r="F236" s="27"/>
      <c r="G236" s="27"/>
      <c r="H236" s="27"/>
      <c r="I236" s="27"/>
      <c r="J236" s="27"/>
      <c r="K236" s="27"/>
      <c r="L236" s="27"/>
    </row>
    <row r="237" spans="1:12" ht="15" customHeight="1">
      <c r="B237" s="27"/>
      <c r="C237" s="27"/>
      <c r="D237" s="27"/>
      <c r="E237" s="27"/>
      <c r="F237" s="27"/>
      <c r="G237" s="27"/>
      <c r="H237" s="27"/>
      <c r="I237" s="27"/>
      <c r="J237" s="27"/>
      <c r="K237" s="27"/>
      <c r="L237" s="27"/>
    </row>
    <row r="238" spans="1:12" ht="15" customHeight="1">
      <c r="A238" s="27"/>
      <c r="B238" s="27"/>
      <c r="C238" s="27"/>
      <c r="D238" s="27"/>
      <c r="E238" s="27"/>
      <c r="F238" s="27"/>
      <c r="G238" s="27"/>
      <c r="H238" s="27"/>
      <c r="I238" s="27"/>
      <c r="J238" s="27"/>
      <c r="K238" s="27"/>
      <c r="L238" s="27"/>
    </row>
    <row r="239" spans="1:12" ht="15" customHeight="1">
      <c r="B239" s="27"/>
      <c r="C239" s="27"/>
      <c r="D239" s="27"/>
      <c r="E239" s="27"/>
      <c r="F239" s="27"/>
      <c r="G239" s="27"/>
      <c r="H239" s="27"/>
      <c r="I239" s="27"/>
      <c r="J239" s="27"/>
      <c r="K239" s="27"/>
      <c r="L239" s="27"/>
    </row>
    <row r="240" spans="1:12" ht="15" customHeight="1">
      <c r="A240" s="27"/>
      <c r="B240" s="27"/>
      <c r="C240" s="27"/>
      <c r="D240" s="27"/>
      <c r="E240" s="27"/>
      <c r="F240" s="27"/>
      <c r="G240" s="27"/>
      <c r="H240" s="27"/>
      <c r="I240" s="27"/>
      <c r="J240" s="27"/>
      <c r="K240" s="27"/>
      <c r="L240" s="27"/>
    </row>
    <row r="241" spans="1:12" ht="15" customHeight="1">
      <c r="B241" s="27"/>
      <c r="C241" s="27"/>
      <c r="D241" s="27"/>
      <c r="E241" s="27"/>
      <c r="F241" s="27"/>
      <c r="G241" s="27"/>
      <c r="H241" s="27"/>
      <c r="I241" s="27"/>
      <c r="J241" s="27"/>
      <c r="K241" s="27"/>
      <c r="L241" s="27"/>
    </row>
    <row r="242" spans="1:12" ht="15" customHeight="1">
      <c r="A242" s="27"/>
      <c r="B242" s="27"/>
      <c r="C242" s="27"/>
      <c r="D242" s="27"/>
      <c r="E242" s="27"/>
      <c r="F242" s="27"/>
      <c r="G242" s="27"/>
      <c r="H242" s="27"/>
      <c r="I242" s="27"/>
      <c r="J242" s="27"/>
      <c r="K242" s="27"/>
      <c r="L242" s="27"/>
    </row>
    <row r="243" spans="1:12" ht="15" customHeight="1">
      <c r="B243" s="27"/>
      <c r="C243" s="27"/>
      <c r="D243" s="27"/>
      <c r="E243" s="27"/>
      <c r="F243" s="27"/>
      <c r="G243" s="27"/>
      <c r="H243" s="27"/>
      <c r="I243" s="27"/>
      <c r="J243" s="27"/>
      <c r="K243" s="27"/>
      <c r="L243" s="27"/>
    </row>
    <row r="244" spans="1:12" ht="15" customHeight="1">
      <c r="A244" s="27"/>
      <c r="B244" s="27"/>
      <c r="C244" s="27"/>
      <c r="D244" s="27"/>
      <c r="E244" s="27"/>
      <c r="F244" s="27"/>
      <c r="G244" s="27"/>
      <c r="H244" s="27"/>
      <c r="I244" s="27"/>
      <c r="J244" s="27"/>
      <c r="K244" s="27"/>
      <c r="L244" s="27"/>
    </row>
    <row r="245" spans="1:12" ht="15" customHeight="1">
      <c r="B245" s="27"/>
      <c r="C245" s="27"/>
      <c r="D245" s="27"/>
      <c r="E245" s="27"/>
      <c r="F245" s="27"/>
      <c r="G245" s="27"/>
      <c r="H245" s="27"/>
      <c r="I245" s="27"/>
      <c r="J245" s="27"/>
      <c r="K245" s="27"/>
      <c r="L245" s="27"/>
    </row>
    <row r="246" spans="1:12" ht="15" customHeight="1">
      <c r="A246" s="27"/>
      <c r="B246" s="27"/>
      <c r="C246" s="27"/>
      <c r="D246" s="27"/>
      <c r="E246" s="27"/>
      <c r="F246" s="27"/>
      <c r="G246" s="27"/>
      <c r="H246" s="27"/>
      <c r="I246" s="27"/>
      <c r="J246" s="27"/>
      <c r="K246" s="27"/>
      <c r="L246" s="27"/>
    </row>
    <row r="247" spans="1:12" ht="15" customHeight="1">
      <c r="B247" s="27"/>
      <c r="C247" s="27"/>
      <c r="D247" s="27"/>
      <c r="E247" s="27"/>
      <c r="F247" s="27"/>
      <c r="G247" s="27"/>
      <c r="H247" s="27"/>
      <c r="I247" s="27"/>
      <c r="J247" s="27"/>
      <c r="K247" s="27"/>
      <c r="L247" s="27"/>
    </row>
    <row r="248" spans="1:12" ht="15" customHeight="1">
      <c r="A248" s="27"/>
      <c r="B248" s="27"/>
      <c r="C248" s="27"/>
      <c r="D248" s="27"/>
      <c r="E248" s="27"/>
      <c r="F248" s="27"/>
      <c r="G248" s="27"/>
      <c r="H248" s="27"/>
      <c r="I248" s="27"/>
      <c r="J248" s="27"/>
      <c r="K248" s="27"/>
      <c r="L248" s="27"/>
    </row>
    <row r="249" spans="1:12" ht="15" customHeight="1">
      <c r="B249" s="27"/>
      <c r="C249" s="27"/>
      <c r="D249" s="27"/>
      <c r="E249" s="27"/>
      <c r="F249" s="27"/>
      <c r="G249" s="27"/>
      <c r="H249" s="27"/>
      <c r="I249" s="27"/>
      <c r="J249" s="27"/>
      <c r="K249" s="27"/>
      <c r="L249" s="27"/>
    </row>
    <row r="250" spans="1:12" ht="15" customHeight="1">
      <c r="A250" s="27"/>
      <c r="B250" s="27"/>
      <c r="C250" s="27"/>
      <c r="D250" s="27"/>
      <c r="E250" s="27"/>
      <c r="F250" s="27"/>
      <c r="G250" s="27"/>
      <c r="H250" s="27"/>
      <c r="I250" s="27"/>
      <c r="J250" s="27"/>
      <c r="K250" s="27"/>
      <c r="L250" s="27"/>
    </row>
    <row r="251" spans="1:12" ht="15" customHeight="1">
      <c r="B251" s="27"/>
      <c r="C251" s="27"/>
      <c r="D251" s="27"/>
      <c r="E251" s="27"/>
      <c r="F251" s="27"/>
      <c r="G251" s="27"/>
      <c r="H251" s="27"/>
      <c r="I251" s="27"/>
      <c r="J251" s="27"/>
      <c r="K251" s="27"/>
      <c r="L251" s="27"/>
    </row>
    <row r="252" spans="1:12" ht="15" customHeight="1">
      <c r="A252" s="27"/>
      <c r="B252" s="27"/>
      <c r="C252" s="27"/>
      <c r="D252" s="27"/>
      <c r="E252" s="27"/>
      <c r="F252" s="27"/>
      <c r="G252" s="27"/>
      <c r="H252" s="27"/>
      <c r="I252" s="27"/>
      <c r="J252" s="27"/>
      <c r="K252" s="27"/>
      <c r="L252" s="27"/>
    </row>
    <row r="253" spans="1:12" ht="15" customHeight="1">
      <c r="B253" s="27"/>
      <c r="C253" s="27"/>
      <c r="D253" s="27"/>
      <c r="E253" s="27"/>
      <c r="F253" s="27"/>
      <c r="G253" s="27"/>
      <c r="H253" s="27"/>
      <c r="I253" s="27"/>
      <c r="J253" s="27"/>
      <c r="K253" s="27"/>
      <c r="L253" s="27"/>
    </row>
    <row r="254" spans="1:12" ht="15" customHeight="1">
      <c r="A254" s="27"/>
      <c r="B254" s="27"/>
      <c r="C254" s="27"/>
      <c r="D254" s="27"/>
      <c r="E254" s="27"/>
      <c r="F254" s="27"/>
      <c r="G254" s="27"/>
      <c r="H254" s="27"/>
      <c r="I254" s="27"/>
      <c r="J254" s="27"/>
      <c r="K254" s="27"/>
      <c r="L254" s="27"/>
    </row>
    <row r="255" spans="1:12" ht="15" customHeight="1">
      <c r="B255" s="27"/>
      <c r="C255" s="27"/>
      <c r="D255" s="27"/>
      <c r="E255" s="27"/>
      <c r="F255" s="27"/>
      <c r="G255" s="27"/>
      <c r="H255" s="27"/>
      <c r="I255" s="27"/>
      <c r="J255" s="27"/>
      <c r="K255" s="27"/>
      <c r="L255" s="27"/>
    </row>
    <row r="256" spans="1:12" ht="15" customHeight="1">
      <c r="A256" s="27"/>
      <c r="B256" s="27"/>
      <c r="C256" s="27"/>
      <c r="D256" s="27"/>
      <c r="E256" s="27"/>
      <c r="F256" s="27"/>
      <c r="G256" s="27"/>
      <c r="H256" s="27"/>
      <c r="I256" s="27"/>
      <c r="J256" s="27"/>
      <c r="K256" s="27"/>
      <c r="L256" s="27"/>
    </row>
    <row r="257" spans="1:12" ht="15" customHeight="1">
      <c r="B257" s="27"/>
      <c r="C257" s="27"/>
      <c r="D257" s="27"/>
      <c r="E257" s="27"/>
      <c r="F257" s="27"/>
      <c r="G257" s="27"/>
      <c r="H257" s="27"/>
      <c r="I257" s="27"/>
      <c r="J257" s="27"/>
      <c r="K257" s="27"/>
      <c r="L257" s="27"/>
    </row>
    <row r="258" spans="1:12" ht="15" customHeight="1">
      <c r="A258" s="27"/>
      <c r="B258" s="27"/>
      <c r="C258" s="27"/>
      <c r="D258" s="27"/>
      <c r="E258" s="27"/>
      <c r="F258" s="27"/>
      <c r="G258" s="27"/>
      <c r="H258" s="27"/>
      <c r="I258" s="27"/>
      <c r="J258" s="27"/>
      <c r="K258" s="27"/>
      <c r="L258" s="27"/>
    </row>
    <row r="259" spans="1:12" ht="15" customHeight="1">
      <c r="B259" s="27"/>
      <c r="C259" s="27"/>
      <c r="D259" s="27"/>
      <c r="E259" s="27"/>
      <c r="F259" s="27"/>
      <c r="G259" s="27"/>
      <c r="H259" s="27"/>
      <c r="I259" s="27"/>
      <c r="J259" s="27"/>
      <c r="K259" s="27"/>
      <c r="L259" s="27"/>
    </row>
    <row r="260" spans="1:12" ht="15" customHeight="1">
      <c r="A260" s="27"/>
      <c r="B260" s="27"/>
      <c r="C260" s="27"/>
      <c r="D260" s="27"/>
      <c r="E260" s="27"/>
      <c r="F260" s="27"/>
      <c r="G260" s="27"/>
      <c r="H260" s="27"/>
      <c r="I260" s="27"/>
      <c r="J260" s="27"/>
      <c r="K260" s="27"/>
      <c r="L260" s="27"/>
    </row>
    <row r="261" spans="1:12" ht="15" customHeight="1">
      <c r="B261" s="27"/>
      <c r="C261" s="27"/>
      <c r="D261" s="27"/>
      <c r="E261" s="27"/>
      <c r="F261" s="27"/>
      <c r="G261" s="27"/>
      <c r="H261" s="27"/>
      <c r="I261" s="27"/>
      <c r="J261" s="27"/>
      <c r="K261" s="27"/>
      <c r="L261" s="27"/>
    </row>
    <row r="262" spans="1:12" ht="15" customHeight="1">
      <c r="A262" s="27"/>
      <c r="B262" s="27"/>
      <c r="C262" s="27"/>
      <c r="D262" s="27"/>
      <c r="E262" s="27"/>
      <c r="F262" s="27"/>
      <c r="G262" s="27"/>
      <c r="H262" s="27"/>
      <c r="I262" s="27"/>
      <c r="J262" s="27"/>
      <c r="K262" s="27"/>
      <c r="L262" s="27"/>
    </row>
    <row r="263" spans="1:12" ht="15" customHeight="1">
      <c r="B263" s="27"/>
      <c r="C263" s="27"/>
      <c r="D263" s="27"/>
      <c r="E263" s="27"/>
      <c r="F263" s="27"/>
      <c r="G263" s="27"/>
      <c r="H263" s="27"/>
      <c r="I263" s="27"/>
      <c r="J263" s="27"/>
      <c r="K263" s="27"/>
      <c r="L263" s="27"/>
    </row>
    <row r="264" spans="1:12" ht="15" customHeight="1">
      <c r="A264" s="27"/>
      <c r="B264" s="27"/>
      <c r="C264" s="27"/>
      <c r="D264" s="27"/>
      <c r="E264" s="27"/>
      <c r="F264" s="27"/>
      <c r="G264" s="27"/>
      <c r="H264" s="27"/>
      <c r="I264" s="27"/>
      <c r="J264" s="27"/>
      <c r="K264" s="27"/>
      <c r="L264" s="27"/>
    </row>
    <row r="265" spans="1:12" ht="15" customHeight="1">
      <c r="B265" s="27"/>
      <c r="C265" s="27"/>
      <c r="D265" s="27"/>
      <c r="E265" s="27"/>
      <c r="F265" s="27"/>
      <c r="G265" s="27"/>
      <c r="H265" s="27"/>
      <c r="I265" s="27"/>
      <c r="J265" s="27"/>
      <c r="K265" s="27"/>
      <c r="L265" s="27"/>
    </row>
    <row r="266" spans="1:12" ht="15" customHeight="1">
      <c r="A266" s="27"/>
      <c r="B266" s="27"/>
      <c r="C266" s="27"/>
      <c r="D266" s="27"/>
      <c r="E266" s="27"/>
      <c r="F266" s="27"/>
      <c r="G266" s="27"/>
      <c r="H266" s="27"/>
      <c r="I266" s="27"/>
      <c r="J266" s="27"/>
      <c r="K266" s="27"/>
      <c r="L266" s="27"/>
    </row>
    <row r="267" spans="1:12" ht="15" customHeight="1">
      <c r="B267" s="27"/>
      <c r="C267" s="27"/>
      <c r="D267" s="27"/>
      <c r="E267" s="27"/>
      <c r="F267" s="27"/>
      <c r="G267" s="27"/>
      <c r="H267" s="27"/>
      <c r="I267" s="27"/>
      <c r="J267" s="27"/>
      <c r="K267" s="27"/>
      <c r="L267" s="27"/>
    </row>
    <row r="268" spans="1:12" ht="15" customHeight="1">
      <c r="A268" s="27"/>
      <c r="B268" s="27"/>
      <c r="C268" s="27"/>
      <c r="D268" s="27"/>
      <c r="E268" s="27"/>
      <c r="F268" s="27"/>
      <c r="G268" s="27"/>
      <c r="H268" s="27"/>
      <c r="I268" s="27"/>
      <c r="J268" s="27"/>
      <c r="K268" s="27"/>
      <c r="L268" s="27"/>
    </row>
    <row r="269" spans="1:12" ht="15" customHeight="1">
      <c r="B269" s="27"/>
      <c r="C269" s="27"/>
      <c r="D269" s="27"/>
      <c r="E269" s="27"/>
      <c r="F269" s="27"/>
      <c r="G269" s="27"/>
      <c r="H269" s="27"/>
      <c r="I269" s="27"/>
      <c r="J269" s="27"/>
      <c r="K269" s="27"/>
      <c r="L269" s="27"/>
    </row>
    <row r="270" spans="1:12" ht="15" customHeight="1">
      <c r="A270" s="27"/>
      <c r="B270" s="27"/>
      <c r="C270" s="27"/>
      <c r="D270" s="27"/>
      <c r="E270" s="27"/>
      <c r="F270" s="27"/>
      <c r="G270" s="27"/>
      <c r="H270" s="27"/>
      <c r="I270" s="27"/>
      <c r="J270" s="27"/>
      <c r="K270" s="27"/>
      <c r="L270" s="27"/>
    </row>
    <row r="271" spans="1:12" ht="15" customHeight="1">
      <c r="B271" s="27"/>
      <c r="C271" s="27"/>
      <c r="D271" s="27"/>
      <c r="E271" s="27"/>
      <c r="F271" s="27"/>
      <c r="G271" s="27"/>
      <c r="H271" s="27"/>
      <c r="I271" s="27"/>
      <c r="J271" s="27"/>
      <c r="K271" s="27"/>
      <c r="L271" s="27"/>
    </row>
    <row r="272" spans="1:12" ht="15" customHeight="1">
      <c r="A272" s="27"/>
      <c r="B272" s="27"/>
      <c r="C272" s="27"/>
      <c r="D272" s="27"/>
      <c r="E272" s="27"/>
      <c r="F272" s="27"/>
      <c r="G272" s="27"/>
      <c r="H272" s="27"/>
      <c r="I272" s="27"/>
      <c r="J272" s="27"/>
      <c r="K272" s="27"/>
      <c r="L272" s="27"/>
    </row>
    <row r="273" spans="1:12" ht="15" customHeight="1">
      <c r="B273" s="27"/>
      <c r="C273" s="27"/>
      <c r="D273" s="27"/>
      <c r="E273" s="27"/>
      <c r="F273" s="27"/>
      <c r="G273" s="27"/>
      <c r="H273" s="27"/>
      <c r="I273" s="27"/>
      <c r="J273" s="27"/>
      <c r="K273" s="27"/>
      <c r="L273" s="27"/>
    </row>
    <row r="274" spans="1:12" ht="15" customHeight="1">
      <c r="A274" s="27"/>
      <c r="B274" s="27"/>
      <c r="C274" s="27"/>
      <c r="D274" s="27"/>
      <c r="E274" s="27"/>
      <c r="F274" s="27"/>
      <c r="G274" s="27"/>
      <c r="H274" s="27"/>
      <c r="I274" s="27"/>
      <c r="J274" s="27"/>
      <c r="K274" s="27"/>
      <c r="L274" s="27"/>
    </row>
    <row r="275" spans="1:12" ht="15" customHeight="1">
      <c r="B275" s="27"/>
      <c r="C275" s="27"/>
      <c r="D275" s="27"/>
      <c r="E275" s="27"/>
      <c r="F275" s="27"/>
      <c r="G275" s="27"/>
      <c r="H275" s="27"/>
      <c r="I275" s="27"/>
      <c r="J275" s="27"/>
      <c r="K275" s="27"/>
      <c r="L275" s="27"/>
    </row>
    <row r="276" spans="1:12" ht="15" customHeight="1">
      <c r="A276" s="27"/>
      <c r="B276" s="27"/>
      <c r="C276" s="27"/>
      <c r="D276" s="27"/>
      <c r="E276" s="27"/>
      <c r="F276" s="27"/>
      <c r="G276" s="27"/>
      <c r="H276" s="27"/>
      <c r="I276" s="27"/>
      <c r="J276" s="27"/>
      <c r="K276" s="27"/>
      <c r="L276" s="27"/>
    </row>
    <row r="277" spans="1:12" ht="15" customHeight="1">
      <c r="B277" s="27"/>
      <c r="C277" s="27"/>
      <c r="D277" s="27"/>
      <c r="E277" s="27"/>
      <c r="F277" s="27"/>
      <c r="G277" s="27"/>
      <c r="H277" s="27"/>
      <c r="I277" s="27"/>
      <c r="J277" s="27"/>
      <c r="K277" s="27"/>
      <c r="L277" s="27"/>
    </row>
    <row r="278" spans="1:12" ht="15" customHeight="1">
      <c r="A278" s="27"/>
      <c r="B278" s="27"/>
      <c r="C278" s="27"/>
      <c r="D278" s="27"/>
      <c r="E278" s="27"/>
      <c r="F278" s="27"/>
      <c r="G278" s="27"/>
      <c r="H278" s="27"/>
      <c r="I278" s="27"/>
      <c r="J278" s="27"/>
      <c r="K278" s="27"/>
      <c r="L278" s="27"/>
    </row>
    <row r="279" spans="1:12" ht="15" customHeight="1">
      <c r="B279" s="27"/>
      <c r="C279" s="27"/>
      <c r="D279" s="27"/>
      <c r="E279" s="27"/>
      <c r="F279" s="27"/>
      <c r="G279" s="27"/>
      <c r="H279" s="27"/>
      <c r="I279" s="27"/>
      <c r="J279" s="27"/>
      <c r="K279" s="27"/>
      <c r="L279" s="27"/>
    </row>
    <row r="280" spans="1:12" ht="15" customHeight="1">
      <c r="A280" s="27"/>
      <c r="B280" s="27"/>
      <c r="C280" s="27"/>
      <c r="D280" s="27"/>
      <c r="E280" s="27"/>
      <c r="F280" s="27"/>
      <c r="G280" s="27"/>
      <c r="H280" s="27"/>
      <c r="I280" s="27"/>
      <c r="J280" s="27"/>
      <c r="K280" s="27"/>
      <c r="L280" s="27"/>
    </row>
    <row r="281" spans="1:12" ht="15" customHeight="1">
      <c r="B281" s="27"/>
      <c r="C281" s="27"/>
      <c r="D281" s="27"/>
      <c r="E281" s="27"/>
      <c r="F281" s="27"/>
      <c r="G281" s="27"/>
      <c r="H281" s="27"/>
      <c r="I281" s="27"/>
      <c r="J281" s="27"/>
      <c r="K281" s="27"/>
      <c r="L281" s="27"/>
    </row>
    <row r="282" spans="1:12" ht="15" customHeight="1">
      <c r="A282" s="27"/>
      <c r="B282" s="27"/>
      <c r="C282" s="27"/>
      <c r="D282" s="27"/>
      <c r="E282" s="27"/>
      <c r="F282" s="27"/>
      <c r="G282" s="27"/>
      <c r="H282" s="27"/>
      <c r="I282" s="27"/>
      <c r="J282" s="27"/>
      <c r="K282" s="27"/>
      <c r="L282" s="27"/>
    </row>
    <row r="283" spans="1:12" ht="15" customHeight="1">
      <c r="B283" s="27"/>
      <c r="C283" s="27"/>
      <c r="D283" s="27"/>
      <c r="E283" s="27"/>
      <c r="F283" s="27"/>
      <c r="G283" s="27"/>
      <c r="H283" s="27"/>
      <c r="I283" s="27"/>
      <c r="J283" s="27"/>
      <c r="K283" s="27"/>
      <c r="L283" s="27"/>
    </row>
    <row r="284" spans="1:12" ht="15" customHeight="1">
      <c r="A284" s="27"/>
      <c r="B284" s="27"/>
      <c r="C284" s="27"/>
      <c r="D284" s="27"/>
      <c r="E284" s="27"/>
      <c r="F284" s="27"/>
      <c r="G284" s="27"/>
      <c r="H284" s="27"/>
      <c r="I284" s="27"/>
      <c r="J284" s="27"/>
      <c r="K284" s="27"/>
      <c r="L284" s="27"/>
    </row>
    <row r="285" spans="1:12" ht="15" customHeight="1">
      <c r="B285" s="27"/>
      <c r="C285" s="27"/>
      <c r="D285" s="27"/>
      <c r="E285" s="27"/>
      <c r="F285" s="27"/>
      <c r="G285" s="27"/>
      <c r="H285" s="27"/>
      <c r="I285" s="27"/>
      <c r="J285" s="27"/>
      <c r="K285" s="27"/>
      <c r="L285" s="27"/>
    </row>
    <row r="286" spans="1:12" ht="15" customHeight="1">
      <c r="A286" s="27"/>
      <c r="B286" s="27"/>
      <c r="C286" s="27"/>
      <c r="D286" s="27"/>
      <c r="E286" s="27"/>
      <c r="F286" s="27"/>
      <c r="G286" s="27"/>
      <c r="H286" s="27"/>
      <c r="I286" s="27"/>
      <c r="J286" s="27"/>
      <c r="K286" s="27"/>
      <c r="L286" s="27"/>
    </row>
    <row r="287" spans="1:12" ht="15" customHeight="1">
      <c r="B287" s="27"/>
      <c r="C287" s="27"/>
      <c r="D287" s="27"/>
      <c r="E287" s="27"/>
      <c r="F287" s="27"/>
      <c r="G287" s="27"/>
      <c r="H287" s="27"/>
      <c r="I287" s="27"/>
      <c r="J287" s="27"/>
      <c r="K287" s="27"/>
      <c r="L287" s="27"/>
    </row>
    <row r="288" spans="1:12" ht="15" customHeight="1">
      <c r="A288" s="27"/>
      <c r="B288" s="27"/>
      <c r="C288" s="27"/>
      <c r="D288" s="27"/>
      <c r="E288" s="27"/>
      <c r="F288" s="27"/>
      <c r="G288" s="27"/>
      <c r="H288" s="27"/>
      <c r="I288" s="27"/>
      <c r="J288" s="27"/>
      <c r="K288" s="27"/>
      <c r="L288" s="27"/>
    </row>
    <row r="289" spans="1:12" ht="15" customHeight="1">
      <c r="B289" s="27"/>
      <c r="C289" s="27"/>
      <c r="D289" s="27"/>
      <c r="E289" s="27"/>
      <c r="F289" s="27"/>
      <c r="G289" s="27"/>
      <c r="H289" s="27"/>
      <c r="I289" s="27"/>
      <c r="J289" s="27"/>
      <c r="K289" s="27"/>
      <c r="L289" s="27"/>
    </row>
    <row r="290" spans="1:12" ht="15" customHeight="1">
      <c r="A290" s="27"/>
      <c r="B290" s="27"/>
      <c r="C290" s="27"/>
      <c r="D290" s="27"/>
      <c r="E290" s="27"/>
      <c r="F290" s="27"/>
      <c r="G290" s="27"/>
      <c r="H290" s="27"/>
      <c r="I290" s="27"/>
      <c r="J290" s="27"/>
      <c r="K290" s="27"/>
      <c r="L290" s="27"/>
    </row>
    <row r="291" spans="1:12" ht="15" customHeight="1">
      <c r="B291" s="27"/>
      <c r="C291" s="27"/>
      <c r="D291" s="27"/>
      <c r="E291" s="27"/>
      <c r="F291" s="27"/>
      <c r="G291" s="27"/>
      <c r="H291" s="27"/>
      <c r="I291" s="27"/>
      <c r="J291" s="27"/>
      <c r="K291" s="27"/>
      <c r="L291" s="27"/>
    </row>
    <row r="292" spans="1:12" ht="15" customHeight="1">
      <c r="A292" s="27"/>
      <c r="B292" s="27"/>
      <c r="C292" s="27"/>
      <c r="D292" s="27"/>
      <c r="E292" s="27"/>
      <c r="F292" s="27"/>
      <c r="G292" s="27"/>
      <c r="H292" s="27"/>
      <c r="I292" s="27"/>
      <c r="J292" s="27"/>
      <c r="K292" s="27"/>
      <c r="L292" s="27"/>
    </row>
    <row r="293" spans="1:12" ht="15" customHeight="1">
      <c r="B293" s="27"/>
      <c r="C293" s="27"/>
      <c r="D293" s="27"/>
      <c r="E293" s="27"/>
      <c r="F293" s="27"/>
      <c r="G293" s="27"/>
      <c r="H293" s="27"/>
      <c r="I293" s="27"/>
      <c r="J293" s="27"/>
      <c r="K293" s="27"/>
      <c r="L293" s="27"/>
    </row>
    <row r="294" spans="1:12" ht="15" customHeight="1">
      <c r="A294" s="27"/>
      <c r="B294" s="27"/>
      <c r="C294" s="27"/>
      <c r="D294" s="27"/>
      <c r="E294" s="27"/>
      <c r="F294" s="27"/>
      <c r="G294" s="27"/>
      <c r="H294" s="27"/>
      <c r="I294" s="27"/>
      <c r="J294" s="27"/>
      <c r="K294" s="27"/>
      <c r="L294" s="27"/>
    </row>
    <row r="295" spans="1:12" ht="15" customHeight="1">
      <c r="B295" s="27"/>
      <c r="C295" s="27"/>
      <c r="D295" s="27"/>
      <c r="E295" s="27"/>
      <c r="F295" s="27"/>
      <c r="G295" s="27"/>
      <c r="H295" s="27"/>
      <c r="I295" s="27"/>
      <c r="J295" s="27"/>
      <c r="K295" s="27"/>
      <c r="L295" s="27"/>
    </row>
    <row r="296" spans="1:12" ht="15" customHeight="1">
      <c r="A296" s="27"/>
      <c r="B296" s="27"/>
      <c r="C296" s="27"/>
      <c r="D296" s="27"/>
      <c r="E296" s="27"/>
      <c r="F296" s="27"/>
      <c r="G296" s="27"/>
      <c r="H296" s="27"/>
      <c r="I296" s="27"/>
      <c r="J296" s="27"/>
      <c r="K296" s="27"/>
      <c r="L296" s="27"/>
    </row>
    <row r="297" spans="1:12" ht="15" customHeight="1">
      <c r="B297" s="27"/>
      <c r="C297" s="27"/>
      <c r="D297" s="27"/>
      <c r="E297" s="27"/>
      <c r="F297" s="27"/>
      <c r="G297" s="27"/>
      <c r="H297" s="27"/>
      <c r="I297" s="27"/>
      <c r="J297" s="27"/>
      <c r="K297" s="27"/>
      <c r="L297" s="27"/>
    </row>
    <row r="298" spans="1:12" ht="15" customHeight="1">
      <c r="A298" s="27"/>
      <c r="B298" s="27"/>
      <c r="C298" s="27"/>
      <c r="D298" s="27"/>
      <c r="E298" s="27"/>
      <c r="F298" s="27"/>
      <c r="G298" s="27"/>
      <c r="H298" s="27"/>
      <c r="I298" s="27"/>
      <c r="J298" s="27"/>
      <c r="K298" s="27"/>
      <c r="L298" s="27"/>
    </row>
    <row r="299" spans="1:12" ht="15" customHeight="1">
      <c r="B299" s="27"/>
      <c r="C299" s="27"/>
      <c r="D299" s="27"/>
      <c r="E299" s="27"/>
      <c r="F299" s="27"/>
      <c r="G299" s="27"/>
      <c r="H299" s="27"/>
      <c r="I299" s="27"/>
      <c r="J299" s="27"/>
      <c r="K299" s="27"/>
      <c r="L299" s="27"/>
    </row>
    <row r="300" spans="1:12" ht="15" customHeight="1">
      <c r="A300" s="27"/>
      <c r="B300" s="27"/>
      <c r="C300" s="27"/>
      <c r="D300" s="27"/>
      <c r="E300" s="27"/>
      <c r="F300" s="27"/>
      <c r="G300" s="27"/>
      <c r="H300" s="27"/>
      <c r="I300" s="27"/>
      <c r="J300" s="27"/>
      <c r="K300" s="27"/>
      <c r="L300" s="27"/>
    </row>
    <row r="301" spans="1:12" ht="15" customHeight="1">
      <c r="B301" s="27"/>
      <c r="C301" s="27"/>
      <c r="D301" s="27"/>
      <c r="E301" s="27"/>
      <c r="F301" s="27"/>
      <c r="G301" s="27"/>
      <c r="H301" s="27"/>
      <c r="I301" s="27"/>
      <c r="J301" s="27"/>
      <c r="K301" s="27"/>
      <c r="L301" s="27"/>
    </row>
    <row r="302" spans="1:12" ht="15" customHeight="1">
      <c r="A302" s="27"/>
      <c r="B302" s="27"/>
      <c r="C302" s="27"/>
      <c r="D302" s="27"/>
      <c r="E302" s="27"/>
      <c r="F302" s="27"/>
      <c r="G302" s="27"/>
      <c r="H302" s="27"/>
      <c r="I302" s="27"/>
      <c r="J302" s="27"/>
      <c r="K302" s="27"/>
      <c r="L302" s="27"/>
    </row>
    <row r="303" spans="1:12" ht="15" customHeight="1">
      <c r="B303" s="27"/>
      <c r="C303" s="27"/>
      <c r="D303" s="27"/>
      <c r="E303" s="27"/>
      <c r="F303" s="27"/>
      <c r="G303" s="27"/>
      <c r="H303" s="27"/>
      <c r="I303" s="27"/>
      <c r="J303" s="27"/>
      <c r="K303" s="27"/>
      <c r="L303" s="27"/>
    </row>
    <row r="304" spans="1:12" ht="15" customHeight="1">
      <c r="A304" s="27"/>
      <c r="B304" s="27"/>
      <c r="C304" s="27"/>
      <c r="D304" s="27"/>
      <c r="E304" s="27"/>
      <c r="F304" s="27"/>
      <c r="G304" s="27"/>
      <c r="H304" s="27"/>
      <c r="I304" s="27"/>
      <c r="J304" s="27"/>
      <c r="K304" s="27"/>
      <c r="L304" s="27"/>
    </row>
    <row r="305" spans="1:12" ht="15" customHeight="1">
      <c r="B305" s="27"/>
      <c r="C305" s="27"/>
      <c r="D305" s="27"/>
      <c r="E305" s="27"/>
      <c r="F305" s="27"/>
      <c r="G305" s="27"/>
      <c r="H305" s="27"/>
      <c r="I305" s="27"/>
      <c r="J305" s="27"/>
      <c r="K305" s="27"/>
      <c r="L305" s="27"/>
    </row>
    <row r="306" spans="1:12" ht="15" customHeight="1">
      <c r="A306" s="27"/>
      <c r="B306" s="27"/>
      <c r="C306" s="27"/>
      <c r="D306" s="27"/>
      <c r="E306" s="27"/>
      <c r="F306" s="27"/>
      <c r="G306" s="27"/>
      <c r="H306" s="27"/>
      <c r="I306" s="27"/>
      <c r="J306" s="27"/>
      <c r="K306" s="27"/>
      <c r="L306" s="27"/>
    </row>
    <row r="307" spans="1:12" ht="15" customHeight="1">
      <c r="B307" s="27"/>
      <c r="C307" s="27"/>
      <c r="D307" s="27"/>
      <c r="E307" s="27"/>
      <c r="F307" s="27"/>
      <c r="G307" s="27"/>
      <c r="H307" s="27"/>
      <c r="I307" s="27"/>
      <c r="J307" s="27"/>
      <c r="K307" s="27"/>
      <c r="L307" s="27"/>
    </row>
    <row r="308" spans="1:12" ht="15" customHeight="1">
      <c r="A308" s="27"/>
      <c r="B308" s="27"/>
      <c r="C308" s="27"/>
      <c r="D308" s="27"/>
      <c r="E308" s="27"/>
      <c r="F308" s="27"/>
      <c r="G308" s="27"/>
      <c r="H308" s="27"/>
      <c r="I308" s="27"/>
      <c r="J308" s="27"/>
      <c r="K308" s="27"/>
      <c r="L308" s="27"/>
    </row>
    <row r="309" spans="1:12" ht="15" customHeight="1">
      <c r="B309" s="27"/>
      <c r="C309" s="27"/>
      <c r="D309" s="27"/>
      <c r="E309" s="27"/>
      <c r="F309" s="27"/>
      <c r="G309" s="27"/>
      <c r="H309" s="27"/>
      <c r="I309" s="27"/>
      <c r="J309" s="27"/>
      <c r="K309" s="27"/>
      <c r="L309" s="27"/>
    </row>
    <row r="310" spans="1:12" ht="15" customHeight="1">
      <c r="A310" s="27"/>
      <c r="B310" s="27"/>
      <c r="C310" s="27"/>
      <c r="D310" s="27"/>
      <c r="E310" s="27"/>
      <c r="F310" s="27"/>
      <c r="G310" s="27"/>
      <c r="H310" s="27"/>
      <c r="I310" s="27"/>
      <c r="J310" s="27"/>
      <c r="K310" s="27"/>
      <c r="L310" s="27"/>
    </row>
    <row r="311" spans="1:12" ht="15" customHeight="1">
      <c r="B311" s="27"/>
      <c r="C311" s="27"/>
      <c r="D311" s="27"/>
      <c r="E311" s="27"/>
      <c r="F311" s="27"/>
      <c r="G311" s="27"/>
      <c r="H311" s="27"/>
      <c r="I311" s="27"/>
      <c r="J311" s="27"/>
      <c r="K311" s="27"/>
      <c r="L311" s="27"/>
    </row>
    <row r="312" spans="1:12" ht="15" customHeight="1">
      <c r="A312" s="27"/>
      <c r="B312" s="27"/>
      <c r="C312" s="27"/>
      <c r="D312" s="27"/>
      <c r="E312" s="27"/>
      <c r="F312" s="27"/>
      <c r="G312" s="27"/>
      <c r="H312" s="27"/>
      <c r="I312" s="27"/>
      <c r="J312" s="27"/>
      <c r="K312" s="27"/>
      <c r="L312" s="27"/>
    </row>
    <row r="313" spans="1:12" ht="15" customHeight="1">
      <c r="B313" s="27"/>
      <c r="C313" s="27"/>
      <c r="D313" s="27"/>
      <c r="E313" s="27"/>
      <c r="F313" s="27"/>
      <c r="G313" s="27"/>
      <c r="H313" s="27"/>
      <c r="I313" s="27"/>
      <c r="J313" s="27"/>
      <c r="K313" s="27"/>
      <c r="L313" s="27"/>
    </row>
    <row r="314" spans="1:12" ht="15" customHeight="1">
      <c r="A314" s="27"/>
      <c r="B314" s="27"/>
      <c r="C314" s="27"/>
      <c r="D314" s="27"/>
      <c r="E314" s="27"/>
      <c r="F314" s="27"/>
      <c r="G314" s="27"/>
      <c r="H314" s="27"/>
      <c r="I314" s="27"/>
      <c r="J314" s="27"/>
      <c r="K314" s="27"/>
      <c r="L314" s="27"/>
    </row>
    <row r="315" spans="1:12" ht="15" customHeight="1">
      <c r="B315" s="27"/>
      <c r="C315" s="27"/>
      <c r="D315" s="27"/>
      <c r="E315" s="27"/>
      <c r="F315" s="27"/>
      <c r="G315" s="27"/>
      <c r="H315" s="27"/>
      <c r="I315" s="27"/>
      <c r="J315" s="27"/>
      <c r="K315" s="27"/>
      <c r="L315" s="27"/>
    </row>
    <row r="316" spans="1:12" ht="15" customHeight="1">
      <c r="A316" s="27"/>
      <c r="B316" s="27"/>
      <c r="C316" s="27"/>
      <c r="D316" s="27"/>
      <c r="E316" s="27"/>
      <c r="F316" s="27"/>
      <c r="G316" s="27"/>
      <c r="H316" s="27"/>
      <c r="I316" s="27"/>
      <c r="J316" s="27"/>
      <c r="K316" s="27"/>
      <c r="L316" s="27"/>
    </row>
    <row r="317" spans="1:12" ht="15" customHeight="1">
      <c r="B317" s="27"/>
      <c r="C317" s="27"/>
      <c r="D317" s="27"/>
      <c r="E317" s="27"/>
      <c r="F317" s="27"/>
      <c r="G317" s="27"/>
      <c r="H317" s="27"/>
      <c r="I317" s="27"/>
      <c r="J317" s="27"/>
      <c r="K317" s="27"/>
      <c r="L317" s="27"/>
    </row>
    <row r="318" spans="1:12" ht="15" customHeight="1">
      <c r="A318" s="27"/>
      <c r="B318" s="27"/>
      <c r="C318" s="27"/>
      <c r="D318" s="27"/>
      <c r="E318" s="27"/>
      <c r="F318" s="27"/>
      <c r="G318" s="27"/>
      <c r="H318" s="27"/>
      <c r="I318" s="27"/>
      <c r="J318" s="27"/>
      <c r="K318" s="27"/>
      <c r="L318" s="27"/>
    </row>
    <row r="319" spans="1:12" ht="15" customHeight="1">
      <c r="B319" s="27"/>
      <c r="C319" s="27"/>
      <c r="D319" s="27"/>
      <c r="E319" s="27"/>
      <c r="F319" s="27"/>
      <c r="G319" s="27"/>
      <c r="H319" s="27"/>
      <c r="I319" s="27"/>
      <c r="J319" s="27"/>
      <c r="K319" s="27"/>
      <c r="L319" s="27"/>
    </row>
    <row r="320" spans="1:12" ht="15" customHeight="1">
      <c r="A320" s="27"/>
      <c r="B320" s="27"/>
      <c r="C320" s="27"/>
      <c r="D320" s="27"/>
      <c r="E320" s="27"/>
      <c r="F320" s="27"/>
      <c r="G320" s="27"/>
      <c r="H320" s="27"/>
      <c r="I320" s="27"/>
      <c r="J320" s="27"/>
      <c r="K320" s="27"/>
      <c r="L320" s="27"/>
    </row>
    <row r="321" spans="1:12" ht="15" customHeight="1">
      <c r="B321" s="27"/>
      <c r="C321" s="27"/>
      <c r="D321" s="27"/>
      <c r="E321" s="27"/>
      <c r="F321" s="27"/>
      <c r="G321" s="27"/>
      <c r="H321" s="27"/>
      <c r="I321" s="27"/>
      <c r="J321" s="27"/>
      <c r="K321" s="27"/>
      <c r="L321" s="27"/>
    </row>
    <row r="322" spans="1:12" ht="15" customHeight="1">
      <c r="A322" s="27"/>
      <c r="B322" s="27"/>
      <c r="C322" s="27"/>
      <c r="D322" s="27"/>
      <c r="E322" s="27"/>
      <c r="F322" s="27"/>
      <c r="G322" s="27"/>
      <c r="H322" s="27"/>
      <c r="I322" s="27"/>
      <c r="J322" s="27"/>
      <c r="K322" s="27"/>
      <c r="L322" s="27"/>
    </row>
    <row r="323" spans="1:12" ht="15" customHeight="1">
      <c r="B323" s="27"/>
      <c r="C323" s="27"/>
      <c r="D323" s="27"/>
      <c r="E323" s="27"/>
      <c r="F323" s="27"/>
      <c r="G323" s="27"/>
      <c r="H323" s="27"/>
      <c r="I323" s="27"/>
      <c r="J323" s="27"/>
      <c r="K323" s="27"/>
      <c r="L323" s="27"/>
    </row>
    <row r="324" spans="1:12" ht="15" customHeight="1">
      <c r="A324" s="27"/>
      <c r="B324" s="27"/>
      <c r="C324" s="27"/>
      <c r="D324" s="27"/>
      <c r="E324" s="27"/>
      <c r="F324" s="27"/>
      <c r="G324" s="27"/>
      <c r="H324" s="27"/>
      <c r="I324" s="27"/>
      <c r="J324" s="27"/>
      <c r="K324" s="27"/>
      <c r="L324" s="27"/>
    </row>
    <row r="325" spans="1:12" ht="15" customHeight="1">
      <c r="B325" s="27"/>
      <c r="C325" s="27"/>
      <c r="D325" s="27"/>
      <c r="E325" s="27"/>
      <c r="F325" s="27"/>
      <c r="G325" s="27"/>
      <c r="H325" s="27"/>
      <c r="I325" s="27"/>
      <c r="J325" s="27"/>
      <c r="K325" s="27"/>
      <c r="L325" s="27"/>
    </row>
    <row r="326" spans="1:12" ht="15" customHeight="1">
      <c r="A326" s="27"/>
      <c r="B326" s="27"/>
      <c r="C326" s="27"/>
      <c r="D326" s="27"/>
      <c r="E326" s="27"/>
      <c r="F326" s="27"/>
      <c r="G326" s="27"/>
      <c r="H326" s="27"/>
      <c r="I326" s="27"/>
      <c r="J326" s="27"/>
      <c r="K326" s="27"/>
      <c r="L326" s="27"/>
    </row>
    <row r="327" spans="1:12" ht="15" customHeight="1">
      <c r="B327" s="27"/>
      <c r="C327" s="27"/>
      <c r="D327" s="27"/>
      <c r="E327" s="27"/>
      <c r="F327" s="27"/>
      <c r="G327" s="27"/>
      <c r="H327" s="27"/>
      <c r="I327" s="27"/>
      <c r="J327" s="27"/>
      <c r="K327" s="27"/>
      <c r="L327" s="27"/>
    </row>
    <row r="328" spans="1:12" ht="15" customHeight="1">
      <c r="A328" s="27"/>
      <c r="B328" s="27"/>
      <c r="C328" s="27"/>
      <c r="D328" s="27"/>
      <c r="E328" s="27"/>
      <c r="F328" s="27"/>
      <c r="G328" s="27"/>
      <c r="H328" s="27"/>
      <c r="I328" s="27"/>
      <c r="J328" s="27"/>
      <c r="K328" s="27"/>
      <c r="L328" s="27"/>
    </row>
    <row r="329" spans="1:12" ht="15" customHeight="1">
      <c r="B329" s="27"/>
      <c r="C329" s="27"/>
      <c r="D329" s="27"/>
      <c r="E329" s="27"/>
      <c r="F329" s="27"/>
      <c r="G329" s="27"/>
      <c r="H329" s="27"/>
      <c r="I329" s="27"/>
      <c r="J329" s="27"/>
      <c r="K329" s="27"/>
      <c r="L329" s="27"/>
    </row>
    <row r="330" spans="1:12" ht="15" customHeight="1">
      <c r="A330" s="27"/>
      <c r="B330" s="27"/>
      <c r="C330" s="27"/>
      <c r="D330" s="27"/>
      <c r="E330" s="27"/>
      <c r="F330" s="27"/>
      <c r="G330" s="27"/>
      <c r="H330" s="27"/>
      <c r="I330" s="27"/>
      <c r="J330" s="27"/>
      <c r="K330" s="27"/>
      <c r="L330" s="27"/>
    </row>
    <row r="331" spans="1:12" ht="15" customHeight="1">
      <c r="B331" s="27"/>
      <c r="C331" s="27"/>
      <c r="D331" s="27"/>
      <c r="E331" s="27"/>
      <c r="F331" s="27"/>
      <c r="G331" s="27"/>
      <c r="H331" s="27"/>
      <c r="I331" s="27"/>
      <c r="J331" s="27"/>
      <c r="K331" s="27"/>
      <c r="L331" s="27"/>
    </row>
    <row r="332" spans="1:12" ht="15" customHeight="1">
      <c r="A332" s="27"/>
      <c r="B332" s="27"/>
      <c r="C332" s="27"/>
      <c r="D332" s="27"/>
      <c r="E332" s="27"/>
      <c r="F332" s="27"/>
      <c r="G332" s="27"/>
      <c r="H332" s="27"/>
      <c r="I332" s="27"/>
      <c r="J332" s="27"/>
      <c r="K332" s="27"/>
      <c r="L332" s="27"/>
    </row>
    <row r="333" spans="1:12" ht="15" customHeight="1">
      <c r="B333" s="27"/>
      <c r="C333" s="27"/>
      <c r="D333" s="27"/>
      <c r="E333" s="27"/>
      <c r="F333" s="27"/>
      <c r="G333" s="27"/>
      <c r="H333" s="27"/>
      <c r="I333" s="27"/>
      <c r="J333" s="27"/>
      <c r="K333" s="27"/>
      <c r="L333" s="27"/>
    </row>
    <row r="334" spans="1:12" ht="15" customHeight="1">
      <c r="A334" s="27"/>
      <c r="B334" s="27"/>
      <c r="C334" s="27"/>
      <c r="D334" s="27"/>
      <c r="E334" s="27"/>
      <c r="F334" s="27"/>
      <c r="G334" s="27"/>
      <c r="H334" s="27"/>
      <c r="I334" s="27"/>
      <c r="J334" s="27"/>
      <c r="K334" s="27"/>
      <c r="L334" s="27"/>
    </row>
    <row r="335" spans="1:12" ht="15" customHeight="1">
      <c r="B335" s="27"/>
      <c r="C335" s="27"/>
      <c r="D335" s="27"/>
      <c r="E335" s="27"/>
      <c r="F335" s="27"/>
      <c r="G335" s="27"/>
      <c r="H335" s="27"/>
      <c r="I335" s="27"/>
      <c r="J335" s="27"/>
      <c r="K335" s="27"/>
      <c r="L335" s="27"/>
    </row>
    <row r="336" spans="1:12" ht="15" customHeight="1">
      <c r="A336" s="27"/>
      <c r="B336" s="27"/>
      <c r="C336" s="27"/>
      <c r="D336" s="27"/>
      <c r="E336" s="27"/>
      <c r="F336" s="27"/>
      <c r="G336" s="27"/>
      <c r="H336" s="27"/>
      <c r="I336" s="27"/>
      <c r="J336" s="27"/>
      <c r="K336" s="27"/>
      <c r="L336" s="27"/>
    </row>
    <row r="337" spans="1:12" ht="15" customHeight="1">
      <c r="B337" s="27"/>
      <c r="C337" s="27"/>
      <c r="D337" s="27"/>
      <c r="E337" s="27"/>
      <c r="F337" s="27"/>
      <c r="G337" s="27"/>
      <c r="H337" s="27"/>
      <c r="I337" s="27"/>
      <c r="J337" s="27"/>
      <c r="K337" s="27"/>
      <c r="L337" s="27"/>
    </row>
    <row r="338" spans="1:12" ht="15" customHeight="1">
      <c r="A338" s="27"/>
      <c r="B338" s="27"/>
      <c r="C338" s="27"/>
      <c r="D338" s="27"/>
      <c r="E338" s="27"/>
      <c r="F338" s="27"/>
      <c r="G338" s="27"/>
      <c r="H338" s="27"/>
      <c r="I338" s="27"/>
      <c r="J338" s="27"/>
      <c r="K338" s="27"/>
      <c r="L338" s="27"/>
    </row>
    <row r="339" spans="1:12" ht="15" customHeight="1">
      <c r="B339" s="27"/>
      <c r="C339" s="27"/>
      <c r="D339" s="27"/>
      <c r="E339" s="27"/>
      <c r="F339" s="27"/>
      <c r="G339" s="27"/>
      <c r="H339" s="27"/>
      <c r="I339" s="27"/>
      <c r="J339" s="27"/>
      <c r="K339" s="27"/>
      <c r="L339" s="27"/>
    </row>
    <row r="340" spans="1:12" ht="15" customHeight="1">
      <c r="A340" s="27"/>
      <c r="B340" s="27"/>
      <c r="C340" s="27"/>
      <c r="D340" s="27"/>
      <c r="E340" s="27"/>
      <c r="F340" s="27"/>
      <c r="G340" s="27"/>
      <c r="H340" s="27"/>
      <c r="I340" s="27"/>
      <c r="J340" s="27"/>
      <c r="K340" s="27"/>
      <c r="L340" s="27"/>
    </row>
    <row r="341" spans="1:12" ht="15" customHeight="1">
      <c r="B341" s="27"/>
      <c r="C341" s="27"/>
      <c r="D341" s="27"/>
      <c r="E341" s="27"/>
      <c r="F341" s="27"/>
      <c r="G341" s="27"/>
      <c r="H341" s="27"/>
      <c r="I341" s="27"/>
      <c r="J341" s="27"/>
      <c r="K341" s="27"/>
      <c r="L341" s="27"/>
    </row>
    <row r="342" spans="1:12" ht="15" customHeight="1">
      <c r="A342" s="27"/>
      <c r="B342" s="27"/>
      <c r="C342" s="27"/>
      <c r="D342" s="27"/>
      <c r="E342" s="27"/>
      <c r="F342" s="27"/>
      <c r="G342" s="27"/>
      <c r="H342" s="27"/>
      <c r="I342" s="27"/>
      <c r="J342" s="27"/>
      <c r="K342" s="27"/>
      <c r="L342" s="27"/>
    </row>
    <row r="343" spans="1:12" ht="15" customHeight="1">
      <c r="B343" s="27"/>
      <c r="C343" s="27"/>
      <c r="D343" s="27"/>
      <c r="E343" s="27"/>
      <c r="F343" s="27"/>
      <c r="G343" s="27"/>
      <c r="H343" s="27"/>
      <c r="I343" s="27"/>
      <c r="J343" s="27"/>
      <c r="K343" s="27"/>
      <c r="L343" s="27"/>
    </row>
    <row r="344" spans="1:12" ht="15" customHeight="1">
      <c r="A344" s="27"/>
      <c r="B344" s="27"/>
      <c r="C344" s="27"/>
      <c r="D344" s="27"/>
      <c r="E344" s="27"/>
      <c r="F344" s="27"/>
      <c r="G344" s="27"/>
      <c r="H344" s="27"/>
      <c r="I344" s="27"/>
      <c r="J344" s="27"/>
      <c r="K344" s="27"/>
      <c r="L344" s="27"/>
    </row>
    <row r="345" spans="1:12" ht="15" customHeight="1">
      <c r="B345" s="27"/>
      <c r="C345" s="27"/>
      <c r="D345" s="27"/>
      <c r="E345" s="27"/>
      <c r="F345" s="27"/>
      <c r="G345" s="27"/>
      <c r="H345" s="27"/>
      <c r="I345" s="27"/>
      <c r="J345" s="27"/>
      <c r="K345" s="27"/>
      <c r="L345" s="27"/>
    </row>
    <row r="346" spans="1:12" ht="15" customHeight="1">
      <c r="A346" s="27"/>
      <c r="B346" s="27"/>
      <c r="C346" s="27"/>
      <c r="D346" s="27"/>
      <c r="E346" s="27"/>
      <c r="F346" s="27"/>
      <c r="G346" s="27"/>
      <c r="H346" s="27"/>
      <c r="I346" s="27"/>
      <c r="J346" s="27"/>
      <c r="K346" s="27"/>
      <c r="L346" s="27"/>
    </row>
    <row r="347" spans="1:12" ht="15" customHeight="1">
      <c r="B347" s="27"/>
      <c r="C347" s="27"/>
      <c r="D347" s="27"/>
      <c r="E347" s="27"/>
      <c r="F347" s="27"/>
      <c r="G347" s="27"/>
      <c r="H347" s="27"/>
      <c r="I347" s="27"/>
      <c r="J347" s="27"/>
      <c r="K347" s="27"/>
      <c r="L347" s="27"/>
    </row>
    <row r="348" spans="1:12" ht="15" customHeight="1">
      <c r="A348" s="27"/>
      <c r="B348" s="27"/>
      <c r="C348" s="27"/>
      <c r="D348" s="27"/>
      <c r="E348" s="27"/>
      <c r="F348" s="27"/>
      <c r="G348" s="27"/>
      <c r="H348" s="27"/>
      <c r="I348" s="27"/>
      <c r="J348" s="27"/>
      <c r="K348" s="27"/>
      <c r="L348" s="27"/>
    </row>
    <row r="349" spans="1:12" ht="15" customHeight="1">
      <c r="B349" s="27"/>
      <c r="C349" s="27"/>
      <c r="D349" s="27"/>
      <c r="E349" s="27"/>
      <c r="F349" s="27"/>
      <c r="G349" s="27"/>
      <c r="H349" s="27"/>
      <c r="I349" s="27"/>
      <c r="J349" s="27"/>
      <c r="K349" s="27"/>
      <c r="L349" s="27"/>
    </row>
    <row r="350" spans="1:12" ht="15" customHeight="1">
      <c r="A350" s="27"/>
      <c r="B350" s="27"/>
      <c r="C350" s="27"/>
      <c r="D350" s="27"/>
      <c r="E350" s="27"/>
      <c r="F350" s="27"/>
      <c r="G350" s="27"/>
      <c r="H350" s="27"/>
      <c r="I350" s="27"/>
      <c r="J350" s="27"/>
      <c r="K350" s="27"/>
      <c r="L350" s="27"/>
    </row>
    <row r="351" spans="1:12" ht="15" customHeight="1">
      <c r="B351" s="27"/>
      <c r="C351" s="27"/>
      <c r="D351" s="27"/>
      <c r="E351" s="27"/>
      <c r="F351" s="27"/>
      <c r="G351" s="27"/>
      <c r="H351" s="27"/>
      <c r="I351" s="27"/>
      <c r="J351" s="27"/>
      <c r="K351" s="27"/>
      <c r="L351" s="27"/>
    </row>
    <row r="352" spans="1:12" ht="15" customHeight="1">
      <c r="A352" s="27"/>
      <c r="B352" s="27"/>
      <c r="C352" s="27"/>
      <c r="D352" s="27"/>
      <c r="E352" s="27"/>
      <c r="F352" s="27"/>
      <c r="G352" s="27"/>
      <c r="H352" s="27"/>
      <c r="I352" s="27"/>
      <c r="J352" s="27"/>
      <c r="K352" s="27"/>
      <c r="L352" s="27"/>
    </row>
    <row r="353" spans="1:12" ht="15" customHeight="1">
      <c r="B353" s="27"/>
      <c r="C353" s="27"/>
      <c r="D353" s="27"/>
      <c r="E353" s="27"/>
      <c r="F353" s="27"/>
      <c r="G353" s="27"/>
      <c r="H353" s="27"/>
      <c r="I353" s="27"/>
      <c r="J353" s="27"/>
      <c r="K353" s="27"/>
      <c r="L353" s="27"/>
    </row>
    <row r="354" spans="1:12" ht="15" customHeight="1">
      <c r="A354" s="27"/>
      <c r="B354" s="27"/>
      <c r="C354" s="27"/>
      <c r="D354" s="27"/>
      <c r="E354" s="27"/>
      <c r="F354" s="27"/>
      <c r="G354" s="27"/>
      <c r="H354" s="27"/>
      <c r="I354" s="27"/>
      <c r="J354" s="27"/>
      <c r="K354" s="27"/>
      <c r="L354" s="27"/>
    </row>
    <row r="355" spans="1:12" ht="15" customHeight="1">
      <c r="B355" s="27"/>
      <c r="C355" s="27"/>
      <c r="D355" s="27"/>
      <c r="E355" s="27"/>
      <c r="F355" s="27"/>
      <c r="G355" s="27"/>
      <c r="H355" s="27"/>
      <c r="I355" s="27"/>
      <c r="J355" s="27"/>
      <c r="K355" s="27"/>
      <c r="L355" s="27"/>
    </row>
    <row r="356" spans="1:12" ht="15" customHeight="1">
      <c r="A356" s="27"/>
      <c r="B356" s="27"/>
      <c r="C356" s="27"/>
      <c r="D356" s="27"/>
      <c r="E356" s="27"/>
      <c r="F356" s="27"/>
      <c r="G356" s="27"/>
      <c r="H356" s="27"/>
      <c r="I356" s="27"/>
      <c r="J356" s="27"/>
      <c r="K356" s="27"/>
      <c r="L356" s="27"/>
    </row>
    <row r="357" spans="1:12" ht="15" customHeight="1">
      <c r="B357" s="27"/>
      <c r="C357" s="27"/>
      <c r="D357" s="27"/>
      <c r="E357" s="27"/>
      <c r="F357" s="27"/>
      <c r="G357" s="27"/>
      <c r="H357" s="27"/>
      <c r="I357" s="27"/>
      <c r="J357" s="27"/>
      <c r="K357" s="27"/>
      <c r="L357" s="27"/>
    </row>
    <row r="358" spans="1:12" ht="15" customHeight="1">
      <c r="A358" s="27"/>
      <c r="B358" s="27"/>
      <c r="C358" s="27"/>
      <c r="D358" s="27"/>
      <c r="E358" s="27"/>
      <c r="F358" s="27"/>
      <c r="G358" s="27"/>
      <c r="H358" s="27"/>
      <c r="I358" s="27"/>
      <c r="J358" s="27"/>
      <c r="K358" s="27"/>
      <c r="L358" s="27"/>
    </row>
    <row r="359" spans="1:12" ht="15" customHeight="1">
      <c r="B359" s="27"/>
      <c r="C359" s="27"/>
      <c r="D359" s="27"/>
      <c r="E359" s="27"/>
      <c r="F359" s="27"/>
      <c r="G359" s="27"/>
      <c r="H359" s="27"/>
      <c r="I359" s="27"/>
      <c r="J359" s="27"/>
      <c r="K359" s="27"/>
      <c r="L359" s="27"/>
    </row>
    <row r="360" spans="1:12" ht="15" customHeight="1">
      <c r="A360" s="27"/>
      <c r="B360" s="27"/>
      <c r="C360" s="27"/>
      <c r="D360" s="27"/>
      <c r="E360" s="27"/>
      <c r="F360" s="27"/>
      <c r="G360" s="27"/>
      <c r="H360" s="27"/>
      <c r="I360" s="27"/>
      <c r="J360" s="27"/>
      <c r="K360" s="27"/>
      <c r="L360" s="27"/>
    </row>
    <row r="361" spans="1:12" ht="15" customHeight="1">
      <c r="B361" s="27"/>
      <c r="C361" s="27"/>
      <c r="D361" s="27"/>
      <c r="E361" s="27"/>
      <c r="F361" s="27"/>
      <c r="G361" s="27"/>
      <c r="H361" s="27"/>
      <c r="I361" s="27"/>
      <c r="J361" s="27"/>
      <c r="K361" s="27"/>
      <c r="L361" s="27"/>
    </row>
    <row r="362" spans="1:12" ht="15" customHeight="1">
      <c r="A362" s="27"/>
      <c r="B362" s="27"/>
      <c r="C362" s="27"/>
      <c r="D362" s="27"/>
      <c r="E362" s="27"/>
      <c r="F362" s="27"/>
      <c r="G362" s="27"/>
      <c r="H362" s="27"/>
      <c r="I362" s="27"/>
      <c r="J362" s="27"/>
      <c r="K362" s="27"/>
      <c r="L362" s="27"/>
    </row>
    <row r="363" spans="1:12" ht="15" customHeight="1">
      <c r="B363" s="27"/>
      <c r="C363" s="27"/>
      <c r="D363" s="27"/>
      <c r="E363" s="27"/>
      <c r="F363" s="27"/>
      <c r="G363" s="27"/>
      <c r="H363" s="27"/>
      <c r="I363" s="27"/>
      <c r="J363" s="27"/>
      <c r="K363" s="27"/>
      <c r="L363" s="27"/>
    </row>
    <row r="364" spans="1:12" ht="15" customHeight="1">
      <c r="A364" s="27"/>
      <c r="B364" s="27"/>
      <c r="C364" s="27"/>
      <c r="D364" s="27"/>
      <c r="E364" s="27"/>
      <c r="F364" s="27"/>
      <c r="G364" s="27"/>
      <c r="H364" s="27"/>
      <c r="I364" s="27"/>
      <c r="J364" s="27"/>
      <c r="K364" s="27"/>
      <c r="L364" s="27"/>
    </row>
    <row r="365" spans="1:12" ht="15" customHeight="1">
      <c r="B365" s="27"/>
      <c r="C365" s="27"/>
      <c r="D365" s="27"/>
      <c r="E365" s="27"/>
      <c r="F365" s="27"/>
      <c r="G365" s="27"/>
      <c r="H365" s="27"/>
      <c r="I365" s="27"/>
      <c r="J365" s="27"/>
      <c r="K365" s="27"/>
      <c r="L365" s="27"/>
    </row>
    <row r="366" spans="1:12" ht="15" customHeight="1">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3" width="9.140625" style="29" customWidth="1"/>
    <col min="14" max="15" width="9.140625" style="49" customWidth="1"/>
    <col min="16" max="17" width="9.140625" style="29" customWidth="1"/>
  </cols>
  <sheetData>
    <row r="1" spans="1:21" s="19" customFormat="1">
      <c r="A1" s="20" t="s">
        <v>39</v>
      </c>
      <c r="B1" s="20"/>
      <c r="C1" s="20"/>
      <c r="D1" s="47"/>
      <c r="E1" s="47"/>
      <c r="F1" s="20"/>
      <c r="G1" s="20"/>
      <c r="H1" s="47"/>
      <c r="I1" s="47"/>
      <c r="J1" s="54"/>
      <c r="K1" s="54"/>
      <c r="L1" s="54"/>
      <c r="M1" s="54"/>
      <c r="N1" s="47"/>
      <c r="O1" s="47"/>
      <c r="P1" s="54"/>
      <c r="Q1" s="54"/>
    </row>
    <row r="2" spans="1:21" s="13" customFormat="1">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c r="B3" s="27" t="s">
        <v>61</v>
      </c>
      <c r="C3" s="27" t="s">
        <v>60</v>
      </c>
      <c r="D3" s="48"/>
      <c r="E3" s="48"/>
      <c r="H3" s="48"/>
      <c r="I3" s="48"/>
      <c r="J3" s="55"/>
      <c r="K3" s="55"/>
      <c r="L3" s="55"/>
      <c r="M3" s="55"/>
      <c r="N3" s="48"/>
      <c r="O3" s="48"/>
      <c r="P3" s="55"/>
      <c r="Q3" s="55"/>
      <c r="R3" s="48"/>
      <c r="S3" s="48"/>
    </row>
    <row r="4" spans="1:21">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c r="A10" s="16" t="s">
        <v>40</v>
      </c>
      <c r="B10" s="343" t="s">
        <v>141</v>
      </c>
      <c r="C10" s="343"/>
      <c r="D10" s="344" t="s">
        <v>124</v>
      </c>
      <c r="E10" s="344"/>
      <c r="F10" s="343" t="s">
        <v>141</v>
      </c>
      <c r="G10" s="343"/>
      <c r="H10" s="344" t="s">
        <v>124</v>
      </c>
      <c r="I10" s="344"/>
      <c r="J10" s="349" t="s">
        <v>142</v>
      </c>
      <c r="K10" s="349"/>
      <c r="L10" s="343" t="s">
        <v>141</v>
      </c>
      <c r="M10" s="343"/>
      <c r="N10" s="51"/>
      <c r="O10" s="51"/>
      <c r="P10" s="343" t="s">
        <v>141</v>
      </c>
      <c r="Q10" s="343"/>
      <c r="R10" s="348"/>
      <c r="S10" s="348"/>
    </row>
    <row r="11" spans="1:21" s="19" customFormat="1">
      <c r="A11" s="20" t="s">
        <v>37</v>
      </c>
      <c r="B11" s="20"/>
      <c r="C11" s="20"/>
      <c r="D11" s="47"/>
      <c r="E11" s="47"/>
      <c r="F11" s="20"/>
      <c r="G11" s="20"/>
      <c r="H11" s="47"/>
      <c r="I11" s="47"/>
      <c r="J11" s="54"/>
      <c r="K11" s="54"/>
      <c r="L11" s="54"/>
      <c r="M11" s="54"/>
      <c r="N11" s="47"/>
      <c r="O11" s="47"/>
      <c r="P11" s="54"/>
      <c r="Q11" s="54"/>
    </row>
    <row r="12" spans="1:21" s="1" customFormat="1">
      <c r="B12" s="1" t="s">
        <v>62</v>
      </c>
      <c r="C12" s="1" t="s">
        <v>63</v>
      </c>
      <c r="D12" s="50"/>
      <c r="E12" s="50"/>
      <c r="H12" s="50"/>
      <c r="I12" s="50"/>
      <c r="J12" s="56"/>
      <c r="K12" s="56"/>
      <c r="L12" s="56"/>
      <c r="M12" s="56"/>
      <c r="N12" s="50"/>
      <c r="O12" s="50"/>
      <c r="P12" s="56"/>
      <c r="Q12" s="56"/>
    </row>
    <row r="13" spans="1:21">
      <c r="A13" t="s">
        <v>18</v>
      </c>
    </row>
    <row r="14" spans="1:21">
      <c r="A14" t="s">
        <v>17</v>
      </c>
    </row>
    <row r="15" spans="1:21">
      <c r="A15" t="s">
        <v>14</v>
      </c>
    </row>
    <row r="16" spans="1:21">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c r="A17" t="s">
        <v>7</v>
      </c>
      <c r="C17">
        <v>152</v>
      </c>
      <c r="E17" s="49">
        <v>90</v>
      </c>
      <c r="G17">
        <v>103.69</v>
      </c>
      <c r="I17" s="49">
        <v>90</v>
      </c>
      <c r="K17" s="29">
        <v>190.92</v>
      </c>
      <c r="M17" s="29">
        <v>7.76</v>
      </c>
      <c r="O17" s="49">
        <v>90</v>
      </c>
      <c r="Q17" s="29">
        <v>133.38</v>
      </c>
      <c r="R17" s="49"/>
      <c r="S17" s="49">
        <v>90</v>
      </c>
      <c r="T17" s="29"/>
      <c r="U17" s="29"/>
    </row>
    <row r="18" spans="1:21">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c r="A19" s="15" t="s">
        <v>40</v>
      </c>
      <c r="B19" s="339"/>
      <c r="C19" s="339"/>
      <c r="D19" s="51"/>
      <c r="E19" s="51"/>
      <c r="F19" s="340"/>
      <c r="G19" s="340"/>
      <c r="H19" s="51"/>
      <c r="I19" s="51"/>
      <c r="J19" s="21"/>
      <c r="K19" s="21"/>
      <c r="L19" s="21"/>
      <c r="M19" s="21"/>
      <c r="N19" s="51"/>
      <c r="O19" s="51"/>
      <c r="P19" s="21"/>
      <c r="Q19" s="21"/>
    </row>
    <row r="20" spans="1:21" s="19" customFormat="1">
      <c r="A20" s="18" t="s">
        <v>38</v>
      </c>
      <c r="D20" s="47"/>
      <c r="E20" s="47"/>
      <c r="H20" s="47"/>
      <c r="I20" s="47"/>
      <c r="J20" s="54"/>
      <c r="K20" s="54"/>
      <c r="L20" s="54"/>
      <c r="M20" s="54"/>
      <c r="N20" s="47"/>
      <c r="O20" s="47"/>
      <c r="P20" s="54"/>
      <c r="Q20" s="54"/>
    </row>
    <row r="21" spans="1:21">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c r="A22" t="s">
        <v>132</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c r="A25" t="s">
        <v>131</v>
      </c>
      <c r="B25">
        <f>STDEV(E24,I24,O24,S24)</f>
        <v>0.19346599707188555</v>
      </c>
      <c r="C25">
        <f>AVERAGE(E24,I24,O24,S24)</f>
        <v>180.13405611648415</v>
      </c>
      <c r="J25"/>
      <c r="K25"/>
      <c r="L25"/>
      <c r="M25"/>
      <c r="R25" s="49"/>
      <c r="S25" s="49"/>
      <c r="U25" s="29"/>
    </row>
    <row r="26" spans="1:21">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c r="A31" t="s">
        <v>119</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c r="A32" t="s">
        <v>120</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c r="A33" t="s">
        <v>121</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c r="A34" s="15" t="s">
        <v>40</v>
      </c>
      <c r="B34" s="341"/>
      <c r="C34" s="341"/>
      <c r="D34" s="51"/>
      <c r="E34" s="51"/>
      <c r="H34" s="51"/>
      <c r="I34" s="51"/>
      <c r="J34" s="21"/>
      <c r="K34" s="21"/>
      <c r="L34" s="21"/>
      <c r="M34" s="21"/>
      <c r="N34" s="51"/>
      <c r="O34" s="51"/>
      <c r="P34" s="21"/>
      <c r="Q34" s="21"/>
    </row>
    <row r="35" spans="1:21" s="19" customFormat="1">
      <c r="A35" s="20" t="s">
        <v>54</v>
      </c>
      <c r="B35" s="20"/>
      <c r="C35" s="20"/>
      <c r="D35" s="47"/>
      <c r="E35" s="47"/>
      <c r="F35" s="20"/>
      <c r="G35" s="20"/>
      <c r="H35" s="47"/>
      <c r="I35" s="47"/>
      <c r="J35" s="54"/>
      <c r="K35" s="54"/>
      <c r="L35" s="54"/>
      <c r="M35" s="54"/>
      <c r="N35" s="47"/>
      <c r="O35" s="47"/>
      <c r="P35" s="54"/>
      <c r="Q35" s="54"/>
    </row>
    <row r="36" spans="1:21">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c r="A39" s="29" t="s">
        <v>53</v>
      </c>
      <c r="B39">
        <f>AVERAGE(B37:G37)</f>
        <v>-2.3246474380155036E-2</v>
      </c>
      <c r="C39" s="23">
        <f>AVERAGE(C38:G38)</f>
        <v>4.1662940484429103E-3</v>
      </c>
      <c r="G39" s="23"/>
      <c r="J39"/>
      <c r="K39" s="23"/>
      <c r="L39"/>
      <c r="M39" s="23"/>
      <c r="Q39" s="58"/>
      <c r="T39" s="29"/>
      <c r="U39" s="58"/>
    </row>
    <row r="40" spans="1:21">
      <c r="A40" s="29" t="s">
        <v>52</v>
      </c>
      <c r="B40">
        <f>STDEV(B37:G37)</f>
        <v>0.14498468979728807</v>
      </c>
      <c r="C40" s="23">
        <f>STDEV(C38:G38)</f>
        <v>1.8243430183077138E-2</v>
      </c>
      <c r="G40" s="23"/>
      <c r="J40"/>
      <c r="K40" s="23"/>
      <c r="L40"/>
      <c r="M40" s="23"/>
      <c r="Q40" s="58"/>
      <c r="T40" s="29"/>
      <c r="U40" s="58"/>
    </row>
    <row r="41" spans="1:21">
      <c r="C41" s="23"/>
      <c r="G41" s="4"/>
      <c r="Q41" s="57"/>
      <c r="T41" s="29"/>
      <c r="U41" s="57"/>
    </row>
    <row r="42" spans="1:21">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c r="A43" t="s">
        <v>55</v>
      </c>
      <c r="C43" s="4">
        <f>C42-C17</f>
        <v>0.24732143542092899</v>
      </c>
      <c r="G43" s="4">
        <f>G42-G17</f>
        <v>-0.20451247787093507</v>
      </c>
      <c r="K43" s="4">
        <f>K42-K17</f>
        <v>-17.389559928074931</v>
      </c>
      <c r="M43" s="4">
        <f>M42-M17</f>
        <v>2.9419954175894727</v>
      </c>
      <c r="Q43" s="57">
        <f>Q42-Q17</f>
        <v>-0.91362033993897285</v>
      </c>
      <c r="T43" s="29"/>
      <c r="U43" s="57"/>
    </row>
    <row r="44" spans="1:21">
      <c r="A44" t="s">
        <v>56</v>
      </c>
      <c r="B44">
        <f>AVERAGE(B43:G43)</f>
        <v>2.140447877499696E-2</v>
      </c>
      <c r="C44" s="4"/>
      <c r="G44" s="4"/>
      <c r="T44" s="29"/>
      <c r="U44" s="29"/>
    </row>
    <row r="45" spans="1:21">
      <c r="A45" t="s">
        <v>57</v>
      </c>
      <c r="B45">
        <f>STDEV(B43:G43)</f>
        <v>0.31949482405873159</v>
      </c>
      <c r="C45" s="4"/>
      <c r="G45" s="4"/>
      <c r="T45" s="29"/>
      <c r="U45" s="29"/>
    </row>
    <row r="46" spans="1:21">
      <c r="C46" s="4"/>
      <c r="G46" s="4"/>
      <c r="T46" s="29"/>
      <c r="U46" s="29"/>
    </row>
    <row r="47" spans="1:21">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c r="A52"/>
      <c r="B52" s="9"/>
      <c r="C52" s="12"/>
      <c r="D52" s="49"/>
      <c r="E52" s="49"/>
      <c r="G52" s="11"/>
      <c r="H52" s="49"/>
      <c r="I52" s="49"/>
      <c r="J52" s="29"/>
      <c r="K52" s="29"/>
      <c r="L52" s="29"/>
      <c r="M52" s="29"/>
      <c r="N52" s="49"/>
      <c r="O52" s="49"/>
      <c r="P52" s="29"/>
      <c r="Q52" s="29"/>
    </row>
    <row r="53" spans="1:21" s="10" customFormat="1">
      <c r="A53" t="s">
        <v>89</v>
      </c>
      <c r="B53" s="9">
        <f>MEDIAN(C50,G50,M50,Q50)</f>
        <v>0.1141559144797942</v>
      </c>
      <c r="C53" s="12"/>
      <c r="D53" s="49"/>
      <c r="E53" s="49"/>
      <c r="G53" s="11"/>
      <c r="H53" s="49"/>
      <c r="I53" s="49"/>
      <c r="J53" s="29"/>
      <c r="K53" s="29"/>
      <c r="L53" s="29"/>
      <c r="M53" s="29"/>
      <c r="N53" s="49"/>
      <c r="O53" s="49"/>
      <c r="P53" s="29"/>
      <c r="Q53" s="29"/>
    </row>
    <row r="54" spans="1:21" s="10" customFormat="1">
      <c r="A54" t="s">
        <v>81</v>
      </c>
      <c r="B54" s="9">
        <f>AVERAGE(C50,G50,M50,Q50)</f>
        <v>0.11237431297640751</v>
      </c>
      <c r="C54" s="12"/>
      <c r="D54" s="49"/>
      <c r="E54" s="49"/>
      <c r="G54" s="11"/>
      <c r="H54" s="49"/>
      <c r="I54" s="49"/>
      <c r="J54" s="29"/>
      <c r="K54" s="29"/>
      <c r="L54" s="29"/>
      <c r="M54" s="29"/>
      <c r="N54" s="49"/>
      <c r="O54" s="49"/>
      <c r="P54" s="29"/>
      <c r="Q54" s="29"/>
    </row>
    <row r="55" spans="1:21" s="10" customFormat="1">
      <c r="A55" t="s">
        <v>82</v>
      </c>
      <c r="B55" s="9">
        <f>STDEV(C50,G50,M50,Q50)</f>
        <v>2.5803296539648506E-2</v>
      </c>
      <c r="C55" s="12"/>
      <c r="D55" s="49"/>
      <c r="E55" s="49"/>
      <c r="G55" s="11"/>
      <c r="H55" s="49"/>
      <c r="I55" s="49"/>
      <c r="J55" s="29"/>
      <c r="K55" s="29"/>
      <c r="L55" s="29"/>
      <c r="M55" s="29"/>
      <c r="N55" s="49"/>
      <c r="O55" s="49"/>
      <c r="P55" s="29"/>
      <c r="Q55" s="29"/>
    </row>
    <row r="56" spans="1:21" s="10" customFormat="1">
      <c r="A56" t="s">
        <v>83</v>
      </c>
      <c r="B56" s="42">
        <f>COUNT(B50:G50)</f>
        <v>2</v>
      </c>
      <c r="C56" s="12"/>
      <c r="D56" s="49"/>
      <c r="E56" s="49"/>
      <c r="G56" s="11"/>
      <c r="H56" s="49"/>
      <c r="I56" s="49"/>
      <c r="J56" s="29"/>
      <c r="K56" s="29"/>
      <c r="L56" s="29"/>
      <c r="M56" s="29"/>
      <c r="N56" s="49"/>
      <c r="O56" s="49"/>
      <c r="P56" s="29"/>
      <c r="Q56" s="29"/>
    </row>
    <row r="57" spans="1:21" s="10" customFormat="1">
      <c r="A57"/>
      <c r="B57" s="9"/>
      <c r="C57" s="9"/>
      <c r="D57" s="49"/>
      <c r="E57" s="49"/>
      <c r="H57" s="49"/>
      <c r="I57" s="49"/>
      <c r="J57" s="29"/>
      <c r="K57" s="29"/>
      <c r="L57" s="29"/>
      <c r="M57" s="29"/>
      <c r="N57" s="49"/>
      <c r="O57" s="49"/>
      <c r="P57" s="29"/>
      <c r="Q57" s="29"/>
    </row>
    <row r="58" spans="1:21" s="10" customFormat="1">
      <c r="B58" s="7"/>
      <c r="C58" s="7"/>
      <c r="D58" s="49"/>
      <c r="E58" s="49"/>
      <c r="F58" s="7"/>
      <c r="G58" s="7"/>
      <c r="H58" s="49"/>
      <c r="I58" s="49"/>
      <c r="J58" s="29"/>
      <c r="K58" s="29"/>
      <c r="L58" s="29"/>
      <c r="M58" s="29"/>
      <c r="N58" s="49"/>
      <c r="O58" s="49"/>
      <c r="P58" s="29"/>
      <c r="Q58" s="29"/>
    </row>
    <row r="59" spans="1:21">
      <c r="A59" s="7"/>
    </row>
    <row r="60" spans="1:21">
      <c r="A60" s="10"/>
    </row>
    <row r="61" spans="1:21">
      <c r="A61" s="10"/>
    </row>
    <row r="62" spans="1:21">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5"/>
  <cols>
    <col min="1" max="1" width="28" customWidth="1"/>
    <col min="2" max="3" width="11.7109375" customWidth="1"/>
    <col min="4" max="5" width="9.140625" style="49" customWidth="1"/>
    <col min="6" max="7" width="11.7109375" customWidth="1"/>
    <col min="8" max="11" width="9.140625" style="49" customWidth="1"/>
    <col min="12" max="13" width="9.140625" style="74" customWidth="1"/>
    <col min="14" max="15" width="9.140625" style="63" customWidth="1"/>
    <col min="16" max="17" width="9.140625" style="74" customWidth="1"/>
    <col min="18" max="18" width="9.140625" style="63" customWidth="1"/>
    <col min="19" max="19" width="10.5703125" style="63" customWidth="1"/>
    <col min="20" max="21" width="9.140625" style="29" customWidth="1"/>
    <col min="22" max="23" width="9.140625" style="49" customWidth="1"/>
    <col min="24" max="25" width="9.140625" style="29" customWidth="1"/>
    <col min="26" max="27" width="9.140625" style="49" customWidth="1"/>
  </cols>
  <sheetData>
    <row r="1" spans="1:27" s="19" customFormat="1">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row>
    <row r="3" spans="1:27" s="13" customFormat="1">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c r="A10" s="16" t="s">
        <v>40</v>
      </c>
      <c r="B10" s="343"/>
      <c r="C10" s="343"/>
      <c r="D10" s="345"/>
      <c r="E10" s="345"/>
      <c r="F10" s="343"/>
      <c r="G10" s="343"/>
      <c r="H10" s="345"/>
      <c r="I10" s="345"/>
      <c r="J10" s="49"/>
      <c r="K10" s="49"/>
      <c r="L10" s="84"/>
      <c r="M10" s="85"/>
      <c r="N10" s="65"/>
      <c r="O10" s="65"/>
      <c r="P10" s="85"/>
      <c r="Q10" s="85"/>
      <c r="R10" s="65"/>
      <c r="S10" s="66"/>
      <c r="T10" s="339"/>
      <c r="U10" s="339"/>
      <c r="V10" s="108"/>
      <c r="W10" s="108"/>
      <c r="X10" s="107"/>
      <c r="Y10" s="107"/>
      <c r="Z10" s="108"/>
      <c r="AA10" s="108"/>
    </row>
    <row r="11" spans="1:27" s="19" customFormat="1">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c r="A13" t="s">
        <v>18</v>
      </c>
      <c r="L13" s="73"/>
      <c r="S13" s="64"/>
    </row>
    <row r="14" spans="1:27">
      <c r="A14" t="s">
        <v>17</v>
      </c>
      <c r="L14" s="73"/>
      <c r="S14" s="64"/>
    </row>
    <row r="15" spans="1:27">
      <c r="A15" t="s">
        <v>14</v>
      </c>
      <c r="L15" s="73"/>
      <c r="S15" s="64"/>
    </row>
    <row r="16" spans="1:27">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c r="A19" s="15" t="s">
        <v>40</v>
      </c>
      <c r="B19" s="339"/>
      <c r="C19" s="339"/>
      <c r="D19" s="51"/>
      <c r="E19" s="51"/>
      <c r="F19" s="340"/>
      <c r="G19" s="340"/>
      <c r="H19" s="51"/>
      <c r="I19" s="51"/>
      <c r="J19" s="51"/>
      <c r="K19" s="51"/>
      <c r="L19" s="84"/>
      <c r="M19" s="85"/>
      <c r="N19" s="65"/>
      <c r="O19" s="65"/>
      <c r="P19" s="85"/>
      <c r="Q19" s="85"/>
      <c r="R19" s="65"/>
      <c r="S19" s="66"/>
      <c r="T19" s="21"/>
      <c r="U19" s="21"/>
      <c r="V19" s="51"/>
      <c r="W19" s="51"/>
      <c r="X19" s="21"/>
      <c r="Y19" s="21"/>
      <c r="Z19" s="51"/>
      <c r="AA19" s="51"/>
    </row>
    <row r="20" spans="1:27" s="19" customFormat="1">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c r="A22" t="s">
        <v>34</v>
      </c>
      <c r="B22">
        <f>STDEV(B21:E21)</f>
        <v>1.625671995245925E-2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c r="A25" t="s">
        <v>36</v>
      </c>
      <c r="B25">
        <f>STDEV(B24:E24)</f>
        <v>18.947729306855692</v>
      </c>
      <c r="C25">
        <f>AVERAGE(B24:E24)</f>
        <v>276.86308422986622</v>
      </c>
      <c r="F25">
        <f>STDEV(F24:I24)</f>
        <v>5.9699888389946505</v>
      </c>
      <c r="G25">
        <f>AVERAGE(F24:I24)</f>
        <v>361.87135206567814</v>
      </c>
      <c r="J25">
        <f>STDEV(J24:M24)</f>
        <v>32.00461611684333</v>
      </c>
      <c r="K25">
        <f>AVERAGE(J24:M24)</f>
        <v>248.02938644048766</v>
      </c>
      <c r="L25" s="73">
        <f>STDEV(L24:S24)</f>
        <v>1.150047892919738</v>
      </c>
      <c r="M25" s="74">
        <f>AVERAGE(L24:S24)</f>
        <v>271.5892060062373</v>
      </c>
      <c r="N25" s="63">
        <f>STDEV(O24,S24)</f>
        <v>1.090680423960886E-2</v>
      </c>
      <c r="O25" s="63">
        <f>AVERAGE(O24,S24)</f>
        <v>271.21376105445881</v>
      </c>
      <c r="S25" s="64"/>
      <c r="T25">
        <f>STDEV(T24:W24)</f>
        <v>1.5842595775246848</v>
      </c>
      <c r="U25">
        <f>AVERAGE(T24:W24)</f>
        <v>269.21030821639681</v>
      </c>
      <c r="W25" s="64"/>
      <c r="X25">
        <f>STDEV(X24:AA24)</f>
        <v>1.3236955572663205</v>
      </c>
      <c r="Y25">
        <f>AVERAGE(X24:AA24)</f>
        <v>8.4640058952304571</v>
      </c>
      <c r="AA25" s="64"/>
    </row>
    <row r="26" spans="1:27">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c r="A31" t="s">
        <v>119</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c r="A32" t="s">
        <v>120</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c r="A33" t="s">
        <v>121</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c r="A34" s="15" t="s">
        <v>40</v>
      </c>
      <c r="B34" s="341"/>
      <c r="C34" s="341"/>
      <c r="D34" s="51"/>
      <c r="E34" s="51"/>
      <c r="H34" s="51"/>
      <c r="I34" s="51"/>
      <c r="J34" s="51"/>
      <c r="K34" s="51"/>
      <c r="L34" s="84"/>
      <c r="M34" s="85"/>
      <c r="N34" s="65"/>
      <c r="O34" s="65"/>
      <c r="P34" s="85"/>
      <c r="Q34" s="85"/>
      <c r="R34" s="65"/>
      <c r="S34" s="66"/>
      <c r="V34" s="51"/>
      <c r="W34" s="51"/>
      <c r="Z34" s="51"/>
      <c r="AA34" s="51"/>
    </row>
    <row r="35" spans="1:27" s="19" customFormat="1">
      <c r="A35" s="20" t="s">
        <v>54</v>
      </c>
      <c r="B35" s="20"/>
      <c r="C35" s="20"/>
      <c r="D35" s="47"/>
      <c r="E35" s="47"/>
      <c r="F35" s="20"/>
      <c r="G35" s="20"/>
      <c r="H35" s="47"/>
      <c r="I35" s="47"/>
      <c r="J35" s="47"/>
      <c r="K35" s="47"/>
      <c r="L35" s="350" t="s">
        <v>136</v>
      </c>
      <c r="M35" s="351"/>
      <c r="N35" s="352" t="s">
        <v>137</v>
      </c>
      <c r="O35" s="352"/>
      <c r="P35" s="351" t="s">
        <v>136</v>
      </c>
      <c r="Q35" s="351"/>
      <c r="R35" s="352" t="s">
        <v>137</v>
      </c>
      <c r="S35" s="353"/>
      <c r="T35" s="20"/>
      <c r="U35" s="20"/>
      <c r="V35" s="47"/>
      <c r="W35" s="47"/>
      <c r="X35" s="20"/>
      <c r="Y35" s="20"/>
      <c r="Z35" s="47"/>
      <c r="AA35" s="47"/>
    </row>
    <row r="36" spans="1:27">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c r="A40" s="29" t="s">
        <v>52</v>
      </c>
      <c r="B40">
        <f>STDEV(B37:G37)</f>
        <v>0.18083819487486585</v>
      </c>
      <c r="C40" s="23">
        <f>STDEV(C38:G38)</f>
        <v>0.16017554904771111</v>
      </c>
      <c r="G40" s="23"/>
      <c r="K40" s="23"/>
      <c r="L40" s="73">
        <f>STDEV(M37,Q37)</f>
        <v>1.2647506365136089E-2</v>
      </c>
      <c r="M40" s="94">
        <f>STDEV(M37,Q37)</f>
        <v>1.2647506365136089E-2</v>
      </c>
      <c r="Q40" s="94"/>
      <c r="S40" s="64"/>
      <c r="T40"/>
      <c r="U40" s="23"/>
      <c r="X40"/>
      <c r="Y40" s="23"/>
    </row>
    <row r="41" spans="1:27">
      <c r="C41" s="23"/>
      <c r="G41" s="4"/>
      <c r="K41" s="4"/>
      <c r="L41" s="73"/>
      <c r="M41" s="93"/>
      <c r="Q41" s="93"/>
      <c r="S41" s="64"/>
      <c r="T41"/>
      <c r="U41" s="4"/>
      <c r="X41"/>
      <c r="Y41" s="4"/>
    </row>
    <row r="42" spans="1:27">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c r="A44" t="s">
        <v>56</v>
      </c>
      <c r="B44">
        <f>AVERAGE(B43:G43)</f>
        <v>-15.551960041027542</v>
      </c>
      <c r="C44" s="4"/>
      <c r="E44" s="106">
        <f>AVERAGE(E42,I42)</f>
        <v>176.04051252737764</v>
      </c>
      <c r="G44" s="4"/>
      <c r="I44" s="106"/>
      <c r="L44" s="100">
        <f>AVERAGE(M43,Q43)</f>
        <v>0.62486461614303579</v>
      </c>
      <c r="S44" s="64"/>
      <c r="T44"/>
      <c r="U44" s="4"/>
      <c r="X44"/>
      <c r="Y44" s="4"/>
    </row>
    <row r="45" spans="1:27">
      <c r="A45" t="s">
        <v>57</v>
      </c>
      <c r="B45">
        <f>STDEV(B43:G43)</f>
        <v>11.454890585930693</v>
      </c>
      <c r="C45" s="4"/>
      <c r="G45" s="4"/>
      <c r="L45" s="73">
        <f>STDEV(M43,Q43)</f>
        <v>1.8449595828326166</v>
      </c>
      <c r="S45" s="64"/>
      <c r="T45"/>
      <c r="U45" s="4"/>
      <c r="X45"/>
      <c r="Y45" s="4"/>
    </row>
    <row r="46" spans="1:27">
      <c r="C46" s="4"/>
      <c r="G46" s="4"/>
      <c r="L46" s="73"/>
      <c r="S46" s="64"/>
      <c r="T46"/>
      <c r="U46" s="4"/>
      <c r="X46"/>
      <c r="Y46" s="4"/>
    </row>
    <row r="47" spans="1:27">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c r="A59" s="7" t="s">
        <v>115</v>
      </c>
      <c r="B59">
        <f>AVERAGE(B36:I36)</f>
        <v>1.0852976078005474</v>
      </c>
      <c r="L59" s="73"/>
      <c r="S59" s="64"/>
      <c r="T59">
        <f>AVERAGE(T36:AA36)</f>
        <v>1.149410764892834</v>
      </c>
    </row>
    <row r="60" spans="1:27">
      <c r="A60" s="10" t="s">
        <v>116</v>
      </c>
      <c r="B60">
        <f>STDEV(B36:I36)</f>
        <v>0.14686996824269802</v>
      </c>
      <c r="L60" s="73"/>
      <c r="S60" s="64"/>
      <c r="T60">
        <f>STDEV(T36:AA36)</f>
        <v>0.10143885856082382</v>
      </c>
    </row>
    <row r="61" spans="1:27">
      <c r="A61" s="10" t="s">
        <v>117</v>
      </c>
      <c r="B61">
        <f>AVERAGE(B42:I42)</f>
        <v>177.07427624317506</v>
      </c>
      <c r="L61" s="73"/>
      <c r="S61" s="64"/>
      <c r="T61">
        <f>AVERAGE(T42:AA42)</f>
        <v>260.43626285019911</v>
      </c>
    </row>
    <row r="62" spans="1:27" ht="15.75" thickBot="1">
      <c r="A62" s="10" t="s">
        <v>118</v>
      </c>
      <c r="B62">
        <f>STDEV(B42:I42)</f>
        <v>10.064971198291053</v>
      </c>
      <c r="L62" s="95"/>
      <c r="M62" s="96"/>
      <c r="N62" s="78"/>
      <c r="O62" s="78"/>
      <c r="P62" s="96"/>
      <c r="Q62" s="96"/>
      <c r="R62" s="78"/>
      <c r="S62" s="79"/>
      <c r="T62">
        <f>STDEV(T42:AA42)</f>
        <v>2.5842556801991328</v>
      </c>
    </row>
  </sheetData>
  <mergeCells count="12">
    <mergeCell ref="B19:C19"/>
    <mergeCell ref="F19:G19"/>
    <mergeCell ref="B34:C34"/>
    <mergeCell ref="B10:C10"/>
    <mergeCell ref="F10:G10"/>
    <mergeCell ref="D10:E10"/>
    <mergeCell ref="H10:I10"/>
    <mergeCell ref="T10:U10"/>
    <mergeCell ref="L35:M35"/>
    <mergeCell ref="P35:Q35"/>
    <mergeCell ref="N35:O35"/>
    <mergeCell ref="R35:S35"/>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5"/>
  <cols>
    <col min="1" max="1" width="28" customWidth="1"/>
    <col min="2" max="3" width="11.7109375" customWidth="1"/>
    <col min="4" max="5" width="9.140625" style="49" customWidth="1"/>
    <col min="6" max="7" width="11.7109375" customWidth="1"/>
    <col min="8" max="11" width="9.140625" style="49" customWidth="1"/>
    <col min="12" max="13" width="9.140625" style="74" customWidth="1"/>
    <col min="14" max="15" width="9.140625" style="63" customWidth="1"/>
    <col min="16" max="17" width="9.140625" style="74" customWidth="1"/>
    <col min="18" max="18" width="9.140625" style="63" customWidth="1"/>
    <col min="19" max="19" width="10.5703125" style="63" customWidth="1"/>
    <col min="20" max="21" width="9.140625" style="29" customWidth="1"/>
    <col min="22" max="23" width="9.140625" style="49" customWidth="1"/>
    <col min="24" max="25" width="9.140625" style="29" customWidth="1"/>
    <col min="26" max="27" width="9.140625" style="49" customWidth="1"/>
  </cols>
  <sheetData>
    <row r="1" spans="1:29" s="19" customFormat="1">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c r="AC2" s="281" t="s">
        <v>350</v>
      </c>
    </row>
    <row r="3" spans="1:29" s="13" customFormat="1">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c r="A10" s="16" t="s">
        <v>40</v>
      </c>
      <c r="B10" s="343"/>
      <c r="C10" s="343"/>
      <c r="D10" s="345"/>
      <c r="E10" s="345"/>
      <c r="F10" s="343"/>
      <c r="G10" s="343"/>
      <c r="H10" s="345"/>
      <c r="I10" s="345"/>
      <c r="J10" s="49"/>
      <c r="K10" s="49"/>
      <c r="L10" s="354" t="s">
        <v>143</v>
      </c>
      <c r="M10" s="355"/>
      <c r="N10" s="65"/>
      <c r="O10" s="65"/>
      <c r="P10" s="355" t="s">
        <v>143</v>
      </c>
      <c r="Q10" s="355"/>
      <c r="R10" s="65"/>
      <c r="S10" s="66"/>
      <c r="T10" s="339"/>
      <c r="U10" s="339"/>
      <c r="V10" s="108"/>
      <c r="W10" s="108"/>
      <c r="X10" s="107"/>
      <c r="Y10" s="107"/>
      <c r="Z10" s="108"/>
      <c r="AA10" s="108"/>
    </row>
    <row r="11" spans="1:29" s="19" customFormat="1">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c r="A13" t="s">
        <v>18</v>
      </c>
      <c r="L13" s="73"/>
      <c r="S13" s="64"/>
    </row>
    <row r="14" spans="1:29">
      <c r="A14" t="s">
        <v>17</v>
      </c>
      <c r="L14" s="73"/>
      <c r="S14" s="64"/>
    </row>
    <row r="15" spans="1:29">
      <c r="A15" t="s">
        <v>14</v>
      </c>
      <c r="L15" s="73"/>
      <c r="S15" s="64"/>
    </row>
    <row r="16" spans="1:29">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c r="A19" s="15" t="s">
        <v>40</v>
      </c>
      <c r="B19" s="339"/>
      <c r="C19" s="339"/>
      <c r="D19" s="51"/>
      <c r="E19" s="51"/>
      <c r="F19" s="340"/>
      <c r="G19" s="340"/>
      <c r="H19" s="51"/>
      <c r="I19" s="51"/>
      <c r="J19" s="51"/>
      <c r="K19" s="51"/>
      <c r="L19" s="84"/>
      <c r="M19" s="85"/>
      <c r="N19" s="65"/>
      <c r="O19" s="65"/>
      <c r="P19" s="85"/>
      <c r="Q19" s="85"/>
      <c r="R19" s="65"/>
      <c r="S19" s="66"/>
      <c r="T19" s="21"/>
      <c r="U19" s="21"/>
      <c r="V19" s="51"/>
      <c r="W19" s="51"/>
      <c r="X19" s="21"/>
      <c r="Y19" s="21"/>
      <c r="Z19" s="51"/>
      <c r="AA19" s="51"/>
      <c r="AB19" s="348" t="s">
        <v>353</v>
      </c>
      <c r="AC19" s="348"/>
    </row>
    <row r="20" spans="1:29" s="19" customFormat="1">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c r="A22" t="s">
        <v>34</v>
      </c>
      <c r="B22">
        <f>STDEV(B21:E21)</f>
        <v>1.415178070612217E-2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c r="A25" t="s">
        <v>36</v>
      </c>
      <c r="B25">
        <f>STDEV(B24:E24)</f>
        <v>16.423358098020724</v>
      </c>
      <c r="C25">
        <f>AVERAGE(B24:E24)</f>
        <v>278.64808422986619</v>
      </c>
      <c r="F25">
        <f>STDEV(F24:I24)</f>
        <v>258.00405885731124</v>
      </c>
      <c r="G25">
        <f>AVERAGE(F24:I24)</f>
        <v>183.65635206567816</v>
      </c>
      <c r="J25">
        <f>STDEV(J24:M24)</f>
        <v>31.563805264260733</v>
      </c>
      <c r="K25">
        <f>AVERAGE(J24:M24)</f>
        <v>247.7176860974059</v>
      </c>
      <c r="L25" s="73">
        <f>STDEV(L24:S24)</f>
        <v>0.55520532671864387</v>
      </c>
      <c r="M25" s="74">
        <f>AVERAGE(L24:S24)</f>
        <v>270.8302440057488</v>
      </c>
      <c r="N25" s="63">
        <f>STDEV(O24,S24)</f>
        <v>1.090680423960886E-2</v>
      </c>
      <c r="O25" s="63">
        <f>AVERAGE(O24,S24)</f>
        <v>271.21376105445881</v>
      </c>
      <c r="S25" s="64"/>
      <c r="T25">
        <f>STDEV(T24:W24)</f>
        <v>2.362077036813599</v>
      </c>
      <c r="U25">
        <f>AVERAGE(T24:W24)</f>
        <v>268.66030821639686</v>
      </c>
      <c r="W25" s="64"/>
      <c r="X25">
        <f>STDEV(X24:AA24)</f>
        <v>0.5458780979611445</v>
      </c>
      <c r="Y25">
        <f>AVERAGE(X24:AA24)</f>
        <v>7.9140058952304742</v>
      </c>
      <c r="AA25" s="64"/>
      <c r="AB25" t="e">
        <f>STDEV(AB24:AE24)</f>
        <v>#DIV/0!</v>
      </c>
      <c r="AC25">
        <f>AVERAGE(AB24:AE24)</f>
        <v>8.1043359745403905</v>
      </c>
    </row>
    <row r="26" spans="1:29">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c r="A29" t="s">
        <v>69</v>
      </c>
      <c r="C29" s="7">
        <f>SUM(B28:I28,M28:AC28)/SUM(B27:I27,M27:AC27)</f>
        <v>0.11970650927561216</v>
      </c>
      <c r="G29" s="7"/>
      <c r="J29"/>
      <c r="K29" s="7"/>
      <c r="L29" s="73"/>
      <c r="M29" s="74">
        <f>SUM(L28:S28)/SUM(L27:S27)</f>
        <v>0.12150460529514118</v>
      </c>
      <c r="S29" s="64"/>
      <c r="T29"/>
      <c r="U29" s="7"/>
      <c r="W29" s="64"/>
      <c r="X29"/>
      <c r="Y29" s="7"/>
      <c r="AA29" s="64"/>
      <c r="AC29" s="7"/>
    </row>
    <row r="30" spans="1:29">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c r="A31" t="s">
        <v>119</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c r="A32" t="s">
        <v>120</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c r="A33" t="s">
        <v>121</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c r="A34" s="15" t="s">
        <v>40</v>
      </c>
      <c r="B34" s="341"/>
      <c r="C34" s="341"/>
      <c r="D34" s="51"/>
      <c r="E34" s="51"/>
      <c r="H34" s="51"/>
      <c r="I34" s="51"/>
      <c r="J34" s="51"/>
      <c r="K34" s="51"/>
      <c r="L34" s="84"/>
      <c r="M34" s="85"/>
      <c r="N34" s="65"/>
      <c r="O34" s="65"/>
      <c r="P34" s="85"/>
      <c r="Q34" s="85"/>
      <c r="R34" s="65"/>
      <c r="S34" s="66"/>
      <c r="V34" s="51"/>
      <c r="W34" s="51"/>
      <c r="Z34" s="51"/>
      <c r="AA34" s="51"/>
    </row>
    <row r="35" spans="1:29" s="19" customFormat="1">
      <c r="A35" s="20" t="s">
        <v>54</v>
      </c>
      <c r="B35" s="20"/>
      <c r="C35" s="20"/>
      <c r="D35" s="47"/>
      <c r="E35" s="47"/>
      <c r="F35" s="20"/>
      <c r="G35" s="20"/>
      <c r="H35" s="47"/>
      <c r="I35" s="47"/>
      <c r="J35" s="47"/>
      <c r="K35" s="47"/>
      <c r="L35" s="350" t="s">
        <v>136</v>
      </c>
      <c r="M35" s="351"/>
      <c r="N35" s="352" t="s">
        <v>137</v>
      </c>
      <c r="O35" s="352"/>
      <c r="P35" s="351" t="s">
        <v>136</v>
      </c>
      <c r="Q35" s="351"/>
      <c r="R35" s="352" t="s">
        <v>137</v>
      </c>
      <c r="S35" s="353"/>
      <c r="T35" s="20"/>
      <c r="U35" s="20"/>
      <c r="V35" s="47"/>
      <c r="W35" s="47"/>
      <c r="X35" s="20"/>
      <c r="Y35" s="20"/>
      <c r="Z35" s="47"/>
      <c r="AA35" s="47"/>
    </row>
    <row r="36" spans="1:29">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c r="C41" s="23"/>
      <c r="G41" s="4"/>
      <c r="K41" s="4"/>
      <c r="L41" s="73"/>
      <c r="M41" s="93"/>
      <c r="Q41" s="93"/>
      <c r="S41" s="64"/>
      <c r="T41"/>
      <c r="U41" s="4"/>
      <c r="X41"/>
      <c r="Y41" s="4"/>
      <c r="AC41" s="4"/>
    </row>
    <row r="42" spans="1:29">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c r="A44" t="s">
        <v>56</v>
      </c>
      <c r="B44">
        <f>AVERAGE(B43:G43)</f>
        <v>8.5058636480412417</v>
      </c>
      <c r="C44" s="4"/>
      <c r="E44" s="106">
        <f>AVERAGE(E42,I42)</f>
        <v>176.04051252737764</v>
      </c>
      <c r="G44" s="4"/>
      <c r="I44" s="106"/>
      <c r="L44" s="100">
        <f>AVERAGE(M43,Q43)</f>
        <v>-0.63814491484239255</v>
      </c>
      <c r="S44" s="64"/>
      <c r="T44"/>
      <c r="U44" s="4"/>
      <c r="X44"/>
      <c r="Y44" s="4"/>
      <c r="AC44" s="4"/>
    </row>
    <row r="45" spans="1:29">
      <c r="A45" t="s">
        <v>57</v>
      </c>
      <c r="B45">
        <f>STDEV(B43:G43)</f>
        <v>41.057884355751284</v>
      </c>
      <c r="C45" s="4"/>
      <c r="G45" s="4"/>
      <c r="L45" s="73">
        <f>STDEV(M43,Q43)</f>
        <v>0.57991257916431016</v>
      </c>
      <c r="S45" s="64"/>
      <c r="T45"/>
      <c r="U45" s="4"/>
      <c r="X45"/>
      <c r="Y45" s="4"/>
      <c r="AC45" s="4"/>
    </row>
    <row r="46" spans="1:29">
      <c r="C46" s="4"/>
      <c r="G46" s="4"/>
      <c r="L46" s="73"/>
      <c r="S46" s="64"/>
      <c r="T46"/>
      <c r="U46" s="4"/>
      <c r="X46"/>
      <c r="Y46" s="4"/>
      <c r="AC46" s="4"/>
    </row>
    <row r="47" spans="1:29">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c r="A55" t="s">
        <v>82</v>
      </c>
      <c r="B55" s="9">
        <f>STDEV(B50:G50)</f>
        <v>0.25641879056948652</v>
      </c>
      <c r="C55" s="12"/>
      <c r="D55" s="49"/>
      <c r="E55" s="49"/>
      <c r="G55" s="11"/>
      <c r="H55" s="49"/>
      <c r="I55" s="49"/>
      <c r="J55" s="49"/>
      <c r="K55" s="49"/>
      <c r="L55" s="73">
        <f>STDEV(M50,Q50)</f>
        <v>5.1900882791504274E-3</v>
      </c>
      <c r="M55" s="74"/>
      <c r="N55" s="63">
        <f>STDEV(O50,S50)</f>
        <v>1.3021860589500433E-2</v>
      </c>
      <c r="O55" s="63"/>
      <c r="P55" s="74"/>
      <c r="Q55" s="74"/>
      <c r="R55" s="63"/>
      <c r="S55" s="64"/>
      <c r="T55" s="9">
        <f>STDEV(T50:Y50)</f>
        <v>0.10594455179635522</v>
      </c>
      <c r="U55" s="29"/>
      <c r="V55" s="49"/>
      <c r="W55" s="49"/>
      <c r="X55" s="29"/>
      <c r="Y55" s="29"/>
      <c r="Z55" s="49"/>
      <c r="AA55" s="49"/>
    </row>
    <row r="56" spans="1:29" s="10" customFormat="1">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c r="A59" s="7" t="s">
        <v>115</v>
      </c>
      <c r="B59">
        <f>AVERAGE(B36:I36)</f>
        <v>1.0851332262512952</v>
      </c>
      <c r="L59" s="73"/>
      <c r="S59" s="64"/>
      <c r="T59">
        <f>AVERAGE(T36:AA36)</f>
        <v>1.1490651184406768</v>
      </c>
    </row>
    <row r="60" spans="1:29">
      <c r="A60" s="10" t="s">
        <v>116</v>
      </c>
      <c r="B60">
        <f>STDEV(B36:I36)</f>
        <v>0.14683587814486107</v>
      </c>
      <c r="L60" s="73"/>
      <c r="S60" s="64"/>
      <c r="T60">
        <f>STDEV(T36:AA36)</f>
        <v>0.10140835425144973</v>
      </c>
    </row>
    <row r="61" spans="1:29">
      <c r="A61" s="10" t="s">
        <v>117</v>
      </c>
      <c r="B61">
        <f>AVERAGE(B42:I42)</f>
        <v>187.31818808770942</v>
      </c>
      <c r="L61" s="73"/>
      <c r="S61" s="64"/>
      <c r="T61">
        <f>AVERAGE(T42:AA42)</f>
        <v>260.46150463695108</v>
      </c>
    </row>
    <row r="62" spans="1:29" ht="15.75" thickBot="1">
      <c r="A62" s="10" t="s">
        <v>118</v>
      </c>
      <c r="B62">
        <f>STDEV(B42:I42)</f>
        <v>28.064897883287195</v>
      </c>
      <c r="L62" s="95"/>
      <c r="M62" s="96"/>
      <c r="N62" s="78"/>
      <c r="O62" s="78"/>
      <c r="P62" s="96"/>
      <c r="Q62" s="96"/>
      <c r="R62" s="78"/>
      <c r="S62" s="79"/>
      <c r="T62">
        <f>STDEV(T42:AA42)</f>
        <v>2.4467872270270501</v>
      </c>
    </row>
    <row r="63" spans="1:29">
      <c r="T63" s="280">
        <f>T59*T62/57</f>
        <v>4.9324874646017064E-2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5"/>
  <cols>
    <col min="1" max="1" width="28" customWidth="1"/>
    <col min="2" max="3" width="11.7109375" customWidth="1"/>
    <col min="4" max="7" width="9.140625" style="49" customWidth="1"/>
    <col min="8" max="9" width="11.7109375" customWidth="1"/>
    <col min="10" max="11" width="9.140625" style="49" customWidth="1"/>
    <col min="12" max="13" width="11.7109375" customWidth="1"/>
    <col min="14" max="15" width="9.140625" style="49" customWidth="1"/>
    <col min="16" max="17" width="11.7109375" customWidth="1"/>
    <col min="18" max="19" width="9.140625" style="49" customWidth="1"/>
    <col min="20" max="21" width="11.7109375" customWidth="1"/>
    <col min="22" max="25" width="9.140625" style="49" customWidth="1"/>
    <col min="26" max="27" width="11.7109375" customWidth="1"/>
    <col min="28" max="29" width="9.140625" style="49" customWidth="1"/>
    <col min="30" max="31" width="11.7109375" customWidth="1"/>
    <col min="32" max="33" width="9.140625" style="49" customWidth="1"/>
    <col min="34" max="35" width="11.7109375" customWidth="1"/>
    <col min="36" max="37" width="9.140625" style="49" customWidth="1"/>
    <col min="38" max="39" width="11.7109375" customWidth="1"/>
    <col min="40" max="41" width="9.140625" style="49" customWidth="1"/>
    <col min="42" max="43" width="11.7109375" customWidth="1"/>
    <col min="44" max="47" width="9.140625" style="49" customWidth="1"/>
  </cols>
  <sheetData>
    <row r="1" spans="1:47" s="19" customFormat="1">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c r="B2" s="27"/>
      <c r="C2" s="27" t="s">
        <v>147</v>
      </c>
      <c r="D2" s="48"/>
      <c r="E2" s="48" t="s">
        <v>148</v>
      </c>
      <c r="F2" s="48"/>
      <c r="G2" s="48" t="s">
        <v>149</v>
      </c>
      <c r="H2" s="27"/>
      <c r="I2" s="27" t="s">
        <v>150</v>
      </c>
      <c r="J2" s="48"/>
      <c r="K2" s="48" t="s">
        <v>151</v>
      </c>
      <c r="L2" s="27"/>
      <c r="M2" s="27" t="s">
        <v>154</v>
      </c>
      <c r="N2" s="48"/>
      <c r="O2" s="48" t="s">
        <v>157</v>
      </c>
      <c r="P2" s="27"/>
      <c r="Q2" s="27" t="s">
        <v>155</v>
      </c>
      <c r="R2" s="48"/>
      <c r="S2" s="48" t="s">
        <v>156</v>
      </c>
      <c r="T2" s="27"/>
      <c r="U2" s="27" t="s">
        <v>158</v>
      </c>
      <c r="V2" s="48"/>
      <c r="W2" s="48" t="s">
        <v>159</v>
      </c>
      <c r="X2" s="48"/>
      <c r="Y2" s="48" t="s">
        <v>159</v>
      </c>
      <c r="Z2" s="27"/>
      <c r="AA2" s="27" t="s">
        <v>162</v>
      </c>
      <c r="AB2" s="48"/>
      <c r="AC2" s="48" t="s">
        <v>163</v>
      </c>
      <c r="AD2" s="27"/>
      <c r="AE2" s="27" t="s">
        <v>160</v>
      </c>
      <c r="AF2" s="48"/>
      <c r="AG2" s="48" t="s">
        <v>161</v>
      </c>
      <c r="AH2" s="27"/>
      <c r="AI2" s="27" t="s">
        <v>164</v>
      </c>
      <c r="AJ2" s="48"/>
      <c r="AK2" s="48" t="s">
        <v>165</v>
      </c>
      <c r="AL2" s="27"/>
      <c r="AM2" s="27" t="s">
        <v>166</v>
      </c>
      <c r="AN2" s="48"/>
      <c r="AO2" s="48" t="s">
        <v>167</v>
      </c>
      <c r="AP2" s="27"/>
      <c r="AQ2" s="27" t="s">
        <v>170</v>
      </c>
      <c r="AR2" s="48"/>
      <c r="AS2" s="48" t="s">
        <v>171</v>
      </c>
      <c r="AT2" s="48"/>
      <c r="AU2" s="48" t="s">
        <v>172</v>
      </c>
    </row>
    <row r="3" spans="1:47" s="13" customFormat="1">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c r="A10" s="16" t="s">
        <v>40</v>
      </c>
      <c r="B10" s="356" t="s">
        <v>153</v>
      </c>
      <c r="C10" s="356"/>
      <c r="D10" s="345"/>
      <c r="E10" s="345"/>
      <c r="F10" s="345"/>
      <c r="G10" s="345"/>
      <c r="H10" s="356" t="s">
        <v>152</v>
      </c>
      <c r="I10" s="356"/>
      <c r="J10" s="345"/>
      <c r="K10" s="345"/>
      <c r="L10" s="356"/>
      <c r="M10" s="356"/>
      <c r="N10" s="345"/>
      <c r="O10" s="345"/>
      <c r="P10" s="356"/>
      <c r="Q10" s="356"/>
      <c r="R10" s="345"/>
      <c r="S10" s="345"/>
      <c r="T10" s="356" t="s">
        <v>169</v>
      </c>
      <c r="U10" s="356"/>
      <c r="V10" s="345"/>
      <c r="W10" s="345"/>
      <c r="X10" s="345"/>
      <c r="Y10" s="345"/>
      <c r="Z10" s="356" t="s">
        <v>169</v>
      </c>
      <c r="AA10" s="356"/>
      <c r="AB10" s="345"/>
      <c r="AC10" s="345"/>
      <c r="AD10" s="356" t="s">
        <v>169</v>
      </c>
      <c r="AE10" s="356"/>
      <c r="AF10" s="345"/>
      <c r="AG10" s="345"/>
      <c r="AH10" s="356" t="s">
        <v>169</v>
      </c>
      <c r="AI10" s="356"/>
      <c r="AJ10" s="345"/>
      <c r="AK10" s="345"/>
      <c r="AL10" s="356" t="s">
        <v>169</v>
      </c>
      <c r="AM10" s="356"/>
      <c r="AN10" s="345"/>
      <c r="AO10" s="345"/>
      <c r="AP10" s="356" t="s">
        <v>173</v>
      </c>
      <c r="AQ10" s="356"/>
      <c r="AR10" s="345"/>
      <c r="AS10" s="345"/>
      <c r="AT10" s="345"/>
      <c r="AU10" s="345"/>
    </row>
    <row r="11" spans="1:47" s="19" customFormat="1">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c r="A13" t="s">
        <v>18</v>
      </c>
    </row>
    <row r="14" spans="1:47">
      <c r="A14" t="s">
        <v>17</v>
      </c>
    </row>
    <row r="15" spans="1:47">
      <c r="A15" t="s">
        <v>14</v>
      </c>
    </row>
    <row r="16" spans="1:47">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c r="A19" s="15" t="s">
        <v>40</v>
      </c>
      <c r="B19" s="339"/>
      <c r="C19" s="339"/>
      <c r="D19" s="51"/>
      <c r="E19" s="51"/>
      <c r="F19" s="51"/>
      <c r="G19" s="51"/>
      <c r="H19" s="339"/>
      <c r="I19" s="339"/>
      <c r="J19" s="51"/>
      <c r="K19" s="51"/>
      <c r="L19" s="339"/>
      <c r="M19" s="339"/>
      <c r="N19" s="51"/>
      <c r="O19" s="51"/>
      <c r="P19" s="339"/>
      <c r="Q19" s="339"/>
      <c r="R19" s="51"/>
      <c r="S19" s="51"/>
      <c r="T19" s="339"/>
      <c r="U19" s="339"/>
      <c r="V19" s="51"/>
      <c r="W19" s="51"/>
      <c r="X19" s="51"/>
      <c r="Y19" s="51"/>
      <c r="Z19" s="339"/>
      <c r="AA19" s="339"/>
      <c r="AB19" s="51"/>
      <c r="AC19" s="51"/>
      <c r="AD19" s="339"/>
      <c r="AE19" s="339"/>
      <c r="AF19" s="51"/>
      <c r="AG19" s="51"/>
      <c r="AH19" s="339" t="s">
        <v>168</v>
      </c>
      <c r="AI19" s="339"/>
      <c r="AJ19" s="51"/>
      <c r="AK19" s="51"/>
      <c r="AL19" s="339" t="s">
        <v>168</v>
      </c>
      <c r="AM19" s="339"/>
      <c r="AN19" s="51"/>
      <c r="AO19" s="51"/>
      <c r="AP19" s="339"/>
      <c r="AQ19" s="339"/>
      <c r="AR19" s="51"/>
      <c r="AS19" s="51"/>
      <c r="AT19" s="51"/>
      <c r="AU19" s="51"/>
    </row>
    <row r="20" spans="1:47" s="19" customFormat="1">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c r="A22" t="s">
        <v>34</v>
      </c>
      <c r="B22">
        <f>STDEV(B21:AO21)</f>
        <v>6.0958008794750052E-3</v>
      </c>
      <c r="C22">
        <f>AVERAGE(B21:AO21)</f>
        <v>0.11815986887903798</v>
      </c>
      <c r="AP22">
        <f>STDEV(AP21:CC21)</f>
        <v>2.8361167939325404E-3</v>
      </c>
      <c r="AQ22">
        <f>AVERAGE(AP21:CC21)</f>
        <v>0.11514893679248306</v>
      </c>
    </row>
    <row r="23" spans="1:47">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c r="A25" t="s">
        <v>36</v>
      </c>
      <c r="B25">
        <f>STDEV(B24:G24)</f>
        <v>1.961175681717084</v>
      </c>
      <c r="C25">
        <f>AVERAGE(B24:G24)</f>
        <v>280.82441798218338</v>
      </c>
      <c r="H25">
        <f>STDEV(H24:K24)</f>
        <v>1.8989231025028781</v>
      </c>
      <c r="I25">
        <f>AVERAGE(H24:K24)</f>
        <v>189.90274140273144</v>
      </c>
      <c r="L25">
        <f>STDEV(L24:O24)</f>
        <v>0.35127162817894608</v>
      </c>
      <c r="M25">
        <f>AVERAGE(L24:O24)</f>
        <v>191.03785691760268</v>
      </c>
      <c r="P25">
        <f>STDEV(P24:S24)</f>
        <v>1.5932095028098618</v>
      </c>
      <c r="Q25">
        <f>AVERAGE(P24:S24)</f>
        <v>291.57515975693707</v>
      </c>
      <c r="T25">
        <f>STDEV(T24:Y24)</f>
        <v>0.5945530185526845</v>
      </c>
      <c r="U25">
        <f>AVERAGE(T24:Y24)</f>
        <v>293.6107976723369</v>
      </c>
      <c r="Z25">
        <f>STDEV(Z24:AG24)</f>
        <v>0.41657983203051951</v>
      </c>
      <c r="AA25">
        <f>AVERAGE(Z24:AG24)</f>
        <v>190.89678709124917</v>
      </c>
      <c r="AD25">
        <f>STDEV(AD24:AG24)</f>
        <v>0.36370634085717829</v>
      </c>
      <c r="AE25">
        <f>AVERAGE(AD24:AG24)</f>
        <v>190.63723917220963</v>
      </c>
      <c r="AH25">
        <f>STDEV(AH24:AK24)</f>
        <v>1.3153255036149112</v>
      </c>
      <c r="AI25">
        <f>AVERAGE(AH24:AK24)</f>
        <v>291.09661602126732</v>
      </c>
      <c r="AL25">
        <f>STDEV(AL24:AO24)</f>
        <v>0.63342031568935608</v>
      </c>
      <c r="AM25">
        <f>AVERAGE(AL24:AO24)</f>
        <v>196.7901950417596</v>
      </c>
      <c r="AP25">
        <f>STDEV(AP24:AU24)</f>
        <v>3.7810068692977694</v>
      </c>
      <c r="AQ25">
        <f>AVERAGE(AP24:AU24)</f>
        <v>192.11771985173937</v>
      </c>
    </row>
    <row r="26" spans="1:47">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c r="A31" t="s">
        <v>119</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c r="A32" t="s">
        <v>120</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c r="A33" t="s">
        <v>121</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c r="A34" s="15" t="s">
        <v>40</v>
      </c>
      <c r="B34" s="341"/>
      <c r="C34" s="341"/>
      <c r="D34" s="51"/>
      <c r="E34" s="51"/>
      <c r="F34" s="51"/>
      <c r="G34" s="51"/>
      <c r="H34" s="341"/>
      <c r="I34" s="341"/>
      <c r="J34" s="51"/>
      <c r="K34" s="51"/>
      <c r="L34" s="341"/>
      <c r="M34" s="341"/>
      <c r="N34" s="51"/>
      <c r="O34" s="51"/>
      <c r="P34" s="341"/>
      <c r="Q34" s="341"/>
      <c r="R34" s="51"/>
      <c r="S34" s="51"/>
      <c r="T34" s="341"/>
      <c r="U34" s="341"/>
      <c r="V34" s="51"/>
      <c r="W34" s="51"/>
      <c r="X34" s="51"/>
      <c r="Y34" s="51"/>
      <c r="Z34" s="341"/>
      <c r="AA34" s="341"/>
      <c r="AB34" s="51"/>
      <c r="AC34" s="51"/>
      <c r="AD34" s="341"/>
      <c r="AE34" s="341"/>
      <c r="AF34" s="51"/>
      <c r="AG34" s="51"/>
      <c r="AH34" s="341"/>
      <c r="AI34" s="341"/>
      <c r="AJ34" s="51"/>
      <c r="AK34" s="51"/>
      <c r="AL34" s="341"/>
      <c r="AM34" s="341"/>
      <c r="AN34" s="51"/>
      <c r="AO34" s="51"/>
      <c r="AP34" s="341"/>
      <c r="AQ34" s="341"/>
      <c r="AR34" s="51"/>
      <c r="AS34" s="51"/>
      <c r="AT34" s="51"/>
      <c r="AU34" s="51"/>
    </row>
    <row r="35" spans="1:47" s="19" customFormat="1">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c r="C41" s="23"/>
      <c r="I41" s="23"/>
      <c r="M41" s="23"/>
      <c r="Q41" s="23"/>
      <c r="U41" s="23"/>
      <c r="AA41" s="23"/>
      <c r="AE41" s="23"/>
      <c r="AI41" s="23"/>
      <c r="AM41" s="23"/>
      <c r="AQ41" s="23"/>
    </row>
    <row r="42" spans="1:47">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c r="C46" s="4"/>
      <c r="I46" s="4"/>
      <c r="M46" s="4"/>
      <c r="Q46" s="4"/>
      <c r="U46" s="4"/>
      <c r="AA46" s="4"/>
      <c r="AE46" s="4"/>
      <c r="AI46" s="4"/>
      <c r="AM46" s="4"/>
      <c r="AQ46" s="4"/>
    </row>
    <row r="47" spans="1:47">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c r="A59" s="7" t="s">
        <v>115</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c r="A60" s="10" t="s">
        <v>116</v>
      </c>
      <c r="B60">
        <f>STDEV(C36,I36)</f>
        <v>8.475732984351364E-2</v>
      </c>
      <c r="L60">
        <f>STDEV(M36,Q36)</f>
        <v>5.3434253833180137E-2</v>
      </c>
      <c r="AH60">
        <f>STDEV(AI36,AM36)</f>
        <v>6.9625177021694004E-2</v>
      </c>
      <c r="AP60" t="e">
        <f>STDEV(AQ36,AW36)</f>
        <v>#DIV/0!</v>
      </c>
    </row>
    <row r="61" spans="1:47">
      <c r="A61" s="10" t="s">
        <v>117</v>
      </c>
      <c r="B61" s="4">
        <f>AVERAGE(C42,I42)</f>
        <v>258.6486567276861</v>
      </c>
      <c r="L61" s="4">
        <f>AVERAGE(M42,Q42)</f>
        <v>1.9675930420468717</v>
      </c>
      <c r="P61" s="4"/>
      <c r="T61" s="4"/>
      <c r="Z61" s="4"/>
      <c r="AD61" s="4"/>
      <c r="AH61" s="4">
        <f>AVERAGE(AI42,AM42)</f>
        <v>312.0621797824993</v>
      </c>
      <c r="AL61" s="4"/>
      <c r="AP61" s="4">
        <f>AVERAGE(AQ42,AW42)</f>
        <v>226.37142373294543</v>
      </c>
    </row>
    <row r="62" spans="1:47">
      <c r="A62" s="10" t="s">
        <v>118</v>
      </c>
      <c r="B62">
        <f>STDEV(C42,I42)</f>
        <v>0.57271386300372851</v>
      </c>
      <c r="L62">
        <f>STDEV(M42,Q42)</f>
        <v>1.7324135156418872</v>
      </c>
      <c r="AH62">
        <f>STDEV(AI42,AM42)</f>
        <v>1.9487458192900671</v>
      </c>
      <c r="AP62" t="e">
        <f>STDEV(AQ42,AW42)</f>
        <v>#DIV/0!</v>
      </c>
    </row>
    <row r="63" spans="1:47">
      <c r="B63" s="280">
        <f>B59*B62/57</f>
        <v>1.1441387893142344E-2</v>
      </c>
    </row>
  </sheetData>
  <mergeCells count="43">
    <mergeCell ref="P34:Q34"/>
    <mergeCell ref="P19:Q19"/>
    <mergeCell ref="V10:W10"/>
    <mergeCell ref="N10:O10"/>
    <mergeCell ref="T19:U19"/>
    <mergeCell ref="T34:U34"/>
    <mergeCell ref="R10:S10"/>
    <mergeCell ref="B10:C10"/>
    <mergeCell ref="L19:M19"/>
    <mergeCell ref="L34:M34"/>
    <mergeCell ref="D10:E10"/>
    <mergeCell ref="F10:G10"/>
    <mergeCell ref="H10:I10"/>
    <mergeCell ref="H19:I19"/>
    <mergeCell ref="B19:C19"/>
    <mergeCell ref="B34:C34"/>
    <mergeCell ref="H34:I34"/>
    <mergeCell ref="J10:K10"/>
    <mergeCell ref="L10:M10"/>
    <mergeCell ref="Z10:AA10"/>
    <mergeCell ref="P10:Q10"/>
    <mergeCell ref="T10:U10"/>
    <mergeCell ref="AN10:AO10"/>
    <mergeCell ref="AD10:AE10"/>
    <mergeCell ref="AB10:AC10"/>
    <mergeCell ref="X10:Y10"/>
    <mergeCell ref="AH10:AI10"/>
    <mergeCell ref="AJ10:AK10"/>
    <mergeCell ref="AT10:AU10"/>
    <mergeCell ref="AP10:AQ10"/>
    <mergeCell ref="AF10:AG10"/>
    <mergeCell ref="AP19:AQ19"/>
    <mergeCell ref="AL10:AM10"/>
    <mergeCell ref="AH19:AI19"/>
    <mergeCell ref="AL19:AM19"/>
    <mergeCell ref="AR10:AS10"/>
    <mergeCell ref="Z34:AA34"/>
    <mergeCell ref="AD19:AE19"/>
    <mergeCell ref="AD34:AE34"/>
    <mergeCell ref="Z19:AA19"/>
    <mergeCell ref="AP34:AQ34"/>
    <mergeCell ref="AH34:AI34"/>
    <mergeCell ref="AL34:AM34"/>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1" width="11.7109375" customWidth="1"/>
    <col min="12" max="13" width="9.140625" style="49" customWidth="1"/>
    <col min="14" max="17" width="11.7109375" customWidth="1"/>
    <col min="18" max="19" width="9.140625" style="49" customWidth="1"/>
    <col min="20" max="21" width="11.7109375" customWidth="1"/>
    <col min="22" max="23" width="9.140625" style="49" customWidth="1"/>
    <col min="24" max="25" width="11.7109375" customWidth="1"/>
    <col min="26" max="27" width="9.140625" style="49" customWidth="1"/>
    <col min="28" max="29" width="11.7109375" customWidth="1"/>
    <col min="30" max="31" width="9.140625" style="49" customWidth="1"/>
    <col min="32" max="33" width="11.7109375" customWidth="1"/>
  </cols>
  <sheetData>
    <row r="1" spans="1:39" s="19" customFormat="1">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c r="B2" s="27"/>
      <c r="C2" s="27" t="s">
        <v>145</v>
      </c>
      <c r="D2" s="48"/>
      <c r="E2" s="48" t="s">
        <v>146</v>
      </c>
      <c r="F2" s="27"/>
      <c r="G2" s="27" t="s">
        <v>174</v>
      </c>
      <c r="H2" s="48"/>
      <c r="I2" s="48" t="s">
        <v>175</v>
      </c>
      <c r="J2" s="27"/>
      <c r="K2" s="27" t="s">
        <v>176</v>
      </c>
      <c r="L2" s="48"/>
      <c r="M2" s="48" t="s">
        <v>177</v>
      </c>
      <c r="N2" s="27"/>
      <c r="O2" s="27" t="s">
        <v>179</v>
      </c>
      <c r="P2" s="27"/>
      <c r="Q2" s="27" t="s">
        <v>127</v>
      </c>
      <c r="R2" s="48"/>
      <c r="S2" s="48" t="s">
        <v>128</v>
      </c>
      <c r="T2" s="27"/>
      <c r="U2" s="27" t="s">
        <v>129</v>
      </c>
      <c r="V2" s="48"/>
      <c r="W2" s="48" t="s">
        <v>180</v>
      </c>
      <c r="X2" s="27"/>
      <c r="Y2" s="27" t="s">
        <v>182</v>
      </c>
      <c r="Z2" s="48"/>
      <c r="AA2" s="48" t="s">
        <v>183</v>
      </c>
      <c r="AB2" s="27"/>
      <c r="AC2" s="27" t="s">
        <v>184</v>
      </c>
      <c r="AD2" s="48"/>
      <c r="AE2" s="48" t="s">
        <v>185</v>
      </c>
      <c r="AF2" s="27"/>
      <c r="AG2" s="27" t="s">
        <v>186</v>
      </c>
      <c r="AI2" s="282" t="s">
        <v>350</v>
      </c>
      <c r="AJ2" s="48"/>
      <c r="AK2" s="48" t="s">
        <v>351</v>
      </c>
      <c r="AL2" s="48"/>
      <c r="AM2" s="48" t="s">
        <v>352</v>
      </c>
    </row>
    <row r="3" spans="1:39" s="13" customFormat="1">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c r="A10" s="16" t="s">
        <v>40</v>
      </c>
      <c r="B10" s="343"/>
      <c r="C10" s="343"/>
      <c r="D10" s="345"/>
      <c r="E10" s="345"/>
      <c r="F10" s="356" t="s">
        <v>181</v>
      </c>
      <c r="G10" s="356"/>
      <c r="H10" s="345"/>
      <c r="I10" s="345"/>
      <c r="J10" s="356" t="s">
        <v>181</v>
      </c>
      <c r="K10" s="356"/>
      <c r="L10" s="345"/>
      <c r="M10" s="345"/>
      <c r="N10" s="356"/>
      <c r="O10" s="356"/>
      <c r="P10" s="356"/>
      <c r="Q10" s="356"/>
      <c r="R10" s="345"/>
      <c r="S10" s="345"/>
      <c r="T10" s="356"/>
      <c r="U10" s="356"/>
      <c r="V10" s="345"/>
      <c r="W10" s="345"/>
      <c r="X10" s="356" t="s">
        <v>181</v>
      </c>
      <c r="Y10" s="356"/>
      <c r="Z10" s="345"/>
      <c r="AA10" s="345"/>
      <c r="AB10" s="356" t="s">
        <v>181</v>
      </c>
      <c r="AC10" s="356"/>
      <c r="AD10" s="345"/>
      <c r="AE10" s="345"/>
      <c r="AF10" s="356" t="s">
        <v>187</v>
      </c>
      <c r="AG10" s="356"/>
    </row>
    <row r="11" spans="1:39" s="19" customFormat="1">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c r="A13" t="s">
        <v>18</v>
      </c>
    </row>
    <row r="14" spans="1:39">
      <c r="A14" t="s">
        <v>17</v>
      </c>
    </row>
    <row r="15" spans="1:39">
      <c r="A15" t="s">
        <v>14</v>
      </c>
    </row>
    <row r="16" spans="1:39">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c r="A19" s="15" t="s">
        <v>40</v>
      </c>
      <c r="B19" s="339"/>
      <c r="C19" s="339"/>
      <c r="D19" s="51"/>
      <c r="E19" s="51"/>
      <c r="F19" s="339"/>
      <c r="G19" s="339"/>
      <c r="H19" s="51"/>
      <c r="I19" s="51"/>
      <c r="J19" s="339"/>
      <c r="K19" s="339"/>
      <c r="L19" s="51"/>
      <c r="M19" s="51"/>
      <c r="N19" s="339"/>
      <c r="O19" s="339"/>
      <c r="P19" s="339"/>
      <c r="Q19" s="339"/>
      <c r="R19" s="51"/>
      <c r="S19" s="51"/>
      <c r="T19" s="339"/>
      <c r="U19" s="339"/>
      <c r="V19" s="51"/>
      <c r="W19" s="51"/>
      <c r="X19" s="339"/>
      <c r="Y19" s="339"/>
      <c r="Z19" s="51"/>
      <c r="AA19" s="51"/>
      <c r="AB19" s="339"/>
      <c r="AC19" s="339"/>
      <c r="AD19" s="51"/>
      <c r="AE19" s="51"/>
      <c r="AF19" s="339"/>
      <c r="AG19" s="339"/>
      <c r="AH19" s="348" t="s">
        <v>353</v>
      </c>
      <c r="AI19" s="348"/>
      <c r="AJ19" s="51"/>
      <c r="AK19" s="51"/>
      <c r="AL19" s="51"/>
      <c r="AM19" s="51"/>
    </row>
    <row r="20" spans="1:39" s="19" customFormat="1">
      <c r="A20" s="18" t="s">
        <v>38</v>
      </c>
      <c r="D20" s="47"/>
      <c r="E20" s="47"/>
      <c r="H20" s="47"/>
      <c r="I20" s="47"/>
      <c r="L20" s="47"/>
      <c r="M20" s="47"/>
      <c r="R20" s="47"/>
      <c r="S20" s="47"/>
      <c r="V20" s="47"/>
      <c r="W20" s="47"/>
      <c r="Z20" s="47"/>
      <c r="AA20" s="47"/>
      <c r="AD20" s="47"/>
      <c r="AE20" s="47"/>
      <c r="AJ20" s="47"/>
      <c r="AK20" s="47"/>
      <c r="AL20" s="47"/>
      <c r="AM20" s="47"/>
    </row>
    <row r="21" spans="1:39">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c r="A22" t="s">
        <v>34</v>
      </c>
      <c r="B22">
        <f>STDEV(B21:E21)</f>
        <v>5.7765105253623807E-3</v>
      </c>
      <c r="C22">
        <f>AVERAGE(B21:E21)</f>
        <v>0.118818474747814</v>
      </c>
      <c r="AJ22" s="49"/>
      <c r="AK22" s="49"/>
      <c r="AL22" s="49"/>
      <c r="AM22" s="49"/>
    </row>
    <row r="23" spans="1:39">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c r="A25" t="s">
        <v>36</v>
      </c>
      <c r="B25">
        <f>STDEV(B24:E24)</f>
        <v>1.3018557845084289</v>
      </c>
      <c r="C25">
        <f>AVERAGE(B24:E24)</f>
        <v>118.56652641709212</v>
      </c>
      <c r="F25">
        <f>STDEV(F24:I24)</f>
        <v>23.020129213508387</v>
      </c>
      <c r="G25">
        <f>AVERAGE(F24:I24)</f>
        <v>317.57479950391541</v>
      </c>
      <c r="J25">
        <f>STDEV(J24:M24)</f>
        <v>15.990514446138956</v>
      </c>
      <c r="K25">
        <f>AVERAGE(J24:M24)</f>
        <v>202.87240566297413</v>
      </c>
      <c r="N25">
        <f>STDEV(N24:Q24)</f>
        <v>0.92929010677617663</v>
      </c>
      <c r="O25">
        <f>AVERAGE(N24:Q24)</f>
        <v>195.67270091790277</v>
      </c>
      <c r="P25">
        <f>STDEV(P24:S24)</f>
        <v>0.65746952508561629</v>
      </c>
      <c r="Q25">
        <f>AVERAGE(P24:S24)</f>
        <v>195.48049474131918</v>
      </c>
      <c r="T25">
        <f>STDEV(T24:W24)</f>
        <v>2.0443985118341814</v>
      </c>
      <c r="U25">
        <f>AVERAGE(T24:W24)</f>
        <v>195.24419856481126</v>
      </c>
      <c r="X25">
        <f>STDEV(X24:AA24)</f>
        <v>11.723913281085009</v>
      </c>
      <c r="Y25">
        <f>AVERAGE(X24:AA24)</f>
        <v>186.29207878165667</v>
      </c>
      <c r="AB25">
        <f>STDEV(AB24:AE24)</f>
        <v>1.0809761200157728</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c r="A31" s="10" t="s">
        <v>119</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c r="A32" t="s">
        <v>120</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c r="A33" t="s">
        <v>121</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c r="A34" s="15" t="s">
        <v>40</v>
      </c>
      <c r="B34" s="341"/>
      <c r="C34" s="341"/>
      <c r="D34" s="51"/>
      <c r="E34" s="51"/>
      <c r="F34" s="341"/>
      <c r="G34" s="341"/>
      <c r="H34" s="51"/>
      <c r="I34" s="51"/>
      <c r="J34" s="341"/>
      <c r="K34" s="341"/>
      <c r="L34" s="51"/>
      <c r="M34" s="51"/>
      <c r="N34" s="341" t="s">
        <v>178</v>
      </c>
      <c r="O34" s="341"/>
      <c r="P34" s="341"/>
      <c r="Q34" s="341"/>
      <c r="R34" s="51"/>
      <c r="S34" s="51"/>
      <c r="T34" s="341"/>
      <c r="U34" s="341"/>
      <c r="V34" s="51"/>
      <c r="W34" s="51"/>
      <c r="X34" s="341"/>
      <c r="Y34" s="341"/>
      <c r="Z34" s="51"/>
      <c r="AA34" s="51"/>
      <c r="AB34" s="341"/>
      <c r="AC34" s="341"/>
      <c r="AD34" s="51"/>
      <c r="AE34" s="51"/>
      <c r="AF34" s="341"/>
      <c r="AG34" s="341"/>
    </row>
    <row r="35" spans="1:39" s="19" customFormat="1">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c r="C41" s="23"/>
      <c r="G41" s="23"/>
      <c r="K41" s="23"/>
      <c r="O41" s="23"/>
      <c r="Q41" s="23"/>
      <c r="U41" s="23"/>
      <c r="Y41" s="23"/>
      <c r="AC41" s="23"/>
      <c r="AG41" s="23"/>
      <c r="AI41" s="23"/>
    </row>
    <row r="42" spans="1:39">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c r="A45" t="s">
        <v>57</v>
      </c>
      <c r="B45">
        <f>STDEV(B43:E43)</f>
        <v>1.3018557845092815</v>
      </c>
      <c r="C45" s="4"/>
      <c r="F45">
        <f>STDEV(F43:M43)</f>
        <v>47.687368287573875</v>
      </c>
      <c r="G45" s="4"/>
      <c r="K45" s="4"/>
      <c r="O45" s="4"/>
      <c r="Q45" s="4"/>
      <c r="U45" s="4"/>
      <c r="X45">
        <f>STDEV(X43:AE43)</f>
        <v>214.94716719861987</v>
      </c>
      <c r="Y45" s="4"/>
      <c r="AC45" s="4"/>
      <c r="AG45" s="4"/>
      <c r="AI45" s="4"/>
    </row>
    <row r="46" spans="1:39">
      <c r="C46" s="4"/>
      <c r="G46" s="4"/>
      <c r="K46" s="4"/>
      <c r="O46" s="4"/>
      <c r="Q46" s="4"/>
      <c r="U46" s="4"/>
      <c r="Y46" s="4"/>
      <c r="AC46" s="4"/>
      <c r="AG46" s="4"/>
      <c r="AI46" s="4"/>
    </row>
    <row r="47" spans="1:39">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c r="A59" s="7" t="s">
        <v>115</v>
      </c>
      <c r="B59">
        <f>AVERAGE(B36:E36)</f>
        <v>2.3821615480186509</v>
      </c>
      <c r="F59" s="110">
        <f>AVERAGE(G36,K36)</f>
        <v>1.1625939277990041</v>
      </c>
      <c r="J59" s="110"/>
      <c r="N59" s="110"/>
      <c r="P59" s="110"/>
      <c r="T59" s="110"/>
      <c r="X59" s="110">
        <f>AVERAGE(Y36,AC36)</f>
        <v>1.3663916252485961</v>
      </c>
      <c r="AB59" s="110"/>
      <c r="AF59" s="110"/>
    </row>
    <row r="60" spans="1:35">
      <c r="A60" s="10" t="s">
        <v>116</v>
      </c>
      <c r="B60" t="e">
        <f>STDEV(B36:E36)</f>
        <v>#DIV/0!</v>
      </c>
      <c r="F60">
        <f>STDEV(G36,K36)</f>
        <v>1.660933220585438E-2</v>
      </c>
      <c r="X60">
        <f>STDEV(Y36,AC36)</f>
        <v>8.4792273652043323E-2</v>
      </c>
    </row>
    <row r="61" spans="1:35">
      <c r="A61" s="10" t="s">
        <v>117</v>
      </c>
      <c r="B61">
        <f>AVERAGE(B42:E42)</f>
        <v>49.420890750700352</v>
      </c>
      <c r="F61" s="4">
        <f>AVERAGE(G42,K42)</f>
        <v>347.69469067018906</v>
      </c>
      <c r="J61" s="4"/>
      <c r="N61" s="4"/>
      <c r="P61" s="4"/>
      <c r="T61" s="4"/>
      <c r="X61" s="4">
        <f>AVERAGE(Y42,AC42)</f>
        <v>297.9355758721548</v>
      </c>
      <c r="AB61" s="4"/>
      <c r="AF61" s="4"/>
    </row>
    <row r="62" spans="1:35">
      <c r="A62" s="10" t="s">
        <v>118</v>
      </c>
      <c r="B62">
        <f>STDEV(B42:E42)</f>
        <v>56.984956188697829</v>
      </c>
      <c r="F62">
        <f>STDEV(G42,K42)</f>
        <v>7.0296147673650511</v>
      </c>
      <c r="X62">
        <f>STDEV(Y42,AC42)</f>
        <v>10.642937161090998</v>
      </c>
    </row>
  </sheetData>
  <mergeCells count="35">
    <mergeCell ref="AH19:AI19"/>
    <mergeCell ref="AF10:AG10"/>
    <mergeCell ref="AF19:AG19"/>
    <mergeCell ref="AF34:AG34"/>
    <mergeCell ref="X34:Y34"/>
    <mergeCell ref="AB34:AC34"/>
    <mergeCell ref="X10:Y10"/>
    <mergeCell ref="Z10:AA10"/>
    <mergeCell ref="AB10:AC10"/>
    <mergeCell ref="AD10:AE10"/>
    <mergeCell ref="X19:Y19"/>
    <mergeCell ref="AB19:AC19"/>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F10:G10"/>
    <mergeCell ref="H10:I10"/>
    <mergeCell ref="F19:G19"/>
    <mergeCell ref="F34:G34"/>
    <mergeCell ref="B19:C19"/>
    <mergeCell ref="B34:C34"/>
    <mergeCell ref="B10:C10"/>
    <mergeCell ref="D10:E10"/>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5"/>
  <cols>
    <col min="1" max="1" width="28" customWidth="1"/>
    <col min="2" max="3" width="11.7109375" customWidth="1"/>
    <col min="4" max="7" width="9.140625" style="49" customWidth="1"/>
    <col min="8" max="9" width="11.7109375" customWidth="1"/>
    <col min="10" max="11" width="9.140625" style="49" customWidth="1"/>
    <col min="12" max="15" width="11.7109375" customWidth="1"/>
  </cols>
  <sheetData>
    <row r="1" spans="1:17" s="19" customFormat="1">
      <c r="A1" s="20" t="s">
        <v>39</v>
      </c>
      <c r="B1" s="20"/>
      <c r="C1" s="20"/>
      <c r="D1" s="47"/>
      <c r="E1" s="47"/>
      <c r="F1" s="47"/>
      <c r="G1" s="47"/>
      <c r="H1" s="20"/>
      <c r="I1" s="20"/>
      <c r="J1" s="47"/>
      <c r="K1" s="47"/>
      <c r="L1" s="20"/>
      <c r="M1" s="20"/>
      <c r="N1" s="20"/>
      <c r="O1" s="20"/>
    </row>
    <row r="2" spans="1:17" s="13" customFormat="1">
      <c r="B2" s="27"/>
      <c r="C2" s="27" t="s">
        <v>188</v>
      </c>
      <c r="D2" s="48"/>
      <c r="E2" s="48" t="s">
        <v>190</v>
      </c>
      <c r="F2" s="48"/>
      <c r="G2" s="48" t="s">
        <v>191</v>
      </c>
      <c r="H2" s="27"/>
      <c r="I2" s="27" t="s">
        <v>189</v>
      </c>
      <c r="J2" s="48"/>
      <c r="K2" s="48" t="s">
        <v>192</v>
      </c>
      <c r="L2" s="27"/>
      <c r="M2" s="27" t="s">
        <v>193</v>
      </c>
      <c r="N2" s="27"/>
      <c r="O2" s="27" t="s">
        <v>194</v>
      </c>
      <c r="Q2" s="13" t="s">
        <v>218</v>
      </c>
    </row>
    <row r="3" spans="1:17" s="13" customFormat="1">
      <c r="B3" s="27" t="s">
        <v>61</v>
      </c>
      <c r="C3" s="27" t="s">
        <v>60</v>
      </c>
      <c r="D3" s="48"/>
      <c r="E3" s="48"/>
      <c r="F3" s="48"/>
      <c r="G3" s="48"/>
      <c r="H3" s="27" t="s">
        <v>61</v>
      </c>
      <c r="I3" s="27" t="s">
        <v>60</v>
      </c>
      <c r="J3" s="48"/>
      <c r="K3" s="48"/>
      <c r="L3" s="27" t="s">
        <v>61</v>
      </c>
      <c r="M3" s="27" t="s">
        <v>60</v>
      </c>
      <c r="N3" s="27" t="s">
        <v>61</v>
      </c>
      <c r="O3" s="27" t="s">
        <v>60</v>
      </c>
    </row>
    <row r="4" spans="1:17">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c r="A10" s="16" t="s">
        <v>40</v>
      </c>
      <c r="B10" s="343"/>
      <c r="C10" s="343"/>
      <c r="D10" s="345"/>
      <c r="E10" s="345"/>
      <c r="F10" s="345"/>
      <c r="G10" s="345"/>
      <c r="H10" s="356"/>
      <c r="I10" s="356"/>
      <c r="J10" s="345"/>
      <c r="K10" s="345"/>
      <c r="L10" s="356" t="s">
        <v>219</v>
      </c>
      <c r="M10" s="356"/>
      <c r="N10" s="357" t="s">
        <v>272</v>
      </c>
      <c r="O10" s="357"/>
    </row>
    <row r="11" spans="1:17" s="19" customFormat="1">
      <c r="A11" s="20" t="s">
        <v>37</v>
      </c>
      <c r="B11" s="20"/>
      <c r="C11" s="20"/>
      <c r="D11" s="47"/>
      <c r="E11" s="47"/>
      <c r="F11" s="47"/>
      <c r="G11" s="47"/>
      <c r="H11" s="20"/>
      <c r="I11" s="20"/>
      <c r="J11" s="47"/>
      <c r="K11" s="47"/>
      <c r="L11" s="20"/>
      <c r="M11" s="20"/>
      <c r="N11" s="20"/>
      <c r="O11" s="20"/>
    </row>
    <row r="12" spans="1:17" s="1" customFormat="1">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c r="A13" t="s">
        <v>18</v>
      </c>
    </row>
    <row r="14" spans="1:17">
      <c r="A14" t="s">
        <v>17</v>
      </c>
    </row>
    <row r="15" spans="1:17">
      <c r="A15" t="s">
        <v>14</v>
      </c>
    </row>
    <row r="16" spans="1:17">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c r="A17" t="s">
        <v>7</v>
      </c>
      <c r="C17">
        <v>321.10000000000002</v>
      </c>
      <c r="E17" s="49">
        <v>-90</v>
      </c>
      <c r="G17" s="49">
        <v>-90</v>
      </c>
      <c r="H17" s="41"/>
      <c r="I17">
        <v>66</v>
      </c>
      <c r="K17" s="49">
        <v>-90</v>
      </c>
      <c r="L17" s="41"/>
      <c r="M17">
        <v>320.11</v>
      </c>
      <c r="N17" s="41"/>
      <c r="O17">
        <v>229.25</v>
      </c>
      <c r="Q17">
        <v>116</v>
      </c>
    </row>
    <row r="18" spans="1:17">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c r="A19" s="15" t="s">
        <v>40</v>
      </c>
      <c r="B19" s="339"/>
      <c r="C19" s="339"/>
      <c r="D19" s="51"/>
      <c r="E19" s="51"/>
      <c r="F19" s="51"/>
      <c r="G19" s="51"/>
      <c r="H19" s="339"/>
      <c r="I19" s="339"/>
      <c r="J19" s="51"/>
      <c r="K19" s="51"/>
      <c r="L19" s="339"/>
      <c r="M19" s="339"/>
      <c r="N19" s="339"/>
      <c r="O19" s="339"/>
    </row>
    <row r="20" spans="1:17" s="19" customFormat="1">
      <c r="A20" s="18" t="s">
        <v>38</v>
      </c>
      <c r="D20" s="47"/>
      <c r="E20" s="47"/>
      <c r="F20" s="47"/>
      <c r="G20" s="47"/>
      <c r="J20" s="47"/>
      <c r="K20" s="47"/>
    </row>
    <row r="21" spans="1:17">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c r="A22" t="s">
        <v>34</v>
      </c>
      <c r="B22">
        <f>STDEV(B21:K21,O21)</f>
        <v>4.4026567449690782E-3</v>
      </c>
      <c r="C22">
        <f>AVERAGE(B21:K21,O21)</f>
        <v>0.11718488665529819</v>
      </c>
    </row>
    <row r="23" spans="1:17">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c r="A25" t="s">
        <v>36</v>
      </c>
      <c r="B25">
        <f>STDEV(B24:K24,O24)</f>
        <v>1.8333468595276448</v>
      </c>
      <c r="C25">
        <f>AVERAGE(B24:K24,O24)</f>
        <v>181.65947043210846</v>
      </c>
      <c r="H25">
        <f>STDEV(H24:K24)</f>
        <v>3.5154617641491708</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c r="A29" s="7" t="s">
        <v>69</v>
      </c>
      <c r="C29" s="7">
        <f>SUM(B28:K28,O28:Q28)/SUM(B27:K27,O27:Q27)</f>
        <v>0.11613034939179147</v>
      </c>
      <c r="I29" s="7">
        <f>SUM(H28:K28)/SUM(H27:K27)</f>
        <v>0.11597140467534016</v>
      </c>
      <c r="M29" s="7"/>
      <c r="O29" s="7"/>
      <c r="Q29" s="7"/>
    </row>
    <row r="30" spans="1:17">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c r="A31" s="10" t="s">
        <v>119</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c r="A32" t="s">
        <v>120</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c r="A33" t="s">
        <v>121</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c r="A34" s="15" t="s">
        <v>40</v>
      </c>
      <c r="B34" s="341"/>
      <c r="C34" s="341"/>
      <c r="D34" s="51"/>
      <c r="E34" s="51"/>
      <c r="F34" s="51"/>
      <c r="G34" s="51"/>
      <c r="H34" s="341"/>
      <c r="I34" s="341"/>
      <c r="J34" s="51"/>
      <c r="K34" s="51"/>
      <c r="L34" s="341"/>
      <c r="M34" s="341"/>
      <c r="N34" s="341"/>
      <c r="O34" s="341"/>
    </row>
    <row r="35" spans="1:17" s="19" customFormat="1">
      <c r="A35" s="20" t="s">
        <v>54</v>
      </c>
      <c r="B35" s="20"/>
      <c r="C35" s="20"/>
      <c r="D35" s="47"/>
      <c r="E35" s="47"/>
      <c r="F35" s="47"/>
      <c r="G35" s="47"/>
      <c r="H35" s="20"/>
      <c r="I35" s="20"/>
      <c r="J35" s="47"/>
      <c r="K35" s="47"/>
      <c r="L35" s="20"/>
      <c r="M35" s="20"/>
      <c r="N35" s="20"/>
      <c r="O35" s="20"/>
    </row>
    <row r="36" spans="1:17">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c r="A37" t="s">
        <v>50</v>
      </c>
      <c r="C37" s="4">
        <f>C36-C16</f>
        <v>-0.19554129682408394</v>
      </c>
      <c r="I37" s="4">
        <f>I36-I16</f>
        <v>-0.50058846384867373</v>
      </c>
      <c r="M37" s="4">
        <f>M36-M16</f>
        <v>-7.9044327751838228E-3</v>
      </c>
      <c r="O37" s="4">
        <f>O36-O16</f>
        <v>-0.11270199234866851</v>
      </c>
      <c r="Q37" s="4">
        <f>Q36-Q16</f>
        <v>-0.26819879567862426</v>
      </c>
    </row>
    <row r="38" spans="1:17">
      <c r="A38" t="s">
        <v>51</v>
      </c>
      <c r="C38" s="23">
        <f>C37/C16</f>
        <v>-1.4856503329591547E-2</v>
      </c>
      <c r="I38" s="23">
        <f>I37/I16</f>
        <v>-5.1607058128729254E-2</v>
      </c>
      <c r="M38" s="23">
        <f>M37/M16</f>
        <v>-6.7271768299436785E-3</v>
      </c>
      <c r="O38" s="23">
        <f>O37/O16</f>
        <v>-4.3380289587632223E-2</v>
      </c>
      <c r="Q38" s="23">
        <f>Q37/Q16</f>
        <v>-3.5759839423816567E-2</v>
      </c>
    </row>
    <row r="39" spans="1:17">
      <c r="A39" s="29" t="s">
        <v>53</v>
      </c>
      <c r="B39">
        <f>AVERAGE(B37:E37)</f>
        <v>-0.19554129682408394</v>
      </c>
      <c r="C39" s="23">
        <f>AVERAGE(C38:E38)</f>
        <v>-1.4856503329591547E-2</v>
      </c>
      <c r="H39">
        <f>AVERAGE(H37:M37)</f>
        <v>-0.25424644831192877</v>
      </c>
      <c r="I39" s="23">
        <f>AVERAGE(I38:M38)</f>
        <v>-2.9167117479336466E-2</v>
      </c>
      <c r="M39" s="23"/>
      <c r="O39" s="23"/>
      <c r="Q39" s="23"/>
    </row>
    <row r="40" spans="1:17">
      <c r="A40" s="29" t="s">
        <v>52</v>
      </c>
      <c r="B40" t="e">
        <f>STDEV(B37:E37)</f>
        <v>#DIV/0!</v>
      </c>
      <c r="C40" s="23" t="e">
        <f>STDEV(C38:E38)</f>
        <v>#DIV/0!</v>
      </c>
      <c r="H40">
        <f>STDEV(H37:M37)</f>
        <v>0.3483802193543884</v>
      </c>
      <c r="I40" s="23">
        <f>STDEV(I38:M38)</f>
        <v>3.1734868405218594E-2</v>
      </c>
      <c r="M40" s="23"/>
      <c r="O40" s="23"/>
      <c r="Q40" s="23"/>
    </row>
    <row r="41" spans="1:17">
      <c r="C41" s="23"/>
      <c r="I41" s="23"/>
      <c r="M41" s="23"/>
      <c r="O41" s="23"/>
      <c r="Q41" s="23"/>
    </row>
    <row r="42" spans="1:17">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c r="A44" t="s">
        <v>56</v>
      </c>
      <c r="B44">
        <f>AVERAGE(B43:E43)</f>
        <v>179.61567835486233</v>
      </c>
      <c r="C44" s="4"/>
      <c r="E44" s="106"/>
      <c r="G44" s="106"/>
      <c r="H44">
        <f>AVERAGE(H43:M43)</f>
        <v>130.19762115477388</v>
      </c>
      <c r="I44" s="4"/>
      <c r="K44" s="106"/>
      <c r="M44" s="4"/>
      <c r="O44" s="4"/>
      <c r="Q44" s="4"/>
    </row>
    <row r="45" spans="1:17">
      <c r="A45" t="s">
        <v>57</v>
      </c>
      <c r="B45">
        <f>STDEV(B43:E43)</f>
        <v>255.03666561876619</v>
      </c>
      <c r="C45" s="4"/>
      <c r="H45">
        <f>STDEV(H43:M43)</f>
        <v>201.18855058951962</v>
      </c>
      <c r="I45" s="4"/>
      <c r="M45" s="4"/>
      <c r="O45" s="4"/>
      <c r="Q45" s="4"/>
    </row>
    <row r="46" spans="1:17">
      <c r="C46" s="4"/>
      <c r="I46" s="4"/>
      <c r="M46" s="4"/>
      <c r="O46" s="4"/>
      <c r="Q46" s="4"/>
    </row>
    <row r="47" spans="1:17">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c r="A52"/>
      <c r="B52" s="9"/>
      <c r="C52" s="12"/>
      <c r="D52" s="49"/>
      <c r="E52" s="49"/>
      <c r="F52" s="49"/>
      <c r="G52" s="49"/>
      <c r="H52" s="9"/>
      <c r="I52" s="12"/>
      <c r="J52" s="49"/>
      <c r="K52" s="49"/>
      <c r="L52" s="9"/>
      <c r="M52" s="12"/>
      <c r="N52" s="9"/>
      <c r="O52" s="12"/>
      <c r="P52" s="9"/>
      <c r="Q52" s="12"/>
    </row>
    <row r="53" spans="1:17" s="10" customFormat="1">
      <c r="A53" t="s">
        <v>89</v>
      </c>
      <c r="B53" s="71">
        <f>MEDIAN(B50:K50,O50:Q50)</f>
        <v>0.34566707593312329</v>
      </c>
      <c r="C53" s="12"/>
      <c r="D53" s="49"/>
      <c r="E53" s="49"/>
      <c r="F53" s="49"/>
      <c r="G53" s="49"/>
      <c r="H53" s="9"/>
      <c r="I53" s="12"/>
      <c r="J53" s="49"/>
      <c r="K53" s="49"/>
      <c r="L53" s="9"/>
      <c r="M53" s="12"/>
      <c r="N53" s="9"/>
      <c r="O53" s="12"/>
      <c r="P53" s="9"/>
      <c r="Q53" s="12"/>
    </row>
    <row r="54" spans="1:17" s="10" customFormat="1">
      <c r="A54" t="s">
        <v>81</v>
      </c>
      <c r="B54" s="71">
        <f>AVERAGE(B50:K50,O50:Q50)</f>
        <v>0.39311114932013363</v>
      </c>
      <c r="C54" s="12"/>
      <c r="D54" s="49"/>
      <c r="E54" s="49"/>
      <c r="F54" s="49"/>
      <c r="G54" s="49"/>
      <c r="H54" s="9"/>
      <c r="I54" s="12"/>
      <c r="J54" s="49"/>
      <c r="K54" s="49"/>
      <c r="L54" s="9"/>
      <c r="M54" s="12"/>
      <c r="N54" s="9"/>
      <c r="O54" s="12"/>
      <c r="P54" s="9"/>
      <c r="Q54" s="12"/>
    </row>
    <row r="55" spans="1:17" s="10" customFormat="1">
      <c r="A55" t="s">
        <v>82</v>
      </c>
      <c r="B55" s="71">
        <f>STDEV(B50:K50,O50:Q50)</f>
        <v>0.26810858096712914</v>
      </c>
      <c r="C55" s="12"/>
      <c r="D55" s="49"/>
      <c r="E55" s="49"/>
      <c r="F55" s="49"/>
      <c r="G55" s="49"/>
      <c r="H55" s="9"/>
      <c r="I55" s="12"/>
      <c r="J55" s="49"/>
      <c r="K55" s="49"/>
      <c r="L55" s="9"/>
      <c r="M55" s="12"/>
      <c r="N55" s="9"/>
      <c r="O55" s="12"/>
      <c r="P55" s="9"/>
      <c r="Q55" s="12"/>
    </row>
    <row r="56" spans="1:17" s="10" customFormat="1">
      <c r="A56" t="s">
        <v>83</v>
      </c>
      <c r="B56" s="9"/>
      <c r="C56" s="12"/>
      <c r="D56" s="49"/>
      <c r="E56" s="49"/>
      <c r="F56" s="49"/>
      <c r="G56" s="49"/>
      <c r="H56" s="9"/>
      <c r="I56" s="12"/>
      <c r="J56" s="49"/>
      <c r="K56" s="49"/>
      <c r="L56" s="9"/>
      <c r="M56" s="12"/>
      <c r="N56" s="9"/>
      <c r="O56" s="12"/>
      <c r="P56" s="9"/>
      <c r="Q56" s="12"/>
    </row>
    <row r="57" spans="1:17" s="10" customFormat="1">
      <c r="A57"/>
      <c r="B57" s="9"/>
      <c r="C57" s="9"/>
      <c r="D57" s="49"/>
      <c r="E57" s="49"/>
      <c r="F57" s="49"/>
      <c r="G57" s="49"/>
      <c r="H57" s="9"/>
      <c r="I57" s="9"/>
      <c r="J57" s="49"/>
      <c r="K57" s="49"/>
      <c r="L57" s="9"/>
      <c r="M57" s="9"/>
      <c r="N57" s="9"/>
      <c r="O57" s="9"/>
    </row>
    <row r="58" spans="1:17" s="10" customFormat="1">
      <c r="B58" s="7"/>
      <c r="C58" s="7"/>
      <c r="D58" s="49"/>
      <c r="E58" s="49"/>
      <c r="F58" s="49"/>
      <c r="G58" s="49"/>
      <c r="H58" s="7"/>
      <c r="I58" s="7"/>
      <c r="J58" s="49"/>
      <c r="K58" s="49"/>
      <c r="L58" s="7"/>
      <c r="M58" s="7"/>
      <c r="N58" s="7"/>
      <c r="O58" s="7"/>
    </row>
    <row r="59" spans="1:17">
      <c r="A59" s="7" t="s">
        <v>115</v>
      </c>
      <c r="H59" s="110"/>
      <c r="L59" s="110"/>
      <c r="N59" s="110"/>
    </row>
    <row r="60" spans="1:17">
      <c r="A60" s="10" t="s">
        <v>116</v>
      </c>
    </row>
    <row r="61" spans="1:17">
      <c r="A61" s="10" t="s">
        <v>117</v>
      </c>
      <c r="H61" s="4"/>
      <c r="L61" s="4"/>
      <c r="N61" s="4"/>
    </row>
    <row r="62" spans="1:17">
      <c r="A62" s="10" t="s">
        <v>118</v>
      </c>
    </row>
  </sheetData>
  <mergeCells count="15">
    <mergeCell ref="B34:C34"/>
    <mergeCell ref="H34:I34"/>
    <mergeCell ref="L34:M34"/>
    <mergeCell ref="N34:O34"/>
    <mergeCell ref="N19:O19"/>
    <mergeCell ref="L19:M19"/>
    <mergeCell ref="N10:O10"/>
    <mergeCell ref="B10:C10"/>
    <mergeCell ref="D10:E10"/>
    <mergeCell ref="B19:C19"/>
    <mergeCell ref="H19:I19"/>
    <mergeCell ref="H10:I10"/>
    <mergeCell ref="J10:K10"/>
    <mergeCell ref="L10:M10"/>
    <mergeCell ref="F10:G10"/>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1" width="11.7109375" customWidth="1"/>
    <col min="12" max="13" width="9.140625" style="49" customWidth="1"/>
    <col min="14" max="19" width="11.7109375" customWidth="1"/>
    <col min="20" max="21" width="9.140625" style="49" customWidth="1"/>
    <col min="22" max="25" width="11.7109375" customWidth="1"/>
    <col min="26" max="27" width="9.140625" style="49" customWidth="1"/>
  </cols>
  <sheetData>
    <row r="1" spans="1:27" s="19" customFormat="1">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c r="B2" s="115"/>
      <c r="C2" s="116" t="s">
        <v>195</v>
      </c>
      <c r="D2" s="61"/>
      <c r="E2" s="61" t="s">
        <v>196</v>
      </c>
      <c r="F2" s="116"/>
      <c r="G2" s="116" t="s">
        <v>197</v>
      </c>
      <c r="H2" s="61"/>
      <c r="I2" s="62" t="s">
        <v>198</v>
      </c>
      <c r="J2" s="115"/>
      <c r="K2" s="116" t="s">
        <v>199</v>
      </c>
      <c r="L2" s="61"/>
      <c r="M2" s="61" t="s">
        <v>202</v>
      </c>
      <c r="N2" s="116"/>
      <c r="O2" s="116" t="s">
        <v>201</v>
      </c>
      <c r="P2" s="61"/>
      <c r="Q2" s="62" t="s">
        <v>200</v>
      </c>
      <c r="R2" s="115"/>
      <c r="S2" s="116" t="s">
        <v>203</v>
      </c>
      <c r="T2" s="61"/>
      <c r="U2" s="62" t="s">
        <v>204</v>
      </c>
      <c r="V2" s="115"/>
      <c r="W2" s="151" t="s">
        <v>205</v>
      </c>
      <c r="X2" s="115"/>
      <c r="Y2" s="116" t="s">
        <v>206</v>
      </c>
      <c r="Z2" s="61"/>
      <c r="AA2" s="62" t="s">
        <v>207</v>
      </c>
    </row>
    <row r="3" spans="1:27" s="13" customFormat="1">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c r="A10" s="16" t="s">
        <v>40</v>
      </c>
      <c r="B10" s="333" t="s">
        <v>213</v>
      </c>
      <c r="C10" s="334"/>
      <c r="D10" s="335"/>
      <c r="E10" s="335"/>
      <c r="F10" s="358" t="s">
        <v>216</v>
      </c>
      <c r="G10" s="358"/>
      <c r="H10" s="332"/>
      <c r="I10" s="359"/>
      <c r="J10" s="358" t="s">
        <v>216</v>
      </c>
      <c r="K10" s="358"/>
      <c r="L10" s="332"/>
      <c r="M10" s="332"/>
      <c r="N10" s="358" t="s">
        <v>217</v>
      </c>
      <c r="O10" s="358"/>
      <c r="P10" s="361"/>
      <c r="Q10" s="362"/>
      <c r="R10" s="333" t="s">
        <v>208</v>
      </c>
      <c r="S10" s="334"/>
      <c r="T10" s="332" t="s">
        <v>209</v>
      </c>
      <c r="U10" s="359"/>
      <c r="V10" s="333" t="s">
        <v>208</v>
      </c>
      <c r="W10" s="363"/>
      <c r="X10" s="333" t="s">
        <v>208</v>
      </c>
      <c r="Y10" s="334"/>
      <c r="Z10" s="332"/>
      <c r="AA10" s="359"/>
    </row>
    <row r="11" spans="1:27" s="19" customFormat="1">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c r="A19" s="15" t="s">
        <v>40</v>
      </c>
      <c r="B19" s="337" t="s">
        <v>211</v>
      </c>
      <c r="C19" s="338"/>
      <c r="D19" s="65"/>
      <c r="E19" s="65"/>
      <c r="F19" s="338" t="s">
        <v>211</v>
      </c>
      <c r="G19" s="338"/>
      <c r="H19" s="65"/>
      <c r="I19" s="66"/>
      <c r="J19" s="354"/>
      <c r="K19" s="355"/>
      <c r="L19" s="65"/>
      <c r="M19" s="65"/>
      <c r="N19" s="355"/>
      <c r="O19" s="355"/>
      <c r="P19" s="355"/>
      <c r="Q19" s="360"/>
      <c r="R19" s="354"/>
      <c r="S19" s="355"/>
      <c r="T19" s="65"/>
      <c r="U19" s="66"/>
      <c r="V19" s="354" t="s">
        <v>210</v>
      </c>
      <c r="W19" s="360"/>
      <c r="X19" s="354"/>
      <c r="Y19" s="355"/>
      <c r="Z19" s="65"/>
      <c r="AA19" s="66"/>
    </row>
    <row r="20" spans="1:27" s="19" customFormat="1">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c r="A25" t="s">
        <v>36</v>
      </c>
      <c r="B25" s="117">
        <f>STDEV(B24:E24)</f>
        <v>2.798798732455988</v>
      </c>
      <c r="C25" s="118">
        <f>AVERAGE(B24:E24)</f>
        <v>358.7239308598389</v>
      </c>
      <c r="D25" s="63"/>
      <c r="E25" s="63"/>
      <c r="F25" s="118">
        <f>STDEV(F24:I24,M24)</f>
        <v>1.0768173587279102</v>
      </c>
      <c r="G25" s="118">
        <f>AVERAGE(F24:I24,M24)</f>
        <v>278.04669658485494</v>
      </c>
      <c r="H25" s="63"/>
      <c r="I25" s="64"/>
      <c r="J25" s="117"/>
      <c r="K25" s="118"/>
      <c r="L25" s="63"/>
      <c r="M25" s="63"/>
      <c r="N25" s="118">
        <f>STDEV(Q24:U24,Y24:AA24)</f>
        <v>0.83216822447478001</v>
      </c>
      <c r="O25" s="118">
        <f>AVERAGE(Q24:U24,Y24:AA24)</f>
        <v>178.46153404528255</v>
      </c>
      <c r="P25" s="118"/>
      <c r="Q25" s="128"/>
      <c r="R25" s="117"/>
      <c r="S25" s="118"/>
      <c r="T25" s="63"/>
      <c r="U25" s="64"/>
      <c r="V25" s="117"/>
      <c r="W25" s="128"/>
      <c r="X25" s="117"/>
      <c r="Y25" s="118"/>
      <c r="Z25" s="63"/>
      <c r="AA25" s="64"/>
    </row>
    <row r="26" spans="1:27">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c r="A28" s="10" t="s">
        <v>68</v>
      </c>
      <c r="B28" s="118" t="s">
        <v>357</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c r="A31" s="10" t="s">
        <v>119</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c r="A32" t="s">
        <v>120</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c r="A33" t="s">
        <v>121</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c r="A34" s="15" t="s">
        <v>40</v>
      </c>
      <c r="B34" s="333" t="s">
        <v>214</v>
      </c>
      <c r="C34" s="334"/>
      <c r="D34" s="65"/>
      <c r="E34" s="65"/>
      <c r="F34" s="334" t="s">
        <v>214</v>
      </c>
      <c r="G34" s="334"/>
      <c r="H34" s="65"/>
      <c r="I34" s="66"/>
      <c r="J34" s="333" t="s">
        <v>215</v>
      </c>
      <c r="K34" s="334"/>
      <c r="L34" s="65"/>
      <c r="M34" s="65"/>
      <c r="N34" s="334" t="s">
        <v>215</v>
      </c>
      <c r="O34" s="334"/>
      <c r="P34" s="334"/>
      <c r="Q34" s="363"/>
      <c r="R34" s="163"/>
      <c r="S34" s="164"/>
      <c r="T34" s="164"/>
      <c r="U34" s="165"/>
      <c r="V34" s="333" t="s">
        <v>212</v>
      </c>
      <c r="W34" s="363"/>
      <c r="X34" s="333"/>
      <c r="Y34" s="334"/>
      <c r="Z34" s="65"/>
      <c r="AA34" s="66"/>
    </row>
    <row r="35" spans="1:27" s="19" customFormat="1">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c r="A40" s="29" t="s">
        <v>52</v>
      </c>
      <c r="B40" s="117">
        <f>STDEV(B37:AA37)</f>
        <v>0.45749970910921162</v>
      </c>
      <c r="C40" s="142">
        <f>STDEV(C38:G38)</f>
        <v>1.7504671290855249E-2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c r="A55" t="s">
        <v>82</v>
      </c>
      <c r="B55" s="71">
        <f>STDEV(B50:G50)</f>
        <v>2.3443920561411698E-2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c r="A59" s="7" t="s">
        <v>115</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c r="A60" s="10" t="s">
        <v>116</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c r="A61" s="10" t="s">
        <v>117</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75" thickBot="1">
      <c r="A62" s="10" t="s">
        <v>118</v>
      </c>
      <c r="B62" s="148">
        <f>STDEV(B42:G42)</f>
        <v>1.2085791894642937</v>
      </c>
      <c r="C62" s="149"/>
      <c r="D62" s="78"/>
      <c r="E62" s="78"/>
      <c r="F62" s="149"/>
      <c r="G62" s="149"/>
      <c r="H62" s="78"/>
      <c r="I62" s="79"/>
      <c r="J62" s="172">
        <f>STDEV(J42:O42)</f>
        <v>1.120106027075723</v>
      </c>
      <c r="K62" s="149"/>
      <c r="L62" s="78"/>
      <c r="M62" s="78"/>
      <c r="N62" s="149"/>
      <c r="O62" s="149"/>
      <c r="P62" s="149"/>
      <c r="Q62" s="160"/>
      <c r="R62" s="161"/>
      <c r="S62" s="149"/>
      <c r="T62" s="78"/>
      <c r="U62" s="79"/>
      <c r="V62" s="170"/>
      <c r="W62" s="160"/>
      <c r="X62" s="170"/>
      <c r="Y62" s="149"/>
      <c r="Z62" s="78"/>
      <c r="AA62" s="79"/>
    </row>
  </sheetData>
  <mergeCells count="28">
    <mergeCell ref="X34:Y34"/>
    <mergeCell ref="V19:W19"/>
    <mergeCell ref="X19:Y19"/>
    <mergeCell ref="B34:C34"/>
    <mergeCell ref="F34:G34"/>
    <mergeCell ref="J34:K34"/>
    <mergeCell ref="N34:O34"/>
    <mergeCell ref="P34:Q34"/>
    <mergeCell ref="V34:W34"/>
    <mergeCell ref="B19:C19"/>
    <mergeCell ref="L10:M10"/>
    <mergeCell ref="X10:Y10"/>
    <mergeCell ref="Z10:AA10"/>
    <mergeCell ref="F19:G19"/>
    <mergeCell ref="J19:K19"/>
    <mergeCell ref="N19:O19"/>
    <mergeCell ref="P19:Q19"/>
    <mergeCell ref="R19:S19"/>
    <mergeCell ref="N10:O10"/>
    <mergeCell ref="P10:Q10"/>
    <mergeCell ref="T10:U10"/>
    <mergeCell ref="V10:W10"/>
    <mergeCell ref="R10:S10"/>
    <mergeCell ref="B10:C10"/>
    <mergeCell ref="D10:E10"/>
    <mergeCell ref="F10:G10"/>
    <mergeCell ref="H10:I10"/>
    <mergeCell ref="J10:K10"/>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7" width="11.7109375" customWidth="1"/>
    <col min="18" max="19" width="9.140625" style="29" customWidth="1"/>
    <col min="20" max="21" width="9.140625" style="137" customWidth="1"/>
    <col min="22" max="23" width="9.140625" style="49" customWidth="1"/>
    <col min="24" max="25" width="9.140625" style="137" customWidth="1"/>
    <col min="26" max="27" width="9.140625" style="49" customWidth="1"/>
    <col min="28" max="29" width="9.140625" style="137" customWidth="1"/>
    <col min="30" max="31" width="9.140625" style="49" customWidth="1"/>
    <col min="32" max="35" width="11.7109375" style="118" customWidth="1"/>
    <col min="36" max="37" width="9.140625" style="63" customWidth="1"/>
    <col min="38" max="41" width="11.7109375" customWidth="1"/>
    <col min="42" max="43" width="9.140625" style="49" customWidth="1"/>
    <col min="44" max="45" width="11.7109375" style="215" customWidth="1"/>
    <col min="46" max="47" width="9.140625" style="49" customWidth="1"/>
    <col min="48" max="49" width="11.7109375" style="215" customWidth="1"/>
    <col min="50" max="51" width="11.7109375" style="28" customWidth="1"/>
    <col min="52" max="53" width="9.140625" style="49" customWidth="1"/>
    <col min="54" max="57" width="11.7109375" style="28" customWidth="1"/>
    <col min="58" max="59" width="9.140625" style="49" customWidth="1"/>
    <col min="60" max="65" width="11.7109375" style="28" customWidth="1"/>
    <col min="66" max="67" width="9.140625" style="49" customWidth="1"/>
    <col min="68" max="71" width="11.7109375" style="28" customWidth="1"/>
    <col min="72" max="73" width="9.140625" style="49" customWidth="1"/>
    <col min="74" max="75" width="11.7109375" style="28" customWidth="1"/>
    <col min="76" max="77" width="9.140625" style="49" customWidth="1"/>
    <col min="78" max="79" width="11.7109375" style="28" customWidth="1"/>
    <col min="80" max="81" width="9.140625" style="49" customWidth="1"/>
  </cols>
  <sheetData>
    <row r="1" spans="1:81" s="19" customFormat="1">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c r="B2" s="115"/>
      <c r="C2" s="116" t="s">
        <v>195</v>
      </c>
      <c r="D2" s="61"/>
      <c r="E2" s="61" t="s">
        <v>196</v>
      </c>
      <c r="F2" s="116"/>
      <c r="G2" s="116" t="s">
        <v>197</v>
      </c>
      <c r="H2" s="61"/>
      <c r="I2" s="61" t="s">
        <v>198</v>
      </c>
      <c r="J2" s="115"/>
      <c r="K2" s="116" t="s">
        <v>199</v>
      </c>
      <c r="L2" s="116"/>
      <c r="M2" s="116" t="s">
        <v>201</v>
      </c>
      <c r="N2" s="61"/>
      <c r="O2" s="62" t="s">
        <v>200</v>
      </c>
      <c r="P2" s="115"/>
      <c r="Q2" s="116" t="s">
        <v>232</v>
      </c>
      <c r="R2" s="82"/>
      <c r="S2" s="83" t="s">
        <v>234</v>
      </c>
      <c r="T2" s="178"/>
      <c r="U2" s="178" t="s">
        <v>236</v>
      </c>
      <c r="V2" s="61"/>
      <c r="W2" s="62" t="s">
        <v>238</v>
      </c>
      <c r="X2" s="178"/>
      <c r="Y2" s="178" t="s">
        <v>245</v>
      </c>
      <c r="Z2" s="61"/>
      <c r="AA2" s="62" t="s">
        <v>246</v>
      </c>
      <c r="AB2" s="178"/>
      <c r="AC2" s="178" t="s">
        <v>247</v>
      </c>
      <c r="AD2" s="61"/>
      <c r="AE2" s="61" t="s">
        <v>248</v>
      </c>
      <c r="AF2" s="115"/>
      <c r="AG2" s="116" t="s">
        <v>241</v>
      </c>
      <c r="AH2" s="116"/>
      <c r="AI2" s="116" t="s">
        <v>240</v>
      </c>
      <c r="AJ2" s="61"/>
      <c r="AK2" s="61" t="s">
        <v>242</v>
      </c>
      <c r="AL2" s="115"/>
      <c r="AM2" s="116" t="s">
        <v>243</v>
      </c>
      <c r="AN2" s="116"/>
      <c r="AO2" s="151" t="s">
        <v>244</v>
      </c>
      <c r="AP2" s="61"/>
      <c r="AQ2" s="62" t="s">
        <v>249</v>
      </c>
      <c r="AR2" s="192"/>
      <c r="AS2" s="193" t="s">
        <v>250</v>
      </c>
      <c r="AT2" s="61"/>
      <c r="AU2" s="62" t="s">
        <v>251</v>
      </c>
      <c r="AV2" s="192"/>
      <c r="AW2" s="193" t="s">
        <v>252</v>
      </c>
      <c r="AX2" s="115"/>
      <c r="AY2" s="116" t="s">
        <v>253</v>
      </c>
      <c r="AZ2" s="61"/>
      <c r="BA2" s="61" t="s">
        <v>254</v>
      </c>
      <c r="BB2" s="116"/>
      <c r="BC2" s="151" t="s">
        <v>255</v>
      </c>
      <c r="BD2" s="115"/>
      <c r="BE2" s="116" t="s">
        <v>256</v>
      </c>
      <c r="BF2" s="61"/>
      <c r="BG2" s="61" t="s">
        <v>258</v>
      </c>
      <c r="BH2" s="116"/>
      <c r="BI2" s="116" t="s">
        <v>257</v>
      </c>
      <c r="BJ2" s="115"/>
      <c r="BK2" s="116" t="s">
        <v>261</v>
      </c>
      <c r="BL2" s="116"/>
      <c r="BM2" s="116" t="s">
        <v>262</v>
      </c>
      <c r="BN2" s="61"/>
      <c r="BO2" s="62" t="s">
        <v>263</v>
      </c>
      <c r="BP2" s="116"/>
      <c r="BQ2" s="116" t="s">
        <v>264</v>
      </c>
      <c r="BR2" s="116"/>
      <c r="BS2" s="116" t="s">
        <v>265</v>
      </c>
      <c r="BT2" s="61"/>
      <c r="BU2" s="62" t="s">
        <v>266</v>
      </c>
      <c r="BV2" s="115"/>
      <c r="BW2" s="116" t="s">
        <v>268</v>
      </c>
      <c r="BX2" s="61"/>
      <c r="BY2" s="61" t="s">
        <v>269</v>
      </c>
      <c r="BZ2" s="115"/>
      <c r="CA2" s="116" t="s">
        <v>270</v>
      </c>
      <c r="CB2" s="61"/>
      <c r="CC2" s="62" t="s">
        <v>271</v>
      </c>
    </row>
    <row r="3" spans="1:81" s="13" customFormat="1">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c r="A10" s="16" t="s">
        <v>40</v>
      </c>
      <c r="B10" s="333" t="s">
        <v>213</v>
      </c>
      <c r="C10" s="334"/>
      <c r="D10" s="335"/>
      <c r="E10" s="335"/>
      <c r="F10" s="358" t="s">
        <v>216</v>
      </c>
      <c r="G10" s="358"/>
      <c r="H10" s="332"/>
      <c r="I10" s="332"/>
      <c r="J10" s="358" t="s">
        <v>216</v>
      </c>
      <c r="K10" s="358"/>
      <c r="L10" s="358" t="s">
        <v>217</v>
      </c>
      <c r="M10" s="358"/>
      <c r="N10" s="361"/>
      <c r="O10" s="362"/>
      <c r="P10" s="333" t="s">
        <v>233</v>
      </c>
      <c r="Q10" s="334"/>
      <c r="R10" s="354" t="s">
        <v>235</v>
      </c>
      <c r="S10" s="355"/>
      <c r="T10" s="364" t="s">
        <v>237</v>
      </c>
      <c r="U10" s="364"/>
      <c r="V10" s="332"/>
      <c r="W10" s="359"/>
      <c r="X10" s="364" t="s">
        <v>260</v>
      </c>
      <c r="Y10" s="364"/>
      <c r="Z10" s="332"/>
      <c r="AA10" s="359"/>
      <c r="AB10" s="364" t="s">
        <v>260</v>
      </c>
      <c r="AC10" s="364"/>
      <c r="AD10" s="332"/>
      <c r="AE10" s="332"/>
      <c r="AF10" s="333" t="s">
        <v>239</v>
      </c>
      <c r="AG10" s="334"/>
      <c r="AH10" s="334" t="s">
        <v>239</v>
      </c>
      <c r="AI10" s="334"/>
      <c r="AJ10" s="334" t="s">
        <v>239</v>
      </c>
      <c r="AK10" s="334"/>
      <c r="AL10" s="333" t="s">
        <v>239</v>
      </c>
      <c r="AM10" s="334"/>
      <c r="AN10" s="334" t="s">
        <v>239</v>
      </c>
      <c r="AO10" s="363"/>
      <c r="AP10" s="334" t="s">
        <v>239</v>
      </c>
      <c r="AQ10" s="363"/>
      <c r="AR10" s="367" t="s">
        <v>237</v>
      </c>
      <c r="AS10" s="367"/>
      <c r="AT10" s="334" t="s">
        <v>239</v>
      </c>
      <c r="AU10" s="363"/>
      <c r="AV10" s="367" t="s">
        <v>237</v>
      </c>
      <c r="AW10" s="367"/>
      <c r="AX10" s="333" t="s">
        <v>239</v>
      </c>
      <c r="AY10" s="334"/>
      <c r="AZ10" s="334" t="s">
        <v>239</v>
      </c>
      <c r="BA10" s="334"/>
      <c r="BB10" s="334" t="s">
        <v>239</v>
      </c>
      <c r="BC10" s="363"/>
      <c r="BD10" s="333" t="s">
        <v>259</v>
      </c>
      <c r="BE10" s="334"/>
      <c r="BF10" s="334" t="s">
        <v>239</v>
      </c>
      <c r="BG10" s="334"/>
      <c r="BH10" s="333" t="s">
        <v>259</v>
      </c>
      <c r="BI10" s="334"/>
      <c r="BJ10" s="333" t="s">
        <v>259</v>
      </c>
      <c r="BK10" s="334"/>
      <c r="BL10" s="334" t="s">
        <v>259</v>
      </c>
      <c r="BM10" s="334"/>
      <c r="BN10" s="334" t="s">
        <v>239</v>
      </c>
      <c r="BO10" s="363"/>
      <c r="BP10" s="334" t="s">
        <v>259</v>
      </c>
      <c r="BQ10" s="334"/>
      <c r="BR10" s="334" t="s">
        <v>259</v>
      </c>
      <c r="BS10" s="334"/>
      <c r="BT10" s="334" t="s">
        <v>239</v>
      </c>
      <c r="BU10" s="363"/>
      <c r="BV10" s="334" t="s">
        <v>239</v>
      </c>
      <c r="BW10" s="334"/>
      <c r="BX10" s="334" t="s">
        <v>239</v>
      </c>
      <c r="BY10" s="334"/>
      <c r="BZ10" s="333" t="s">
        <v>239</v>
      </c>
      <c r="CA10" s="334"/>
      <c r="CB10" s="334" t="s">
        <v>239</v>
      </c>
      <c r="CC10" s="363"/>
    </row>
    <row r="11" spans="1:81" s="19" customFormat="1">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c r="A19" s="15" t="s">
        <v>40</v>
      </c>
      <c r="B19" s="337" t="s">
        <v>211</v>
      </c>
      <c r="C19" s="338"/>
      <c r="D19" s="65"/>
      <c r="E19" s="65"/>
      <c r="F19" s="338" t="s">
        <v>211</v>
      </c>
      <c r="G19" s="338"/>
      <c r="H19" s="65"/>
      <c r="I19" s="65"/>
      <c r="J19" s="354"/>
      <c r="K19" s="355"/>
      <c r="L19" s="355"/>
      <c r="M19" s="355"/>
      <c r="N19" s="355"/>
      <c r="O19" s="360"/>
      <c r="P19" s="339" t="s">
        <v>49</v>
      </c>
      <c r="Q19" s="339"/>
      <c r="R19" s="84"/>
      <c r="S19" s="85"/>
      <c r="T19" s="180"/>
      <c r="U19" s="180"/>
      <c r="V19" s="65"/>
      <c r="W19" s="66"/>
      <c r="X19" s="180"/>
      <c r="Y19" s="180"/>
      <c r="Z19" s="65"/>
      <c r="AA19" s="66"/>
      <c r="AB19" s="180"/>
      <c r="AC19" s="180"/>
      <c r="AD19" s="65"/>
      <c r="AE19" s="65"/>
      <c r="AF19" s="354"/>
      <c r="AG19" s="355"/>
      <c r="AH19" s="355"/>
      <c r="AI19" s="355"/>
      <c r="AJ19" s="65"/>
      <c r="AK19" s="65"/>
      <c r="AL19" s="354"/>
      <c r="AM19" s="355"/>
      <c r="AN19" s="355"/>
      <c r="AO19" s="360"/>
      <c r="AP19" s="65"/>
      <c r="AQ19" s="66"/>
      <c r="AR19" s="368"/>
      <c r="AS19" s="367"/>
      <c r="AT19" s="65"/>
      <c r="AU19" s="66"/>
      <c r="AV19" s="368"/>
      <c r="AW19" s="367"/>
      <c r="AX19" s="371"/>
      <c r="AY19" s="372"/>
      <c r="AZ19" s="65"/>
      <c r="BA19" s="65"/>
      <c r="BB19" s="372"/>
      <c r="BC19" s="373"/>
      <c r="BD19" s="371"/>
      <c r="BE19" s="372"/>
      <c r="BF19" s="65"/>
      <c r="BG19" s="65"/>
      <c r="BH19" s="372"/>
      <c r="BI19" s="372"/>
      <c r="BJ19" s="371"/>
      <c r="BK19" s="372"/>
      <c r="BL19" s="372" t="s">
        <v>267</v>
      </c>
      <c r="BM19" s="372"/>
      <c r="BN19" s="65"/>
      <c r="BO19" s="66"/>
      <c r="BP19" s="372"/>
      <c r="BQ19" s="372"/>
      <c r="BR19" s="372" t="s">
        <v>267</v>
      </c>
      <c r="BS19" s="372"/>
      <c r="BT19" s="65"/>
      <c r="BU19" s="66"/>
      <c r="BV19" s="371"/>
      <c r="BW19" s="372"/>
      <c r="BX19" s="65"/>
      <c r="BY19" s="65"/>
      <c r="BZ19" s="371"/>
      <c r="CA19" s="372"/>
      <c r="CB19" s="65"/>
      <c r="CC19" s="66"/>
    </row>
    <row r="20" spans="1:81" s="19" customFormat="1">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c r="A25" t="s">
        <v>36</v>
      </c>
      <c r="B25" s="117">
        <f>STDEV(B24:E24)</f>
        <v>1.3829320469039719</v>
      </c>
      <c r="C25" s="118">
        <f>AVERAGE(B24:E24)</f>
        <v>171.94036960285979</v>
      </c>
      <c r="D25" s="63"/>
      <c r="E25" s="63"/>
      <c r="F25" s="118">
        <f>STDEV(F24:K24)</f>
        <v>5.8828086293986068</v>
      </c>
      <c r="G25" s="118">
        <f>AVERAGE(F24:K24)</f>
        <v>279.61580097792012</v>
      </c>
      <c r="H25" s="63"/>
      <c r="I25" s="63"/>
      <c r="J25" s="117"/>
      <c r="K25" s="118"/>
      <c r="L25" s="118">
        <f>STDEV(O24:S24,AI24:AK24)</f>
        <v>11.095775854103159</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c r="A31" s="10" t="s">
        <v>119</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c r="A32" t="s">
        <v>120</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c r="A33" t="s">
        <v>121</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c r="A34" s="15" t="s">
        <v>40</v>
      </c>
      <c r="B34" s="333"/>
      <c r="C34" s="334"/>
      <c r="D34" s="65"/>
      <c r="E34" s="65"/>
      <c r="F34" s="334"/>
      <c r="G34" s="334"/>
      <c r="H34" s="65"/>
      <c r="I34" s="65"/>
      <c r="J34" s="333"/>
      <c r="K34" s="334"/>
      <c r="L34" s="334"/>
      <c r="M34" s="334"/>
      <c r="N34" s="334"/>
      <c r="O34" s="363"/>
      <c r="P34" s="163"/>
      <c r="Q34" s="164"/>
      <c r="R34" s="84"/>
      <c r="S34" s="85"/>
      <c r="T34" s="180"/>
      <c r="U34" s="180"/>
      <c r="V34" s="65"/>
      <c r="W34" s="66"/>
      <c r="X34" s="180"/>
      <c r="Y34" s="180"/>
      <c r="Z34" s="65"/>
      <c r="AA34" s="66"/>
      <c r="AB34" s="180"/>
      <c r="AC34" s="180"/>
      <c r="AD34" s="65"/>
      <c r="AE34" s="65">
        <f>166-270+360</f>
        <v>256</v>
      </c>
      <c r="AF34" s="333"/>
      <c r="AG34" s="334"/>
      <c r="AH34" s="334"/>
      <c r="AI34" s="334"/>
      <c r="AJ34" s="65"/>
      <c r="AK34" s="65"/>
      <c r="AL34" s="333"/>
      <c r="AM34" s="334"/>
      <c r="AN34" s="334"/>
      <c r="AO34" s="363"/>
      <c r="AP34" s="65"/>
      <c r="AQ34" s="66"/>
      <c r="AR34" s="365"/>
      <c r="AS34" s="366"/>
      <c r="AT34" s="65"/>
      <c r="AU34" s="66"/>
      <c r="AV34" s="365"/>
      <c r="AW34" s="366"/>
      <c r="AX34" s="369"/>
      <c r="AY34" s="370"/>
      <c r="AZ34" s="65"/>
      <c r="BA34" s="65"/>
      <c r="BB34" s="370"/>
      <c r="BC34" s="374"/>
      <c r="BD34" s="369"/>
      <c r="BE34" s="370"/>
      <c r="BF34" s="65"/>
      <c r="BG34" s="65"/>
      <c r="BH34" s="370"/>
      <c r="BI34" s="370"/>
      <c r="BJ34" s="369"/>
      <c r="BK34" s="370"/>
      <c r="BL34" s="370"/>
      <c r="BM34" s="370"/>
      <c r="BN34" s="65"/>
      <c r="BO34" s="66"/>
      <c r="BP34" s="370"/>
      <c r="BQ34" s="370"/>
      <c r="BR34" s="370"/>
      <c r="BS34" s="370"/>
      <c r="BT34" s="65"/>
      <c r="BU34" s="66"/>
      <c r="BV34" s="369"/>
      <c r="BW34" s="370"/>
      <c r="BX34" s="65"/>
      <c r="BY34" s="65"/>
      <c r="BZ34" s="369"/>
      <c r="CA34" s="370"/>
      <c r="CB34" s="65"/>
      <c r="CC34" s="66"/>
    </row>
    <row r="35" spans="1:81" s="19" customFormat="1">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2.7774266964386767E-2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4.1341988457717603E-2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c r="A59" s="7" t="s">
        <v>115</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c r="A60" s="10" t="s">
        <v>116</v>
      </c>
      <c r="B60" s="146">
        <f>STDEV(B36:G36)</f>
        <v>9.8721240734090596E-2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3.8158182893446808E-2</v>
      </c>
      <c r="AL60" s="117"/>
      <c r="AM60" s="118"/>
      <c r="AN60" s="118"/>
      <c r="AO60" s="128"/>
      <c r="AP60" s="63"/>
      <c r="AQ60" s="64"/>
      <c r="AR60" s="212">
        <f>STDEV(AR36:AW36)</f>
        <v>1.9858673977741732E-2</v>
      </c>
      <c r="AS60" s="195"/>
      <c r="AT60" s="63"/>
      <c r="AU60" s="64"/>
      <c r="AV60" s="212"/>
      <c r="AW60" s="195"/>
      <c r="AX60" s="230">
        <f>STDEV(AX36:BC36)</f>
        <v>0.33583879652109028</v>
      </c>
      <c r="AY60" s="217"/>
      <c r="AZ60" s="63"/>
      <c r="BA60" s="63"/>
      <c r="BB60" s="234"/>
      <c r="BC60" s="235"/>
      <c r="BD60" s="230">
        <f>STDEV(BD36:BI36)</f>
        <v>3.1919778633290298E-2</v>
      </c>
      <c r="BE60" s="217"/>
      <c r="BF60" s="63"/>
      <c r="BG60" s="63"/>
      <c r="BH60" s="234"/>
      <c r="BI60" s="217"/>
      <c r="BJ60" s="146">
        <f>STDEV(BK36,BQ36)</f>
        <v>0.16365619445590929</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c r="A61" s="10" t="s">
        <v>117</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75" thickBot="1">
      <c r="A62" s="10" t="s">
        <v>118</v>
      </c>
      <c r="B62" s="148">
        <f>STDEV(B42:G42)</f>
        <v>1.86034288751701</v>
      </c>
      <c r="C62" s="149"/>
      <c r="D62" s="78"/>
      <c r="E62" s="78"/>
      <c r="F62" s="149"/>
      <c r="G62" s="149"/>
      <c r="H62" s="78"/>
      <c r="I62" s="78"/>
      <c r="J62" s="172">
        <f>STDEV(J42:M42)</f>
        <v>3.3382246358176433</v>
      </c>
      <c r="K62" s="149"/>
      <c r="L62" s="149"/>
      <c r="M62" s="149"/>
      <c r="N62" s="149"/>
      <c r="O62" s="160"/>
      <c r="P62" s="161"/>
      <c r="Q62" s="149"/>
      <c r="R62" s="172">
        <f>STDEV(S42,U42)</f>
        <v>5.1503126556908292</v>
      </c>
      <c r="S62" s="96"/>
      <c r="T62" s="136"/>
      <c r="U62" s="136"/>
      <c r="V62" s="78"/>
      <c r="W62" s="79"/>
      <c r="X62" s="136"/>
      <c r="Y62" s="136"/>
      <c r="Z62" s="78"/>
      <c r="AA62" s="79"/>
      <c r="AB62" s="136"/>
      <c r="AC62" s="136"/>
      <c r="AD62" s="78"/>
      <c r="AE62" s="78"/>
      <c r="AF62" s="172">
        <f>STDEV(AG42,AM42)</f>
        <v>0.49201074590825922</v>
      </c>
      <c r="AG62" s="149"/>
      <c r="AH62" s="189">
        <f>STDEV(AI42,AO42)</f>
        <v>6.1791957987847477</v>
      </c>
      <c r="AI62" s="149"/>
      <c r="AJ62" s="78"/>
      <c r="AK62" s="79"/>
      <c r="AL62" s="170"/>
      <c r="AM62" s="149"/>
      <c r="AN62" s="149"/>
      <c r="AO62" s="160"/>
      <c r="AP62" s="78"/>
      <c r="AQ62" s="79"/>
      <c r="AR62" s="213">
        <f>STDEV(AR42:AW42)</f>
        <v>1.3892686447128741</v>
      </c>
      <c r="AS62" s="214"/>
      <c r="AT62" s="78"/>
      <c r="AU62" s="79"/>
      <c r="AV62" s="213"/>
      <c r="AW62" s="214"/>
      <c r="AX62" s="231">
        <f>STDEV(AX42:BC42)</f>
        <v>1.6613748808834892</v>
      </c>
      <c r="AY62" s="232"/>
      <c r="AZ62" s="78"/>
      <c r="BA62" s="78"/>
      <c r="BB62" s="245"/>
      <c r="BC62" s="246"/>
      <c r="BD62" s="231">
        <f>STDEV(BD42:BI42)</f>
        <v>0.63675254155443295</v>
      </c>
      <c r="BE62" s="232"/>
      <c r="BF62" s="78"/>
      <c r="BG62" s="78"/>
      <c r="BH62" s="245"/>
      <c r="BI62" s="232"/>
      <c r="BJ62" s="172">
        <f>STDEV(BK42,BQ42)</f>
        <v>2.6563531432244001</v>
      </c>
      <c r="BK62" s="149"/>
      <c r="BL62" s="189">
        <f>STDEV(BM42,BS42)</f>
        <v>0.67538595035683313</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CB10:CC10"/>
    <mergeCell ref="BZ19:CA19"/>
    <mergeCell ref="BZ34:CA34"/>
    <mergeCell ref="BX10:BY10"/>
    <mergeCell ref="BV19:BW19"/>
    <mergeCell ref="BV34:BW34"/>
    <mergeCell ref="BZ10:CA10"/>
    <mergeCell ref="BP34:BQ34"/>
    <mergeCell ref="BR34:BS34"/>
    <mergeCell ref="BV10:BW10"/>
    <mergeCell ref="BL10:BM10"/>
    <mergeCell ref="BL19:BM19"/>
    <mergeCell ref="BL34:BM34"/>
    <mergeCell ref="BP19:BQ19"/>
    <mergeCell ref="BR19:BS19"/>
    <mergeCell ref="BP10:BQ10"/>
    <mergeCell ref="BR10:BS10"/>
    <mergeCell ref="BT10:BU10"/>
    <mergeCell ref="BJ19:BK19"/>
    <mergeCell ref="BJ34:BK34"/>
    <mergeCell ref="BN10:BO10"/>
    <mergeCell ref="AZ10:BA10"/>
    <mergeCell ref="BF10:BG10"/>
    <mergeCell ref="BH10:BI10"/>
    <mergeCell ref="BD19:BE19"/>
    <mergeCell ref="BH19:BI19"/>
    <mergeCell ref="BJ10:BK10"/>
    <mergeCell ref="BH34:BI34"/>
    <mergeCell ref="BB10:BC10"/>
    <mergeCell ref="AT10:AU10"/>
    <mergeCell ref="AV10:AW10"/>
    <mergeCell ref="AV19:AW19"/>
    <mergeCell ref="AV34:AW34"/>
    <mergeCell ref="BD34:BE34"/>
    <mergeCell ref="AX19:AY19"/>
    <mergeCell ref="BB19:BC19"/>
    <mergeCell ref="AX34:AY34"/>
    <mergeCell ref="BB34:BC34"/>
    <mergeCell ref="BD10:BE10"/>
    <mergeCell ref="AX10:AY10"/>
    <mergeCell ref="AR34:AS34"/>
    <mergeCell ref="AP10:AQ10"/>
    <mergeCell ref="AL34:AM34"/>
    <mergeCell ref="AN34:AO34"/>
    <mergeCell ref="AL10:AM10"/>
    <mergeCell ref="AR10:AS10"/>
    <mergeCell ref="AR19:AS19"/>
    <mergeCell ref="AN10:AO10"/>
    <mergeCell ref="AL19:AM19"/>
    <mergeCell ref="AN19:AO19"/>
    <mergeCell ref="AJ10:AK10"/>
    <mergeCell ref="T10:U10"/>
    <mergeCell ref="V10:W10"/>
    <mergeCell ref="N10:O10"/>
    <mergeCell ref="P10:Q10"/>
    <mergeCell ref="R10:S10"/>
    <mergeCell ref="AF10:AG10"/>
    <mergeCell ref="AH10:AI10"/>
    <mergeCell ref="AB10:AC10"/>
    <mergeCell ref="AD10:AE10"/>
    <mergeCell ref="B34:C34"/>
    <mergeCell ref="F34:G34"/>
    <mergeCell ref="J34:K34"/>
    <mergeCell ref="D10:E10"/>
    <mergeCell ref="F10:G10"/>
    <mergeCell ref="H10:I10"/>
    <mergeCell ref="J10:K10"/>
    <mergeCell ref="B10:C10"/>
    <mergeCell ref="B19:C19"/>
    <mergeCell ref="F19:G19"/>
    <mergeCell ref="J19:K19"/>
    <mergeCell ref="AF19:AG19"/>
    <mergeCell ref="AH19:AI19"/>
    <mergeCell ref="L10:M10"/>
    <mergeCell ref="AH34:AI34"/>
    <mergeCell ref="N34:O34"/>
    <mergeCell ref="AF34:AG34"/>
    <mergeCell ref="N19:O19"/>
    <mergeCell ref="P19:Q19"/>
    <mergeCell ref="X10:Y10"/>
    <mergeCell ref="Z10:AA10"/>
    <mergeCell ref="L34:M34"/>
    <mergeCell ref="L19:M19"/>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1" width="11.7109375" customWidth="1"/>
    <col min="12" max="13" width="9.140625" style="49" customWidth="1"/>
    <col min="14" max="15" width="11.7109375" customWidth="1"/>
    <col min="16" max="17" width="9.140625" style="49" customWidth="1"/>
    <col min="18" max="21" width="11.7109375" customWidth="1"/>
    <col min="22" max="23" width="9.140625" style="49" customWidth="1"/>
    <col min="24" max="25" width="11.7109375" customWidth="1"/>
    <col min="26" max="27" width="9.140625" style="49" customWidth="1"/>
  </cols>
  <sheetData>
    <row r="1" spans="1:27" s="19" customFormat="1">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c r="B2" s="115"/>
      <c r="C2" s="116" t="s">
        <v>275</v>
      </c>
      <c r="D2" s="61"/>
      <c r="E2" s="61" t="s">
        <v>276</v>
      </c>
      <c r="F2" s="116"/>
      <c r="G2" s="116" t="s">
        <v>277</v>
      </c>
      <c r="H2" s="61"/>
      <c r="I2" s="61" t="s">
        <v>278</v>
      </c>
      <c r="J2" s="115"/>
      <c r="K2" s="116" t="s">
        <v>280</v>
      </c>
      <c r="L2" s="61"/>
      <c r="M2" s="61" t="s">
        <v>281</v>
      </c>
      <c r="N2" s="116"/>
      <c r="O2" s="116" t="s">
        <v>282</v>
      </c>
      <c r="P2" s="61"/>
      <c r="Q2" s="61" t="s">
        <v>283</v>
      </c>
      <c r="R2" s="115"/>
      <c r="S2" s="116" t="s">
        <v>285</v>
      </c>
      <c r="T2" s="115"/>
      <c r="U2" s="116" t="s">
        <v>286</v>
      </c>
      <c r="V2" s="61"/>
      <c r="W2" s="61" t="s">
        <v>287</v>
      </c>
      <c r="X2" s="116"/>
      <c r="Y2" s="116" t="s">
        <v>288</v>
      </c>
      <c r="Z2" s="61"/>
      <c r="AA2" s="62" t="s">
        <v>289</v>
      </c>
    </row>
    <row r="3" spans="1:27" s="13" customFormat="1">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c r="A10" s="16" t="s">
        <v>40</v>
      </c>
      <c r="B10" s="333" t="s">
        <v>279</v>
      </c>
      <c r="C10" s="334"/>
      <c r="D10" s="335"/>
      <c r="E10" s="335"/>
      <c r="F10" s="333" t="s">
        <v>279</v>
      </c>
      <c r="G10" s="334"/>
      <c r="H10" s="332"/>
      <c r="I10" s="332"/>
      <c r="J10" s="333" t="s">
        <v>279</v>
      </c>
      <c r="K10" s="334"/>
      <c r="L10" s="335"/>
      <c r="M10" s="335"/>
      <c r="N10" s="333" t="s">
        <v>279</v>
      </c>
      <c r="O10" s="334"/>
      <c r="P10" s="332"/>
      <c r="Q10" s="332"/>
      <c r="R10" s="333" t="s">
        <v>279</v>
      </c>
      <c r="S10" s="334"/>
      <c r="T10" s="333" t="s">
        <v>290</v>
      </c>
      <c r="U10" s="334"/>
      <c r="V10" s="335"/>
      <c r="W10" s="336"/>
      <c r="X10" s="333" t="s">
        <v>290</v>
      </c>
      <c r="Y10" s="334"/>
      <c r="Z10" s="332"/>
      <c r="AA10" s="359"/>
    </row>
    <row r="11" spans="1:27" s="19" customFormat="1">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c r="A19" s="15" t="s">
        <v>40</v>
      </c>
      <c r="B19" s="337"/>
      <c r="C19" s="338"/>
      <c r="D19" s="65"/>
      <c r="E19" s="65"/>
      <c r="F19" s="338"/>
      <c r="G19" s="338"/>
      <c r="H19" s="65"/>
      <c r="I19" s="65"/>
      <c r="J19" s="337"/>
      <c r="K19" s="338"/>
      <c r="L19" s="65"/>
      <c r="M19" s="65"/>
      <c r="N19" s="338"/>
      <c r="O19" s="338"/>
      <c r="P19" s="65"/>
      <c r="Q19" s="65"/>
      <c r="R19" s="339" t="s">
        <v>284</v>
      </c>
      <c r="S19" s="339"/>
      <c r="T19" s="337"/>
      <c r="U19" s="338"/>
      <c r="V19" s="65"/>
      <c r="W19" s="65"/>
      <c r="X19" s="338"/>
      <c r="Y19" s="338"/>
      <c r="Z19" s="65"/>
      <c r="AA19" s="66"/>
    </row>
    <row r="20" spans="1:27" s="19" customFormat="1">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c r="A25" t="s">
        <v>36</v>
      </c>
      <c r="B25" s="117">
        <f>STDEV(B24:E24)</f>
        <v>0.99859049618642026</v>
      </c>
      <c r="C25" s="118">
        <f>AVERAGE(B24:E24)</f>
        <v>302.08630897403521</v>
      </c>
      <c r="D25" s="63"/>
      <c r="E25" s="63"/>
      <c r="F25" s="118">
        <f>STDEV(F24:K24)</f>
        <v>0.68848155651623177</v>
      </c>
      <c r="G25" s="118">
        <f>AVERAGE(F24:K24)</f>
        <v>190.03106015006688</v>
      </c>
      <c r="H25" s="63"/>
      <c r="I25" s="63"/>
      <c r="J25" s="117">
        <f>STDEV(J24:M24)</f>
        <v>0.21916800766385486</v>
      </c>
      <c r="K25" s="118">
        <f>AVERAGE(J24:M24)</f>
        <v>190.20852598599535</v>
      </c>
      <c r="L25" s="63"/>
      <c r="M25" s="63"/>
      <c r="N25" s="118">
        <f>STDEV(N24:S24)</f>
        <v>0.55709228919772102</v>
      </c>
      <c r="O25" s="118">
        <f>AVERAGE(N24:S24)</f>
        <v>281.61693110867446</v>
      </c>
      <c r="P25" s="63"/>
      <c r="Q25" s="63"/>
      <c r="R25" s="117"/>
      <c r="S25" s="118"/>
      <c r="T25" s="117">
        <f>STDEV(T24:W24)</f>
        <v>5.3751113747462886</v>
      </c>
      <c r="U25" s="118">
        <f>AVERAGE(T24:W24)</f>
        <v>197.68041458813383</v>
      </c>
      <c r="V25" s="63"/>
      <c r="W25" s="63"/>
      <c r="X25" s="118">
        <f>STDEV(X24:AA24)</f>
        <v>6.4227899364505383</v>
      </c>
      <c r="Y25" s="118">
        <f>AVERAGE(X24:AA24)</f>
        <v>291.3382993276432</v>
      </c>
      <c r="Z25" s="63"/>
      <c r="AA25" s="64"/>
    </row>
    <row r="26" spans="1:27">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c r="A31" s="10" t="s">
        <v>119</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c r="A32" t="s">
        <v>120</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c r="A33" t="s">
        <v>121</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c r="A34" s="15" t="s">
        <v>40</v>
      </c>
      <c r="B34" s="333"/>
      <c r="C34" s="334"/>
      <c r="D34" s="65"/>
      <c r="E34" s="65"/>
      <c r="F34" s="334"/>
      <c r="G34" s="334"/>
      <c r="H34" s="65"/>
      <c r="I34" s="65"/>
      <c r="J34" s="333"/>
      <c r="K34" s="334"/>
      <c r="L34" s="65"/>
      <c r="M34" s="65"/>
      <c r="N34" s="334"/>
      <c r="O34" s="334"/>
      <c r="P34" s="65"/>
      <c r="Q34" s="65"/>
      <c r="R34" s="163"/>
      <c r="S34" s="164"/>
      <c r="T34" s="333"/>
      <c r="U34" s="334"/>
      <c r="V34" s="65"/>
      <c r="W34" s="65"/>
      <c r="X34" s="334"/>
      <c r="Y34" s="334"/>
      <c r="Z34" s="65"/>
      <c r="AA34" s="66"/>
    </row>
    <row r="35" spans="1:27" s="19" customFormat="1">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c r="A40" s="29" t="s">
        <v>52</v>
      </c>
      <c r="B40" s="117">
        <f>STDEV(B37:G37)</f>
        <v>2.3729508114389834E-2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1.0476785617061855</v>
      </c>
      <c r="U45" s="141"/>
      <c r="V45" s="63"/>
      <c r="W45" s="63"/>
      <c r="X45" s="118"/>
      <c r="Y45" s="141"/>
      <c r="Z45" s="63"/>
      <c r="AA45" s="64"/>
    </row>
    <row r="46" spans="1:27">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5.0330443636010871E-2</v>
      </c>
      <c r="U55" s="144"/>
      <c r="V55" s="63"/>
      <c r="W55" s="63"/>
      <c r="X55" s="72"/>
      <c r="Y55" s="144"/>
      <c r="Z55" s="63"/>
      <c r="AA55" s="64"/>
    </row>
    <row r="56" spans="1:27" s="10" customFormat="1">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c r="A59" s="7" t="s">
        <v>115</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c r="A60" s="10" t="s">
        <v>116</v>
      </c>
      <c r="B60" s="146">
        <f>STDEV(B36:G36)</f>
        <v>2.3729508114389761E-2</v>
      </c>
      <c r="C60" s="118"/>
      <c r="D60" s="63"/>
      <c r="E60" s="63"/>
      <c r="F60" s="118"/>
      <c r="G60" s="118"/>
      <c r="H60" s="63"/>
      <c r="I60" s="63"/>
      <c r="J60" s="146">
        <f>STDEV(J36:O36)</f>
        <v>5.2514048068415781E-2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c r="A61" s="10" t="s">
        <v>117</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75" thickBot="1">
      <c r="A62" s="10" t="s">
        <v>118</v>
      </c>
      <c r="B62" s="148">
        <f>STDEV(B42:G42)</f>
        <v>1.3046711107375302</v>
      </c>
      <c r="C62" s="149"/>
      <c r="D62" s="78"/>
      <c r="E62" s="78"/>
      <c r="F62" s="149"/>
      <c r="G62" s="149"/>
      <c r="H62" s="78"/>
      <c r="I62" s="78"/>
      <c r="J62" s="148">
        <f>STDEV(J42:O42)</f>
        <v>0.20797990082497073</v>
      </c>
      <c r="K62" s="149"/>
      <c r="L62" s="78"/>
      <c r="M62" s="78"/>
      <c r="N62" s="149"/>
      <c r="O62" s="149"/>
      <c r="P62" s="78"/>
      <c r="Q62" s="78"/>
      <c r="R62" s="161"/>
      <c r="S62" s="149"/>
      <c r="T62" s="148">
        <f>STDEV(T42:Y42)</f>
        <v>1.0476785617060362</v>
      </c>
      <c r="U62" s="149"/>
      <c r="V62" s="78"/>
      <c r="W62" s="78"/>
      <c r="X62" s="149"/>
      <c r="Y62" s="149"/>
      <c r="Z62" s="78"/>
      <c r="AA62" s="79"/>
    </row>
  </sheetData>
  <mergeCells count="26">
    <mergeCell ref="B34:C34"/>
    <mergeCell ref="F34:G34"/>
    <mergeCell ref="J34:K34"/>
    <mergeCell ref="N34:O34"/>
    <mergeCell ref="B19:C19"/>
    <mergeCell ref="F19:G19"/>
    <mergeCell ref="J19:K19"/>
    <mergeCell ref="N19:O19"/>
    <mergeCell ref="X10:Y10"/>
    <mergeCell ref="Z10:AA10"/>
    <mergeCell ref="T19:U19"/>
    <mergeCell ref="X19:Y19"/>
    <mergeCell ref="T34:U34"/>
    <mergeCell ref="X34:Y34"/>
    <mergeCell ref="T10:U10"/>
    <mergeCell ref="V10:W10"/>
    <mergeCell ref="R19:S19"/>
    <mergeCell ref="B10:C10"/>
    <mergeCell ref="D10:E10"/>
    <mergeCell ref="F10:G10"/>
    <mergeCell ref="H10:I10"/>
    <mergeCell ref="J10:K10"/>
    <mergeCell ref="L10:M10"/>
    <mergeCell ref="N10:O10"/>
    <mergeCell ref="P10:Q10"/>
    <mergeCell ref="R10:S10"/>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RowHeight="15"/>
  <cols>
    <col min="1" max="1" width="28" style="118" customWidth="1"/>
    <col min="2" max="3" width="11.7109375" style="118" customWidth="1"/>
    <col min="4" max="5" width="9.140625" style="63" customWidth="1"/>
    <col min="6" max="7" width="11.7109375" style="118" customWidth="1"/>
    <col min="8" max="9" width="9.140625" style="63" customWidth="1"/>
    <col min="10" max="11" width="11.7109375" style="118" customWidth="1"/>
    <col min="12" max="13" width="9.140625" style="63" customWidth="1"/>
    <col min="14" max="15" width="11.7109375" style="118" customWidth="1"/>
    <col min="16" max="17" width="9.140625" style="63" customWidth="1"/>
    <col min="18" max="19" width="11.7109375" style="118" customWidth="1"/>
    <col min="20" max="23" width="9.140625" style="63" customWidth="1"/>
    <col min="24" max="25" width="11.7109375" style="118" customWidth="1"/>
    <col min="26" max="27" width="9.140625" style="63" customWidth="1"/>
    <col min="28" max="16384" width="9.140625" style="118"/>
  </cols>
  <sheetData>
    <row r="1" spans="1:81" s="127" customFormat="1">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c r="B2" s="116"/>
      <c r="C2" s="116" t="s">
        <v>291</v>
      </c>
      <c r="D2" s="61"/>
      <c r="E2" s="61" t="s">
        <v>292</v>
      </c>
      <c r="F2" s="116"/>
      <c r="G2" s="116" t="s">
        <v>293</v>
      </c>
      <c r="H2" s="61"/>
      <c r="I2" s="61" t="s">
        <v>294</v>
      </c>
      <c r="J2" s="116"/>
      <c r="K2" s="116" t="s">
        <v>295</v>
      </c>
      <c r="L2" s="61"/>
      <c r="M2" s="61" t="s">
        <v>296</v>
      </c>
      <c r="N2" s="116"/>
      <c r="O2" s="116" t="s">
        <v>323</v>
      </c>
      <c r="P2" s="61"/>
      <c r="Q2" s="61" t="s">
        <v>297</v>
      </c>
      <c r="R2" s="116"/>
      <c r="S2" s="116" t="s">
        <v>298</v>
      </c>
      <c r="T2" s="61"/>
      <c r="U2" s="116" t="s">
        <v>299</v>
      </c>
      <c r="V2" s="116"/>
      <c r="W2" s="116" t="s">
        <v>329</v>
      </c>
      <c r="X2" s="116"/>
      <c r="Y2" s="61" t="s">
        <v>300</v>
      </c>
      <c r="Z2" s="61"/>
      <c r="AA2" s="116" t="s">
        <v>301</v>
      </c>
      <c r="AB2" s="116"/>
      <c r="AC2" s="61" t="s">
        <v>302</v>
      </c>
      <c r="AD2" s="61"/>
      <c r="AE2" s="116" t="s">
        <v>303</v>
      </c>
      <c r="AF2" s="116"/>
      <c r="AG2" s="61" t="s">
        <v>304</v>
      </c>
      <c r="AH2" s="61"/>
      <c r="AI2" s="116" t="s">
        <v>305</v>
      </c>
      <c r="AJ2" s="116"/>
      <c r="AK2" s="61" t="s">
        <v>306</v>
      </c>
      <c r="AL2" s="61"/>
      <c r="AM2" s="116" t="s">
        <v>307</v>
      </c>
      <c r="AN2" s="116"/>
      <c r="AO2" s="61" t="s">
        <v>312</v>
      </c>
      <c r="AP2" s="61"/>
      <c r="AQ2" s="116" t="s">
        <v>308</v>
      </c>
      <c r="AR2" s="116"/>
      <c r="AS2" s="61" t="s">
        <v>311</v>
      </c>
      <c r="AT2" s="83"/>
      <c r="AU2" s="256" t="s">
        <v>333</v>
      </c>
      <c r="AV2" s="256"/>
      <c r="AW2" s="256" t="s">
        <v>334</v>
      </c>
      <c r="AX2" s="253"/>
      <c r="AY2" s="257" t="s">
        <v>336</v>
      </c>
      <c r="AZ2" s="83"/>
      <c r="BA2" s="256" t="s">
        <v>309</v>
      </c>
      <c r="BB2" s="116"/>
      <c r="BC2" s="61" t="s">
        <v>310</v>
      </c>
      <c r="BD2" s="61"/>
      <c r="BE2" s="116" t="s">
        <v>313</v>
      </c>
      <c r="BF2" s="116"/>
      <c r="BG2" s="61" t="s">
        <v>314</v>
      </c>
      <c r="BH2" s="61"/>
      <c r="BI2" s="116" t="s">
        <v>315</v>
      </c>
      <c r="BJ2" s="116"/>
      <c r="BK2" s="61" t="s">
        <v>316</v>
      </c>
      <c r="BL2" s="61"/>
      <c r="BM2" s="116" t="s">
        <v>317</v>
      </c>
      <c r="BN2" s="116"/>
      <c r="BO2" s="61" t="s">
        <v>318</v>
      </c>
      <c r="BP2" s="61"/>
      <c r="BQ2" s="116" t="s">
        <v>325</v>
      </c>
      <c r="BR2" s="61"/>
      <c r="BS2" s="116" t="s">
        <v>326</v>
      </c>
      <c r="BT2" s="116"/>
      <c r="BU2" s="61" t="s">
        <v>324</v>
      </c>
      <c r="BV2" s="61"/>
      <c r="BW2" s="116" t="s">
        <v>319</v>
      </c>
      <c r="BX2" s="116"/>
      <c r="BY2" s="61" t="s">
        <v>320</v>
      </c>
      <c r="BZ2" s="61"/>
      <c r="CA2" s="116" t="s">
        <v>321</v>
      </c>
      <c r="CB2" s="116"/>
      <c r="CC2" s="61" t="s">
        <v>322</v>
      </c>
    </row>
    <row r="3" spans="1:81" s="249" customFormat="1">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c r="A10" s="250" t="s">
        <v>40</v>
      </c>
      <c r="B10" s="334"/>
      <c r="C10" s="334"/>
      <c r="D10" s="335"/>
      <c r="E10" s="335"/>
      <c r="F10" s="334"/>
      <c r="G10" s="334"/>
      <c r="H10" s="332"/>
      <c r="I10" s="332"/>
      <c r="J10" s="334"/>
      <c r="K10" s="334"/>
      <c r="L10" s="335"/>
      <c r="M10" s="335"/>
      <c r="N10" s="334"/>
      <c r="O10" s="334"/>
      <c r="P10" s="332"/>
      <c r="Q10" s="332"/>
      <c r="R10" s="334" t="s">
        <v>328</v>
      </c>
      <c r="S10" s="334"/>
      <c r="T10" s="334" t="s">
        <v>328</v>
      </c>
      <c r="U10" s="334"/>
      <c r="V10" s="334" t="s">
        <v>328</v>
      </c>
      <c r="W10" s="334"/>
      <c r="X10" s="334"/>
      <c r="Y10" s="334"/>
      <c r="Z10" s="376" t="s">
        <v>338</v>
      </c>
      <c r="AA10" s="376"/>
      <c r="AB10" s="332"/>
      <c r="AC10" s="332"/>
      <c r="AD10" s="376" t="s">
        <v>338</v>
      </c>
      <c r="AE10" s="376"/>
      <c r="AH10" s="375" t="s">
        <v>330</v>
      </c>
      <c r="AI10" s="375"/>
      <c r="AL10" s="375" t="s">
        <v>331</v>
      </c>
      <c r="AM10" s="375"/>
      <c r="AP10" s="375" t="s">
        <v>332</v>
      </c>
      <c r="AQ10" s="375"/>
      <c r="AT10" s="375" t="s">
        <v>335</v>
      </c>
      <c r="AU10" s="375"/>
      <c r="AV10" s="375" t="s">
        <v>337</v>
      </c>
      <c r="AW10" s="375"/>
      <c r="BL10" s="74"/>
      <c r="BM10" s="74">
        <f>MOD(ATAN2(BM7,BL7)*180/PI()+270,360)</f>
        <v>354.70641621338893</v>
      </c>
      <c r="BV10" s="375" t="s">
        <v>327</v>
      </c>
      <c r="BW10" s="375"/>
      <c r="BZ10" s="375" t="s">
        <v>327</v>
      </c>
      <c r="CA10" s="375"/>
    </row>
    <row r="11" spans="1:81" s="127" customFormat="1">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c r="A13" s="118" t="s">
        <v>18</v>
      </c>
      <c r="AB13" s="63"/>
      <c r="AC13" s="63"/>
      <c r="AD13" s="63"/>
      <c r="AE13" s="63"/>
    </row>
    <row r="14" spans="1:81">
      <c r="A14" s="118" t="s">
        <v>17</v>
      </c>
      <c r="AB14" s="63"/>
      <c r="AC14" s="63"/>
      <c r="AD14" s="63"/>
      <c r="AE14" s="63"/>
    </row>
    <row r="15" spans="1:81">
      <c r="A15" s="118" t="s">
        <v>14</v>
      </c>
      <c r="AB15" s="63"/>
      <c r="AC15" s="63"/>
      <c r="AD15" s="63"/>
      <c r="AE15" s="63"/>
    </row>
    <row r="16" spans="1:81">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c r="A19" s="251" t="s">
        <v>40</v>
      </c>
      <c r="B19" s="338"/>
      <c r="C19" s="338"/>
      <c r="D19" s="65"/>
      <c r="E19" s="65"/>
      <c r="F19" s="338"/>
      <c r="G19" s="338"/>
      <c r="H19" s="65"/>
      <c r="I19" s="65"/>
      <c r="J19" s="338"/>
      <c r="K19" s="338"/>
      <c r="L19" s="377"/>
      <c r="M19" s="377"/>
      <c r="N19" s="338"/>
      <c r="O19" s="338"/>
      <c r="P19" s="65"/>
      <c r="Q19" s="65"/>
      <c r="R19" s="355" t="s">
        <v>284</v>
      </c>
      <c r="S19" s="355"/>
      <c r="T19" s="65"/>
      <c r="U19" s="65"/>
      <c r="V19" s="65"/>
      <c r="W19" s="65"/>
      <c r="X19" s="338"/>
      <c r="Y19" s="338"/>
      <c r="Z19" s="65"/>
      <c r="AA19" s="65"/>
      <c r="AJ19" s="378"/>
      <c r="AK19" s="378"/>
      <c r="AL19" s="375"/>
      <c r="AM19" s="375"/>
    </row>
    <row r="20" spans="1:81" s="127" customFormat="1">
      <c r="A20" s="252" t="s">
        <v>38</v>
      </c>
      <c r="D20" s="67"/>
      <c r="E20" s="67"/>
      <c r="H20" s="67"/>
      <c r="I20" s="67"/>
      <c r="L20" s="67"/>
      <c r="M20" s="67"/>
      <c r="P20" s="67"/>
      <c r="Q20" s="67"/>
      <c r="T20" s="67"/>
      <c r="U20" s="67"/>
      <c r="V20" s="67"/>
      <c r="W20" s="67"/>
      <c r="Z20" s="67"/>
      <c r="AA20" s="67"/>
    </row>
    <row r="21" spans="1:81">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1.1504796630806252E-2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8.2917951266729748</v>
      </c>
      <c r="AS25" s="118">
        <f>AVERAGE(AR24:AU24)</f>
        <v>267.76259142477954</v>
      </c>
      <c r="AT25" s="63"/>
      <c r="AU25" s="63"/>
      <c r="AV25" s="63"/>
      <c r="AW25" s="63"/>
      <c r="AX25" s="118">
        <f>STDEV(AX24:BA24)</f>
        <v>0.26483557054275203</v>
      </c>
      <c r="AY25" s="118">
        <f>AVERAGE(AX24:BA24)</f>
        <v>274.63727206732437</v>
      </c>
      <c r="BA25" s="63"/>
      <c r="BC25" s="63"/>
      <c r="BD25" s="118">
        <f>STDEV(BD24:BG24)</f>
        <v>1.2828313707902006</v>
      </c>
      <c r="BE25" s="118">
        <f>AVERAGE(BD24:BI24)</f>
        <v>275.22489099663511</v>
      </c>
      <c r="BG25" s="63"/>
      <c r="BH25" s="118">
        <f>STDEV(BH24:BK24)</f>
        <v>0.28581072007249003</v>
      </c>
      <c r="BI25" s="118">
        <f>AVERAGE(BH24:BM24)</f>
        <v>274.50302557308868</v>
      </c>
      <c r="BK25" s="63"/>
      <c r="BL25" s="118">
        <f>STDEV(BL24:BO24)</f>
        <v>1.2110210412115674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c r="A31" s="129" t="s">
        <v>119</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c r="A32" s="261" t="s">
        <v>120</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c r="A33" s="118" t="s">
        <v>121</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c r="A34" s="251" t="s">
        <v>40</v>
      </c>
      <c r="B34" s="334"/>
      <c r="C34" s="334"/>
      <c r="D34" s="65"/>
      <c r="E34" s="65"/>
      <c r="F34" s="334"/>
      <c r="G34" s="334"/>
      <c r="H34" s="65"/>
      <c r="I34" s="65"/>
      <c r="J34" s="334"/>
      <c r="K34" s="334"/>
      <c r="L34" s="65"/>
      <c r="M34" s="65"/>
      <c r="N34" s="334"/>
      <c r="O34" s="334"/>
      <c r="P34" s="65"/>
      <c r="Q34" s="65"/>
      <c r="T34" s="65"/>
      <c r="U34" s="65"/>
      <c r="V34" s="65"/>
      <c r="W34" s="65"/>
      <c r="X34" s="334"/>
      <c r="Y34" s="334"/>
      <c r="Z34" s="65"/>
      <c r="AA34" s="65"/>
      <c r="AH34" s="65"/>
      <c r="AI34" s="65"/>
      <c r="AL34" s="65"/>
      <c r="AM34" s="65"/>
      <c r="AP34" s="65"/>
      <c r="AQ34" s="65"/>
      <c r="AT34" s="65"/>
      <c r="AU34" s="65"/>
      <c r="AV34" s="65"/>
      <c r="AW34" s="65"/>
    </row>
    <row r="35" spans="1:81" s="127" customFormat="1">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c r="A59" s="139" t="s">
        <v>115</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c r="A60" s="129" t="s">
        <v>116</v>
      </c>
      <c r="B60" s="166"/>
      <c r="J60" s="166"/>
      <c r="R60" s="166">
        <f>STDEV(R36:W36)</f>
        <v>2.0516363404036148E-2</v>
      </c>
      <c r="AM60" s="166">
        <f>STDEV(AM36:AW36)</f>
        <v>0.1174799789511356</v>
      </c>
      <c r="BD60" s="166"/>
      <c r="BH60" s="166"/>
      <c r="BL60" s="166"/>
      <c r="BP60" s="166"/>
      <c r="BR60" s="166"/>
      <c r="BV60" s="166">
        <f>STDEV(BV36:CA36)</f>
        <v>9.3638567078818263E-2</v>
      </c>
      <c r="BZ60" s="166"/>
    </row>
    <row r="61" spans="1:79">
      <c r="A61" s="129" t="s">
        <v>117</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c r="A62" s="129" t="s">
        <v>118</v>
      </c>
      <c r="B62" s="166"/>
      <c r="J62" s="166"/>
      <c r="R62" s="166">
        <f>STDEV(R42:W42)</f>
        <v>13.237561207892409</v>
      </c>
      <c r="AM62" s="166">
        <f>STDEV(AM42:AW42)</f>
        <v>4.9526125700178714</v>
      </c>
      <c r="BD62" s="166"/>
      <c r="BH62" s="166"/>
      <c r="BL62" s="166"/>
      <c r="BP62" s="166"/>
      <c r="BR62" s="166"/>
      <c r="BV62" s="166">
        <f>STDEV(BV42:CA42)</f>
        <v>0.41975236286958634</v>
      </c>
      <c r="BZ62" s="166"/>
    </row>
    <row r="63" spans="1:79">
      <c r="R63" s="118">
        <f>R59*R62/57</f>
        <v>0.1166837308796658</v>
      </c>
      <c r="AM63" s="118">
        <f>AM59*AM62/57</f>
        <v>0.10491269213563174</v>
      </c>
      <c r="BV63" s="118">
        <f>BV59*BV62/57</f>
        <v>9.1570507048302132E-3</v>
      </c>
    </row>
  </sheetData>
  <mergeCells count="36">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 ref="F10:G10"/>
    <mergeCell ref="H10:I10"/>
    <mergeCell ref="AP10:AQ10"/>
    <mergeCell ref="T10:U10"/>
    <mergeCell ref="X10:Y10"/>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5"/>
  <cols>
    <col min="1" max="1" width="28" customWidth="1"/>
    <col min="2" max="3" width="11.7109375" customWidth="1"/>
    <col min="4" max="4" width="9.140625" style="49" customWidth="1"/>
    <col min="5" max="5" width="10.28515625" style="49" customWidth="1"/>
    <col min="6" max="7" width="10.85546875" style="49" customWidth="1"/>
    <col min="8" max="9" width="11.7109375" customWidth="1"/>
    <col min="10" max="10" width="9.140625" style="49" customWidth="1"/>
    <col min="11" max="11" width="10.28515625" style="49" customWidth="1"/>
    <col min="12" max="13" width="10.85546875" style="49" customWidth="1"/>
    <col min="14" max="15" width="11.7109375" customWidth="1"/>
    <col min="16" max="16" width="9.140625" style="49" customWidth="1"/>
    <col min="17" max="17" width="10.28515625" style="49" customWidth="1"/>
    <col min="18" max="19" width="10.85546875" style="49" customWidth="1"/>
    <col min="20" max="21" width="11.7109375" customWidth="1"/>
    <col min="22" max="22" width="9.140625" style="49" customWidth="1"/>
    <col min="23" max="23" width="10.28515625" style="49" customWidth="1"/>
    <col min="24" max="25" width="10.85546875" style="49" customWidth="1"/>
    <col min="26" max="27" width="9.140625" style="63" customWidth="1"/>
  </cols>
  <sheetData>
    <row r="1" spans="1:27" s="19" customFormat="1">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c r="B2" s="115"/>
      <c r="C2" s="116" t="s">
        <v>220</v>
      </c>
      <c r="D2" s="61"/>
      <c r="E2" s="61" t="s">
        <v>221</v>
      </c>
      <c r="F2" s="61"/>
      <c r="G2" s="61" t="s">
        <v>224</v>
      </c>
      <c r="H2" s="115"/>
      <c r="I2" s="116" t="s">
        <v>222</v>
      </c>
      <c r="J2" s="61"/>
      <c r="K2" s="61" t="s">
        <v>223</v>
      </c>
      <c r="L2" s="61"/>
      <c r="M2" s="61" t="s">
        <v>225</v>
      </c>
      <c r="N2" s="115"/>
      <c r="O2" s="116" t="s">
        <v>226</v>
      </c>
      <c r="P2" s="61"/>
      <c r="Q2" s="61" t="s">
        <v>227</v>
      </c>
      <c r="R2" s="61"/>
      <c r="S2" s="62" t="s">
        <v>228</v>
      </c>
      <c r="T2" s="115"/>
      <c r="U2" s="116" t="s">
        <v>229</v>
      </c>
      <c r="V2" s="61"/>
      <c r="W2" s="61" t="s">
        <v>230</v>
      </c>
      <c r="X2" s="61"/>
      <c r="Y2" s="62" t="s">
        <v>231</v>
      </c>
      <c r="Z2" s="61"/>
      <c r="AA2" s="61"/>
    </row>
    <row r="3" spans="1:27" s="13" customFormat="1">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c r="A10" s="16" t="s">
        <v>40</v>
      </c>
      <c r="B10" s="333" t="s">
        <v>213</v>
      </c>
      <c r="C10" s="334"/>
      <c r="D10" s="335"/>
      <c r="E10" s="335"/>
      <c r="F10" s="335"/>
      <c r="G10" s="335"/>
      <c r="H10" s="333" t="s">
        <v>213</v>
      </c>
      <c r="I10" s="334"/>
      <c r="J10" s="335"/>
      <c r="K10" s="335"/>
      <c r="L10" s="335"/>
      <c r="M10" s="335"/>
      <c r="N10" s="333" t="s">
        <v>213</v>
      </c>
      <c r="O10" s="334"/>
      <c r="P10" s="335"/>
      <c r="Q10" s="335"/>
      <c r="R10" s="335"/>
      <c r="S10" s="336"/>
      <c r="T10" s="333" t="s">
        <v>213</v>
      </c>
      <c r="U10" s="334"/>
      <c r="V10" s="335"/>
      <c r="W10" s="335"/>
      <c r="X10" s="335"/>
      <c r="Y10" s="336"/>
      <c r="Z10" s="332"/>
      <c r="AA10" s="332"/>
    </row>
    <row r="11" spans="1:27" s="19" customFormat="1">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c r="A19" s="15" t="s">
        <v>40</v>
      </c>
      <c r="B19" s="337"/>
      <c r="C19" s="338"/>
      <c r="D19" s="65"/>
      <c r="E19" s="65"/>
      <c r="F19" s="65"/>
      <c r="G19" s="65"/>
      <c r="H19" s="337"/>
      <c r="I19" s="338"/>
      <c r="J19" s="65"/>
      <c r="K19" s="65"/>
      <c r="L19" s="65"/>
      <c r="M19" s="65"/>
      <c r="N19" s="337"/>
      <c r="O19" s="338"/>
      <c r="P19" s="65"/>
      <c r="Q19" s="65"/>
      <c r="R19" s="65"/>
      <c r="S19" s="66"/>
      <c r="T19" s="337"/>
      <c r="U19" s="338"/>
      <c r="V19" s="65"/>
      <c r="W19" s="65"/>
      <c r="X19" s="65"/>
      <c r="Y19" s="66"/>
      <c r="Z19" s="65"/>
      <c r="AA19" s="65"/>
    </row>
    <row r="20" spans="1:27" s="19" customFormat="1">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c r="A22" t="s">
        <v>34</v>
      </c>
      <c r="B22" s="117">
        <f>STDEV(B21:S21)</f>
        <v>4.5520793482251777E-2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c r="A25" t="s">
        <v>36</v>
      </c>
      <c r="B25" s="117">
        <f>STDEV(B24:S24)</f>
        <v>2.7636089417786072</v>
      </c>
      <c r="C25" s="118">
        <f>AVERAGE(B24:S24)</f>
        <v>95.040499074311327</v>
      </c>
      <c r="D25" s="63"/>
      <c r="E25" s="63"/>
      <c r="F25" s="63"/>
      <c r="G25" s="63"/>
      <c r="H25" s="117">
        <f>STDEV(H24:K24)</f>
        <v>1.6999421856496004</v>
      </c>
      <c r="I25" s="118">
        <f>AVERAGE(H24:K24)</f>
        <v>95.426115481388535</v>
      </c>
      <c r="J25" s="63"/>
      <c r="K25" s="63"/>
      <c r="L25" s="63"/>
      <c r="M25" s="63"/>
      <c r="N25" s="117">
        <f>STDEV(N24:Q24)</f>
        <v>4.6859276634595357</v>
      </c>
      <c r="O25" s="118">
        <f>AVERAGE(N24:Q24)</f>
        <v>93.723451226981751</v>
      </c>
      <c r="P25" s="63"/>
      <c r="Q25" s="63"/>
      <c r="R25" s="63"/>
      <c r="S25" s="64"/>
      <c r="T25" s="117">
        <f>STDEV(T24:W24)</f>
        <v>0.28271232695875131</v>
      </c>
      <c r="U25" s="118">
        <f>AVERAGE(T24:W24)</f>
        <v>97.335108545384259</v>
      </c>
      <c r="V25" s="63"/>
      <c r="W25" s="63"/>
      <c r="X25" s="63"/>
      <c r="Y25" s="64"/>
    </row>
    <row r="26" spans="1:27">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c r="A31" s="10" t="s">
        <v>119</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c r="A32" t="s">
        <v>120</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c r="A33" t="s">
        <v>121</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c r="A34" s="15" t="s">
        <v>40</v>
      </c>
      <c r="B34" s="333"/>
      <c r="C34" s="334"/>
      <c r="D34" s="65"/>
      <c r="E34" s="65"/>
      <c r="F34" s="65"/>
      <c r="G34" s="65"/>
      <c r="H34" s="333"/>
      <c r="I34" s="334"/>
      <c r="J34" s="65"/>
      <c r="K34" s="65"/>
      <c r="L34" s="65"/>
      <c r="M34" s="65"/>
      <c r="N34" s="333"/>
      <c r="O34" s="334"/>
      <c r="P34" s="65"/>
      <c r="Q34" s="65"/>
      <c r="R34" s="65"/>
      <c r="S34" s="66"/>
      <c r="T34" s="333"/>
      <c r="U34" s="334"/>
      <c r="V34" s="65"/>
      <c r="W34" s="65"/>
      <c r="X34" s="65"/>
      <c r="Y34" s="66"/>
      <c r="Z34" s="65"/>
      <c r="AA34" s="65"/>
    </row>
    <row r="35" spans="1:27" s="19" customFormat="1">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c r="A59" s="7" t="s">
        <v>115</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c r="A60" s="10" t="s">
        <v>116</v>
      </c>
      <c r="B60" s="146">
        <f>STDEV(B36:Y36)</f>
        <v>0.38270992206329868</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c r="A61" s="10" t="s">
        <v>117</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75" thickBot="1">
      <c r="A62" s="10" t="s">
        <v>118</v>
      </c>
      <c r="B62" s="148">
        <f>STDEV(B42:Y42)</f>
        <v>3.4349718987239277</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c r="H65" s="117">
        <v>238</v>
      </c>
      <c r="I65" s="118">
        <v>880</v>
      </c>
      <c r="M65" s="63"/>
      <c r="N65" s="118"/>
      <c r="O65" s="118"/>
      <c r="T65" s="118"/>
      <c r="U65" s="118"/>
    </row>
    <row r="66" spans="8:21">
      <c r="H66" s="117">
        <v>245</v>
      </c>
      <c r="I66" s="118">
        <v>872</v>
      </c>
      <c r="M66" s="63"/>
      <c r="N66" s="118"/>
      <c r="O66" s="118"/>
      <c r="T66" s="118"/>
      <c r="U66" s="118"/>
    </row>
  </sheetData>
  <mergeCells count="21">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 ref="Z10:AA10"/>
    <mergeCell ref="T10:U10"/>
    <mergeCell ref="V10:W10"/>
    <mergeCell ref="X10:Y10"/>
    <mergeCell ref="P10:Q10"/>
    <mergeCell ref="R10:S10"/>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RowHeight="15"/>
  <cols>
    <col min="1" max="1" width="28" style="118" customWidth="1"/>
    <col min="2" max="5" width="11.7109375" style="118" customWidth="1"/>
    <col min="6" max="7" width="9.140625" style="63" customWidth="1"/>
    <col min="8" max="9" width="11.7109375" style="118" customWidth="1"/>
    <col min="10" max="11" width="9.140625" style="63" customWidth="1"/>
    <col min="12" max="13" width="11.7109375" style="118" customWidth="1"/>
    <col min="14" max="15" width="11.7109375" style="266" customWidth="1"/>
    <col min="16" max="19" width="9.140625" style="63" customWidth="1"/>
    <col min="20" max="21" width="11.7109375" style="118" customWidth="1"/>
    <col min="22" max="23" width="9.140625" style="63" customWidth="1"/>
    <col min="24" max="16384" width="9.140625" style="118"/>
  </cols>
  <sheetData>
    <row r="1" spans="1:77" s="127" customFormat="1">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c r="B2" s="116"/>
      <c r="C2" s="116" t="s">
        <v>343</v>
      </c>
      <c r="D2" s="116"/>
      <c r="E2" s="116" t="s">
        <v>344</v>
      </c>
      <c r="F2" s="61"/>
      <c r="G2" s="61" t="s">
        <v>342</v>
      </c>
      <c r="H2" s="116"/>
      <c r="I2" s="116" t="s">
        <v>339</v>
      </c>
      <c r="J2" s="61"/>
      <c r="K2" s="61" t="s">
        <v>340</v>
      </c>
      <c r="L2" s="116"/>
      <c r="M2" s="116" t="s">
        <v>341</v>
      </c>
      <c r="N2" s="265"/>
      <c r="O2" s="265" t="s">
        <v>345</v>
      </c>
      <c r="P2" s="61"/>
      <c r="Q2" s="116" t="s">
        <v>347</v>
      </c>
      <c r="R2" s="61"/>
      <c r="S2" s="116" t="s">
        <v>348</v>
      </c>
      <c r="T2" s="116"/>
      <c r="U2" s="61" t="s">
        <v>349</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c r="A10" s="250" t="s">
        <v>40</v>
      </c>
      <c r="B10" s="334"/>
      <c r="C10" s="334"/>
      <c r="D10" s="334"/>
      <c r="E10" s="334"/>
      <c r="F10" s="332"/>
      <c r="G10" s="332"/>
      <c r="H10" s="334"/>
      <c r="I10" s="334"/>
      <c r="J10" s="335"/>
      <c r="K10" s="335"/>
      <c r="L10" s="334"/>
      <c r="M10" s="334"/>
      <c r="N10" s="379" t="s">
        <v>328</v>
      </c>
      <c r="O10" s="379"/>
      <c r="P10" s="334" t="s">
        <v>328</v>
      </c>
      <c r="Q10" s="334"/>
      <c r="R10" s="334" t="s">
        <v>328</v>
      </c>
      <c r="S10" s="334"/>
      <c r="T10" s="334"/>
      <c r="U10" s="334"/>
      <c r="V10" s="376"/>
      <c r="W10" s="376"/>
      <c r="X10" s="332"/>
      <c r="Y10" s="332"/>
      <c r="Z10" s="376"/>
      <c r="AA10" s="376"/>
      <c r="AD10" s="375"/>
      <c r="AE10" s="375"/>
      <c r="AH10" s="375"/>
      <c r="AI10" s="375"/>
      <c r="AL10" s="375"/>
      <c r="AM10" s="375"/>
      <c r="AP10" s="375"/>
      <c r="AQ10" s="375"/>
      <c r="AR10" s="375"/>
      <c r="AS10" s="375"/>
      <c r="BH10" s="74"/>
      <c r="BI10" s="74"/>
      <c r="BR10" s="375"/>
      <c r="BS10" s="375"/>
      <c r="BV10" s="375"/>
      <c r="BW10" s="375"/>
    </row>
    <row r="11" spans="1:77" s="127" customFormat="1">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c r="A13" s="118" t="s">
        <v>18</v>
      </c>
      <c r="X13" s="63"/>
      <c r="Y13" s="63"/>
      <c r="Z13" s="63"/>
      <c r="AA13" s="63"/>
    </row>
    <row r="14" spans="1:77">
      <c r="A14" s="118" t="s">
        <v>17</v>
      </c>
      <c r="X14" s="63"/>
      <c r="Y14" s="63"/>
      <c r="Z14" s="63"/>
      <c r="AA14" s="63"/>
    </row>
    <row r="15" spans="1:77">
      <c r="A15" s="118" t="s">
        <v>14</v>
      </c>
      <c r="X15" s="63"/>
      <c r="Y15" s="63"/>
      <c r="Z15" s="63"/>
      <c r="AA15" s="63"/>
    </row>
    <row r="16" spans="1:77">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c r="A19" s="251" t="s">
        <v>40</v>
      </c>
      <c r="B19" s="338"/>
      <c r="C19" s="338"/>
      <c r="D19" s="338"/>
      <c r="E19" s="338"/>
      <c r="F19" s="65"/>
      <c r="G19" s="65"/>
      <c r="H19" s="338"/>
      <c r="I19" s="338"/>
      <c r="J19" s="377"/>
      <c r="K19" s="377"/>
      <c r="L19" s="338"/>
      <c r="M19" s="338"/>
      <c r="N19" s="379" t="s">
        <v>346</v>
      </c>
      <c r="O19" s="379"/>
      <c r="P19" s="65"/>
      <c r="Q19" s="65"/>
      <c r="R19" s="65"/>
      <c r="S19" s="65"/>
      <c r="T19" s="338"/>
      <c r="U19" s="338"/>
      <c r="V19" s="65"/>
      <c r="W19" s="65"/>
      <c r="AF19" s="378"/>
      <c r="AG19" s="378"/>
      <c r="AH19" s="375"/>
      <c r="AI19" s="375"/>
    </row>
    <row r="20" spans="1:77" s="127" customFormat="1">
      <c r="A20" s="252" t="s">
        <v>38</v>
      </c>
      <c r="F20" s="67"/>
      <c r="G20" s="67"/>
      <c r="J20" s="67"/>
      <c r="K20" s="67"/>
      <c r="N20" s="271"/>
      <c r="O20" s="271"/>
      <c r="P20" s="67"/>
      <c r="Q20" s="67"/>
      <c r="R20" s="67"/>
      <c r="S20" s="67"/>
      <c r="V20" s="67"/>
      <c r="W20" s="67"/>
    </row>
    <row r="21" spans="1:77">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c r="A31" s="129" t="s">
        <v>119</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c r="A32" s="261" t="s">
        <v>120</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c r="A33" s="118" t="s">
        <v>121</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c r="A34" s="251" t="s">
        <v>40</v>
      </c>
      <c r="B34" s="334"/>
      <c r="C34" s="334"/>
      <c r="D34" s="334"/>
      <c r="E34" s="334"/>
      <c r="F34" s="65"/>
      <c r="G34" s="65"/>
      <c r="H34" s="334"/>
      <c r="I34" s="334"/>
      <c r="J34" s="65"/>
      <c r="K34" s="65"/>
      <c r="L34" s="334"/>
      <c r="M34" s="334"/>
      <c r="N34" s="273"/>
      <c r="O34" s="273"/>
      <c r="P34" s="65"/>
      <c r="Q34" s="65"/>
      <c r="R34" s="65"/>
      <c r="S34" s="65"/>
      <c r="T34" s="334"/>
      <c r="U34" s="334"/>
      <c r="V34" s="65"/>
      <c r="W34" s="65"/>
      <c r="AD34" s="65"/>
      <c r="AE34" s="65"/>
      <c r="AH34" s="65"/>
      <c r="AI34" s="65"/>
      <c r="AL34" s="65"/>
      <c r="AM34" s="65"/>
      <c r="AP34" s="65"/>
      <c r="AQ34" s="65"/>
      <c r="AR34" s="65"/>
      <c r="AS34" s="65"/>
    </row>
    <row r="35" spans="1:77" s="127" customFormat="1">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c r="A59" s="139" t="s">
        <v>115</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c r="A60" s="129" t="s">
        <v>116</v>
      </c>
      <c r="B60" s="166"/>
      <c r="H60" s="278">
        <f>STDEV(H36:M36)</f>
        <v>0.17842640536088336</v>
      </c>
      <c r="N60" s="274"/>
      <c r="P60" s="278">
        <f>STDEV(P36:U36)</f>
        <v>0.17425608350126867</v>
      </c>
      <c r="AI60" s="166"/>
      <c r="AZ60" s="166"/>
      <c r="BD60" s="166"/>
      <c r="BH60" s="166"/>
      <c r="BL60" s="166"/>
      <c r="BN60" s="166"/>
      <c r="BR60" s="166"/>
      <c r="BV60" s="166"/>
    </row>
    <row r="61" spans="1:75">
      <c r="A61" s="129" t="s">
        <v>117</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c r="A62" s="129" t="s">
        <v>118</v>
      </c>
      <c r="B62" s="166"/>
      <c r="H62" s="278">
        <f>STDEV(H42:M42)</f>
        <v>11.16081698837268</v>
      </c>
      <c r="N62" s="274"/>
      <c r="P62" s="278">
        <f>STDEV(P42:U42)</f>
        <v>1.1733758523774807</v>
      </c>
      <c r="AI62" s="166"/>
      <c r="AZ62" s="166"/>
      <c r="BD62" s="166"/>
      <c r="BH62" s="166"/>
      <c r="BL62" s="166"/>
      <c r="BN62" s="166"/>
      <c r="BR62" s="166"/>
      <c r="BV62" s="166"/>
    </row>
    <row r="63" spans="1:75">
      <c r="H63" s="280">
        <f>H59*H62/57</f>
        <v>0.20616837249984063</v>
      </c>
      <c r="P63" s="280">
        <f>P59*P62/57</f>
        <v>5.6392145786145147E-2</v>
      </c>
    </row>
  </sheetData>
  <mergeCells count="34">
    <mergeCell ref="B34:C34"/>
    <mergeCell ref="D34:E34"/>
    <mergeCell ref="H34:I34"/>
    <mergeCell ref="L34:M34"/>
    <mergeCell ref="T34:U34"/>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R10:BS10"/>
    <mergeCell ref="X10:Y10"/>
    <mergeCell ref="L10:M10"/>
    <mergeCell ref="N10:O10"/>
    <mergeCell ref="P10:Q10"/>
    <mergeCell ref="R10:S10"/>
    <mergeCell ref="Z10:AA10"/>
    <mergeCell ref="AL10:AM10"/>
    <mergeCell ref="B10:C10"/>
    <mergeCell ref="D10:E10"/>
    <mergeCell ref="F10:G10"/>
    <mergeCell ref="H10:I10"/>
    <mergeCell ref="J10:K10"/>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RowHeight="15"/>
  <cols>
    <col min="1" max="1" width="28" style="118" customWidth="1"/>
    <col min="2" max="3" width="11.7109375" style="118" customWidth="1"/>
    <col min="4" max="5" width="9.140625" style="63" customWidth="1"/>
    <col min="6" max="6" width="11.7109375" style="118" customWidth="1"/>
    <col min="7" max="8" width="11.7109375" style="266" customWidth="1"/>
    <col min="9" max="12" width="9.140625" style="63" customWidth="1"/>
    <col min="13" max="14" width="11.7109375" style="118" customWidth="1"/>
    <col min="15" max="16" width="9.140625" style="63" customWidth="1"/>
    <col min="17" max="16384" width="9.140625" style="118"/>
  </cols>
  <sheetData>
    <row r="1" spans="1:70" s="127" customFormat="1">
      <c r="A1" s="120" t="s">
        <v>39</v>
      </c>
      <c r="B1" s="120"/>
      <c r="C1" s="120"/>
      <c r="D1" s="67"/>
      <c r="E1" s="67"/>
      <c r="F1" s="120"/>
      <c r="G1" s="264"/>
      <c r="H1" s="264"/>
      <c r="I1" s="67"/>
      <c r="J1" s="67"/>
      <c r="K1" s="67"/>
      <c r="L1" s="67"/>
      <c r="M1" s="120"/>
      <c r="N1" s="120"/>
      <c r="O1" s="67"/>
      <c r="P1" s="67"/>
    </row>
    <row r="2" spans="1:70" s="249" customFormat="1">
      <c r="B2" s="116"/>
      <c r="C2" s="116" t="s">
        <v>20</v>
      </c>
      <c r="D2" s="61"/>
      <c r="E2" s="61" t="s">
        <v>355</v>
      </c>
      <c r="F2" s="116"/>
      <c r="G2" s="61" t="s">
        <v>356</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c r="B3" s="116" t="s">
        <v>61</v>
      </c>
      <c r="C3" s="116" t="s">
        <v>60</v>
      </c>
      <c r="D3" s="61"/>
      <c r="E3" s="61"/>
      <c r="F3" s="116"/>
      <c r="G3" s="265"/>
      <c r="H3" s="265"/>
      <c r="I3" s="83"/>
      <c r="J3" s="83"/>
      <c r="K3" s="83"/>
      <c r="L3" s="83"/>
      <c r="M3" s="116"/>
      <c r="N3" s="116"/>
      <c r="O3" s="61"/>
      <c r="P3" s="61"/>
      <c r="AO3" s="259"/>
      <c r="AP3" s="259"/>
      <c r="AS3" s="118"/>
      <c r="AT3" s="118"/>
    </row>
    <row r="4" spans="1:70">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c r="A10" s="250" t="s">
        <v>40</v>
      </c>
      <c r="B10" s="380" t="s">
        <v>354</v>
      </c>
      <c r="C10" s="380"/>
      <c r="D10" s="332"/>
      <c r="E10" s="332"/>
      <c r="F10" s="332"/>
      <c r="G10" s="332"/>
      <c r="H10" s="285"/>
      <c r="I10" s="334"/>
      <c r="J10" s="334"/>
      <c r="K10" s="334"/>
      <c r="L10" s="334"/>
      <c r="M10" s="334"/>
      <c r="N10" s="334"/>
      <c r="O10" s="376"/>
      <c r="P10" s="376"/>
      <c r="Q10" s="332"/>
      <c r="R10" s="332"/>
      <c r="S10" s="376"/>
      <c r="T10" s="376"/>
      <c r="W10" s="375"/>
      <c r="X10" s="375"/>
      <c r="AA10" s="375"/>
      <c r="AB10" s="375"/>
      <c r="AE10" s="375"/>
      <c r="AF10" s="375"/>
      <c r="AI10" s="375"/>
      <c r="AJ10" s="375"/>
      <c r="AK10" s="375"/>
      <c r="AL10" s="375"/>
      <c r="BA10" s="74"/>
      <c r="BB10" s="74"/>
      <c r="BK10" s="375"/>
      <c r="BL10" s="375"/>
      <c r="BO10" s="375"/>
      <c r="BP10" s="375"/>
    </row>
    <row r="11" spans="1:70" s="127" customFormat="1">
      <c r="A11" s="120" t="s">
        <v>37</v>
      </c>
      <c r="B11" s="120"/>
      <c r="C11" s="120"/>
      <c r="D11" s="67"/>
      <c r="E11" s="67"/>
      <c r="F11" s="67"/>
      <c r="G11" s="67"/>
      <c r="H11" s="264"/>
      <c r="I11" s="67"/>
      <c r="J11" s="67"/>
      <c r="K11" s="67"/>
      <c r="L11" s="67"/>
      <c r="M11" s="120"/>
      <c r="N11" s="120"/>
      <c r="O11" s="67"/>
      <c r="P11" s="67"/>
      <c r="Q11" s="67"/>
      <c r="R11" s="67"/>
      <c r="S11" s="67"/>
      <c r="T11" s="67"/>
    </row>
    <row r="12" spans="1:70" s="283" customFormat="1">
      <c r="B12" s="283" t="s">
        <v>62</v>
      </c>
      <c r="C12" s="283" t="s">
        <v>63</v>
      </c>
      <c r="D12" s="69"/>
      <c r="E12" s="69"/>
      <c r="F12" s="69"/>
      <c r="G12" s="69"/>
      <c r="H12" s="268"/>
      <c r="I12" s="69"/>
      <c r="J12" s="69"/>
      <c r="K12" s="69"/>
      <c r="L12" s="69"/>
      <c r="O12" s="69"/>
      <c r="P12" s="69"/>
      <c r="Q12" s="69"/>
      <c r="R12" s="69"/>
      <c r="S12" s="69"/>
      <c r="T12" s="69"/>
    </row>
    <row r="13" spans="1:70">
      <c r="A13" s="118" t="s">
        <v>18</v>
      </c>
      <c r="F13" s="63"/>
      <c r="G13" s="63"/>
      <c r="Q13" s="63"/>
      <c r="R13" s="63"/>
      <c r="S13" s="63"/>
      <c r="T13" s="63"/>
    </row>
    <row r="14" spans="1:70">
      <c r="A14" s="118" t="s">
        <v>17</v>
      </c>
      <c r="F14" s="63"/>
      <c r="G14" s="63"/>
      <c r="Q14" s="63"/>
      <c r="R14" s="63"/>
      <c r="S14" s="63"/>
      <c r="T14" s="63"/>
    </row>
    <row r="15" spans="1:70">
      <c r="A15" s="118" t="s">
        <v>14</v>
      </c>
      <c r="F15" s="63"/>
      <c r="G15" s="63"/>
      <c r="Q15" s="63"/>
      <c r="R15" s="63"/>
      <c r="S15" s="63"/>
      <c r="T15" s="63"/>
    </row>
    <row r="16" spans="1:70">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c r="A19" s="251" t="s">
        <v>40</v>
      </c>
      <c r="B19" s="338"/>
      <c r="C19" s="338"/>
      <c r="D19" s="65"/>
      <c r="E19" s="65"/>
      <c r="F19" s="65"/>
      <c r="G19" s="65"/>
      <c r="H19" s="285"/>
      <c r="I19" s="65"/>
      <c r="J19" s="65"/>
      <c r="K19" s="65"/>
      <c r="L19" s="65"/>
      <c r="M19" s="338"/>
      <c r="N19" s="338"/>
      <c r="O19" s="65"/>
      <c r="P19" s="65"/>
      <c r="Y19" s="378"/>
      <c r="Z19" s="378"/>
      <c r="AA19" s="375"/>
      <c r="AB19" s="375"/>
    </row>
    <row r="20" spans="1:70" s="127" customFormat="1">
      <c r="A20" s="252" t="s">
        <v>38</v>
      </c>
      <c r="D20" s="67"/>
      <c r="E20" s="67"/>
      <c r="F20" s="67"/>
      <c r="G20" s="67"/>
      <c r="H20" s="271"/>
      <c r="I20" s="67"/>
      <c r="J20" s="67"/>
      <c r="K20" s="67"/>
      <c r="L20" s="67"/>
      <c r="O20" s="67"/>
      <c r="P20" s="67"/>
    </row>
    <row r="21" spans="1:70">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c r="A29" s="139" t="s">
        <v>69</v>
      </c>
      <c r="B29" s="118" t="s">
        <v>357</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c r="A31" s="129" t="s">
        <v>119</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c r="A32" s="261" t="s">
        <v>120</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c r="A33" s="118" t="s">
        <v>121</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c r="A34" s="251" t="s">
        <v>40</v>
      </c>
      <c r="B34" s="334"/>
      <c r="C34" s="334"/>
      <c r="D34" s="65"/>
      <c r="E34" s="65"/>
      <c r="G34" s="284"/>
      <c r="H34" s="284"/>
      <c r="I34" s="65"/>
      <c r="J34" s="65"/>
      <c r="K34" s="65"/>
      <c r="L34" s="65"/>
      <c r="M34" s="334"/>
      <c r="N34" s="334"/>
      <c r="O34" s="65"/>
      <c r="P34" s="65"/>
      <c r="W34" s="65"/>
      <c r="X34" s="65"/>
      <c r="AA34" s="65"/>
      <c r="AB34" s="65"/>
      <c r="AE34" s="65"/>
      <c r="AF34" s="65"/>
      <c r="AI34" s="65"/>
      <c r="AJ34" s="65"/>
      <c r="AK34" s="65"/>
      <c r="AL34" s="65"/>
    </row>
    <row r="35" spans="1:70" s="127" customFormat="1">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c r="A36" s="139" t="s">
        <v>42</v>
      </c>
      <c r="C36" s="147">
        <f>C8*$C29</f>
        <v>4.8034535468021717</v>
      </c>
      <c r="D36" s="63">
        <f>C36*B30/C29</f>
        <v>5.5916071168018305E-2</v>
      </c>
      <c r="E36" s="63" t="s">
        <v>358</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c r="A42" s="139" t="s">
        <v>43</v>
      </c>
      <c r="C42" s="141">
        <f>MOD(C9-$C32,360)</f>
        <v>56.508577707141399</v>
      </c>
      <c r="D42" s="63">
        <f>B33</f>
        <v>0.26220469985077988</v>
      </c>
      <c r="E42" s="141" t="s">
        <v>358</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c r="A49" s="118" t="s">
        <v>46</v>
      </c>
      <c r="B49" s="118">
        <f>B48^2</f>
        <v>1.062193818364438E-2</v>
      </c>
      <c r="C49" s="118">
        <f>C48^2</f>
        <v>1.4615057577865556E-2</v>
      </c>
      <c r="I49" s="118"/>
      <c r="J49" s="118"/>
      <c r="K49" s="118"/>
      <c r="L49" s="118"/>
      <c r="O49" s="118"/>
      <c r="P49" s="118"/>
    </row>
    <row r="50" spans="1:68" s="129" customFormat="1">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c r="A59" s="139" t="s">
        <v>115</v>
      </c>
      <c r="B59" s="166"/>
      <c r="G59" s="274"/>
      <c r="I59" s="278"/>
      <c r="M59" s="147"/>
      <c r="AB59" s="166"/>
      <c r="AS59" s="166"/>
      <c r="AW59" s="166"/>
      <c r="BA59" s="166"/>
      <c r="BE59" s="166"/>
      <c r="BG59" s="166"/>
      <c r="BK59" s="166"/>
      <c r="BO59" s="166"/>
    </row>
    <row r="60" spans="1:68">
      <c r="A60" s="129" t="s">
        <v>116</v>
      </c>
      <c r="B60" s="166"/>
      <c r="G60" s="274"/>
      <c r="I60" s="278"/>
      <c r="AB60" s="166"/>
      <c r="AS60" s="166"/>
      <c r="AW60" s="166"/>
      <c r="BA60" s="166"/>
      <c r="BE60" s="166"/>
      <c r="BG60" s="166"/>
      <c r="BK60" s="166"/>
      <c r="BO60" s="166"/>
    </row>
    <row r="61" spans="1:68">
      <c r="A61" s="129" t="s">
        <v>117</v>
      </c>
      <c r="B61" s="166"/>
      <c r="G61" s="276"/>
      <c r="I61" s="279"/>
      <c r="M61" s="141"/>
      <c r="AB61" s="167"/>
      <c r="AS61" s="166"/>
      <c r="AW61" s="166"/>
      <c r="BA61" s="166"/>
      <c r="BE61" s="166"/>
      <c r="BG61" s="166"/>
      <c r="BK61" s="166"/>
      <c r="BO61" s="166"/>
    </row>
    <row r="62" spans="1:68">
      <c r="A62" s="129" t="s">
        <v>118</v>
      </c>
      <c r="B62" s="166"/>
      <c r="G62" s="274"/>
      <c r="I62" s="278"/>
      <c r="AB62" s="166"/>
      <c r="AS62" s="166"/>
      <c r="AW62" s="166"/>
      <c r="BA62" s="166"/>
      <c r="BE62" s="166"/>
      <c r="BG62" s="166"/>
      <c r="BK62" s="166"/>
      <c r="BO62" s="166"/>
    </row>
    <row r="63" spans="1:68">
      <c r="I63" s="280"/>
    </row>
  </sheetData>
  <mergeCells count="22">
    <mergeCell ref="AA10:AB10"/>
    <mergeCell ref="Q10:R10"/>
    <mergeCell ref="B10:C10"/>
    <mergeCell ref="D10:E10"/>
    <mergeCell ref="F10:G10"/>
    <mergeCell ref="W10:X10"/>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RowHeight="15"/>
  <cols>
    <col min="1" max="1" width="28" style="118" customWidth="1"/>
    <col min="2" max="3" width="11.7109375" style="118" customWidth="1"/>
    <col min="4" max="4" width="9.140625" style="63" customWidth="1"/>
    <col min="5" max="5" width="10" style="63" customWidth="1"/>
    <col min="6" max="6" width="11.7109375" style="280" customWidth="1"/>
    <col min="7" max="11" width="9.140625" style="74" customWidth="1"/>
    <col min="12" max="12" width="11.7109375" style="118" customWidth="1"/>
    <col min="13" max="14" width="9.140625" style="63" customWidth="1"/>
    <col min="15" max="16384" width="9.140625" style="118"/>
  </cols>
  <sheetData>
    <row r="1" spans="1:68" s="127" customFormat="1">
      <c r="A1" s="120" t="s">
        <v>39</v>
      </c>
      <c r="B1" s="120"/>
      <c r="C1" s="120"/>
      <c r="D1" s="67"/>
      <c r="E1" s="67"/>
      <c r="F1" s="290"/>
      <c r="G1" s="87"/>
      <c r="H1" s="87"/>
      <c r="I1" s="87"/>
      <c r="J1" s="87"/>
      <c r="K1" s="87"/>
      <c r="L1" s="120"/>
      <c r="M1" s="67"/>
      <c r="N1" s="67"/>
    </row>
    <row r="2" spans="1:68" s="249" customFormat="1">
      <c r="B2" s="116"/>
      <c r="C2" s="116" t="s">
        <v>188</v>
      </c>
      <c r="D2" s="61"/>
      <c r="E2" s="61" t="s">
        <v>359</v>
      </c>
      <c r="F2" s="291"/>
      <c r="G2" s="83" t="s">
        <v>361</v>
      </c>
      <c r="H2" s="291"/>
      <c r="I2" s="83" t="s">
        <v>362</v>
      </c>
      <c r="J2" s="291"/>
      <c r="K2" s="83" t="s">
        <v>363</v>
      </c>
      <c r="L2" s="61"/>
      <c r="M2" s="61" t="s">
        <v>365</v>
      </c>
      <c r="N2" s="116"/>
      <c r="O2" s="116" t="s">
        <v>20</v>
      </c>
      <c r="P2" s="61"/>
      <c r="Q2" s="61" t="s">
        <v>367</v>
      </c>
      <c r="R2" s="116"/>
      <c r="S2" s="116" t="s">
        <v>366</v>
      </c>
      <c r="T2" s="61"/>
      <c r="U2" s="83" t="s">
        <v>368</v>
      </c>
      <c r="V2" s="116"/>
      <c r="W2" s="61" t="s">
        <v>369</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c r="A10" s="250" t="s">
        <v>40</v>
      </c>
      <c r="B10" s="380" t="s">
        <v>360</v>
      </c>
      <c r="C10" s="380"/>
      <c r="D10" s="332"/>
      <c r="E10" s="332"/>
      <c r="F10" s="380" t="s">
        <v>360</v>
      </c>
      <c r="G10" s="380"/>
      <c r="H10" s="380" t="s">
        <v>360</v>
      </c>
      <c r="I10" s="380"/>
      <c r="J10" s="380" t="s">
        <v>360</v>
      </c>
      <c r="K10" s="380"/>
      <c r="M10" s="295"/>
      <c r="N10" s="380" t="s">
        <v>360</v>
      </c>
      <c r="O10" s="380"/>
      <c r="P10" s="296"/>
      <c r="Q10" s="295"/>
      <c r="R10" s="380" t="s">
        <v>360</v>
      </c>
      <c r="S10" s="380"/>
      <c r="T10" s="380" t="s">
        <v>360</v>
      </c>
      <c r="U10" s="380"/>
      <c r="AG10" s="375"/>
      <c r="AH10" s="375"/>
      <c r="AI10" s="375"/>
      <c r="AJ10" s="375"/>
      <c r="AY10" s="74"/>
      <c r="AZ10" s="74"/>
      <c r="BI10" s="375"/>
      <c r="BJ10" s="375"/>
      <c r="BM10" s="375"/>
      <c r="BN10" s="375"/>
    </row>
    <row r="11" spans="1:68" s="127" customFormat="1">
      <c r="A11" s="120" t="s">
        <v>37</v>
      </c>
      <c r="B11" s="120"/>
      <c r="C11" s="120"/>
      <c r="D11" s="67"/>
      <c r="E11" s="67"/>
      <c r="F11" s="290"/>
      <c r="G11" s="87"/>
      <c r="H11" s="87"/>
      <c r="I11" s="87"/>
      <c r="J11" s="87"/>
      <c r="K11" s="87"/>
      <c r="L11" s="120"/>
      <c r="M11" s="67"/>
      <c r="N11" s="67"/>
      <c r="O11" s="67"/>
      <c r="P11" s="67"/>
      <c r="Q11" s="67"/>
      <c r="R11" s="67"/>
    </row>
    <row r="12" spans="1:68" s="286" customFormat="1">
      <c r="B12" s="286" t="s">
        <v>62</v>
      </c>
      <c r="C12" s="286" t="s">
        <v>63</v>
      </c>
      <c r="D12" s="69"/>
      <c r="E12" s="69"/>
      <c r="F12" s="292"/>
      <c r="G12" s="89"/>
      <c r="H12" s="89"/>
      <c r="I12" s="89"/>
      <c r="J12" s="89"/>
      <c r="K12" s="89"/>
      <c r="M12" s="69"/>
      <c r="N12" s="69"/>
      <c r="O12" s="69"/>
      <c r="P12" s="69"/>
      <c r="Q12" s="69"/>
      <c r="R12" s="69"/>
    </row>
    <row r="13" spans="1:68">
      <c r="A13" s="118" t="s">
        <v>18</v>
      </c>
      <c r="O13" s="63"/>
      <c r="P13" s="63"/>
      <c r="Q13" s="63"/>
      <c r="R13" s="63"/>
    </row>
    <row r="14" spans="1:68">
      <c r="A14" s="118" t="s">
        <v>17</v>
      </c>
      <c r="O14" s="63"/>
      <c r="P14" s="63"/>
      <c r="Q14" s="63"/>
      <c r="R14" s="63"/>
    </row>
    <row r="15" spans="1:68">
      <c r="A15" s="118" t="s">
        <v>14</v>
      </c>
      <c r="O15" s="63"/>
      <c r="P15" s="63"/>
      <c r="Q15" s="63"/>
      <c r="R15" s="63"/>
    </row>
    <row r="16" spans="1:68">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c r="A19" s="251" t="s">
        <v>40</v>
      </c>
      <c r="B19" s="338"/>
      <c r="C19" s="338"/>
      <c r="D19" s="65"/>
      <c r="E19" s="65"/>
      <c r="F19" s="289"/>
      <c r="G19" s="85"/>
      <c r="H19" s="85"/>
      <c r="I19" s="85"/>
      <c r="J19" s="381" t="s">
        <v>364</v>
      </c>
      <c r="K19" s="381"/>
      <c r="L19" s="248"/>
      <c r="M19" s="65"/>
      <c r="N19" s="65"/>
      <c r="R19" s="65"/>
      <c r="W19" s="378"/>
      <c r="X19" s="378"/>
      <c r="Y19" s="375"/>
      <c r="Z19" s="375"/>
    </row>
    <row r="20" spans="1:68" s="127" customFormat="1">
      <c r="A20" s="252" t="s">
        <v>38</v>
      </c>
      <c r="D20" s="67"/>
      <c r="E20" s="67"/>
      <c r="F20" s="294"/>
      <c r="G20" s="87"/>
      <c r="H20" s="87"/>
      <c r="I20" s="87"/>
      <c r="J20" s="87"/>
      <c r="K20" s="87"/>
      <c r="M20" s="67"/>
      <c r="N20" s="67"/>
      <c r="R20" s="67"/>
    </row>
    <row r="21" spans="1:68">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c r="A29" s="139" t="s">
        <v>69</v>
      </c>
      <c r="B29" s="118" t="s">
        <v>357</v>
      </c>
      <c r="C29" s="139">
        <f>SUM(B28:W28)/SUM(B27:W27)</f>
        <v>0.11596390644428758</v>
      </c>
      <c r="F29" s="118" t="s">
        <v>357</v>
      </c>
      <c r="G29" s="139">
        <f>SUM(F28:I28)/SUM(F27:I27)</f>
        <v>0.11416817468483857</v>
      </c>
      <c r="H29" s="118" t="s">
        <v>357</v>
      </c>
      <c r="I29" s="139">
        <f>SUM(H28:K28)/SUM(H27:K27)</f>
        <v>0.11225503271212622</v>
      </c>
      <c r="J29" s="118" t="s">
        <v>357</v>
      </c>
      <c r="K29" s="139">
        <f>SUM(J28:M28)/SUM(J27:M27)</f>
        <v>0.11392968889792993</v>
      </c>
      <c r="L29" s="139"/>
      <c r="N29" s="118" t="s">
        <v>357</v>
      </c>
      <c r="O29" s="139">
        <f>SUM(N28:Q28)/SUM(N27:Q27)</f>
        <v>0.11940619827783332</v>
      </c>
      <c r="P29" s="139"/>
      <c r="Q29" s="63"/>
      <c r="R29" s="118" t="s">
        <v>357</v>
      </c>
      <c r="S29" s="139">
        <f>SUM(R28:U28)/SUM(R27:U27)</f>
        <v>0.11180153313144442</v>
      </c>
      <c r="T29" s="118" t="s">
        <v>357</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c r="A31" s="129" t="s">
        <v>119</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c r="A32" s="261" t="s">
        <v>120</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c r="A33" s="118" t="s">
        <v>121</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c r="A34" s="251" t="s">
        <v>40</v>
      </c>
      <c r="B34" s="334"/>
      <c r="C34" s="334"/>
      <c r="D34" s="65"/>
      <c r="E34" s="65"/>
      <c r="F34" s="334"/>
      <c r="G34" s="334"/>
      <c r="H34" s="334"/>
      <c r="I34" s="334"/>
      <c r="J34" s="65"/>
      <c r="K34" s="334"/>
      <c r="L34" s="334"/>
      <c r="M34" s="65"/>
      <c r="N34" s="65"/>
      <c r="R34" s="65"/>
      <c r="U34" s="65"/>
      <c r="V34" s="65"/>
      <c r="Y34" s="65"/>
      <c r="Z34" s="65"/>
      <c r="AC34" s="65"/>
      <c r="AD34" s="65"/>
      <c r="AG34" s="65"/>
      <c r="AH34" s="65"/>
      <c r="AI34" s="65"/>
      <c r="AJ34" s="65"/>
    </row>
    <row r="35" spans="1:68" s="127" customFormat="1">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c r="A36" s="139" t="s">
        <v>42</v>
      </c>
      <c r="C36" s="147">
        <f>C8*$C29</f>
        <v>12.949739080916393</v>
      </c>
      <c r="D36" s="63">
        <f>C36*B30/C29</f>
        <v>8.8633124036910899E-2</v>
      </c>
      <c r="E36" s="63" t="s">
        <v>358</v>
      </c>
      <c r="F36" s="118"/>
      <c r="G36" s="147">
        <f>G8*$C29</f>
        <v>1.4642786895621234</v>
      </c>
      <c r="H36" s="118"/>
      <c r="I36" s="147">
        <f>I8*$C29</f>
        <v>2.799176208793269</v>
      </c>
      <c r="J36" s="118"/>
      <c r="K36" s="147">
        <f>K8*$C29</f>
        <v>7.1623237625106952</v>
      </c>
      <c r="L36" s="63">
        <f>K36*J30/K29</f>
        <v>5.3879767504499694E-2</v>
      </c>
      <c r="M36" s="63" t="s">
        <v>358</v>
      </c>
      <c r="N36" s="118"/>
      <c r="O36" s="147">
        <f>O8*$C29</f>
        <v>4.6186766770289038</v>
      </c>
      <c r="P36" s="63">
        <f>O36*N30/O29</f>
        <v>5.1300600090290686E-2</v>
      </c>
      <c r="Q36" s="63" t="s">
        <v>358</v>
      </c>
      <c r="S36" s="147">
        <f>S8*$C29</f>
        <v>7.2714337983756145</v>
      </c>
      <c r="U36" s="147">
        <f>U8*$C29</f>
        <v>1.7548523356398571</v>
      </c>
      <c r="V36" s="63">
        <f>U36*T30/U29</f>
        <v>5.0471325233628711E-2</v>
      </c>
      <c r="W36" s="63" t="s">
        <v>358</v>
      </c>
      <c r="Y36" s="63"/>
      <c r="Z36" s="166"/>
      <c r="AC36" s="63"/>
      <c r="AD36" s="166"/>
      <c r="AG36" s="63"/>
      <c r="AH36" s="166"/>
      <c r="AI36" s="63"/>
      <c r="AJ36" s="166"/>
      <c r="AM36" s="63"/>
      <c r="AN36" s="166"/>
      <c r="AR36" s="147"/>
      <c r="AV36" s="147"/>
      <c r="AZ36" s="147"/>
      <c r="BD36" s="147"/>
      <c r="BF36" s="147"/>
      <c r="BJ36" s="147"/>
      <c r="BN36" s="147"/>
    </row>
    <row r="37" spans="1:68">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c r="A42" s="139" t="s">
        <v>43</v>
      </c>
      <c r="C42" s="141">
        <f>MOD(C9-$C32,360)</f>
        <v>322.29702756342465</v>
      </c>
      <c r="D42" s="63">
        <f>B33</f>
        <v>0.29119243590280192</v>
      </c>
      <c r="E42" s="141" t="s">
        <v>358</v>
      </c>
      <c r="F42" s="118"/>
      <c r="G42" s="141">
        <f>MOD(G9-$C32,360)</f>
        <v>345.91228567893933</v>
      </c>
      <c r="H42" s="118"/>
      <c r="I42" s="141">
        <f>MOD(I9-$C32,360)</f>
        <v>229.12357493114473</v>
      </c>
      <c r="J42" s="118"/>
      <c r="K42" s="141">
        <f>MOD(K9-$C32,360)</f>
        <v>115.60286950724861</v>
      </c>
      <c r="L42" s="63">
        <f>J33</f>
        <v>0.4773206971278921</v>
      </c>
      <c r="M42" s="141" t="s">
        <v>358</v>
      </c>
      <c r="N42" s="118"/>
      <c r="O42" s="141">
        <f>MOD(O9-$C32,360)</f>
        <v>57.723346747837979</v>
      </c>
      <c r="P42" s="63">
        <f>N33</f>
        <v>0.26165570197228033</v>
      </c>
      <c r="Q42" s="141" t="s">
        <v>358</v>
      </c>
      <c r="S42" s="141">
        <f>MOD(S9-$C32,360)</f>
        <v>143.35750124347709</v>
      </c>
      <c r="U42" s="141">
        <f>MOD(U9-$C32,360)</f>
        <v>258.95569440541556</v>
      </c>
      <c r="V42" s="63">
        <f>T33</f>
        <v>1.7069884319410322</v>
      </c>
      <c r="W42" s="141" t="s">
        <v>358</v>
      </c>
      <c r="Y42" s="63"/>
      <c r="Z42" s="167"/>
      <c r="AC42" s="63"/>
      <c r="AD42" s="167"/>
      <c r="AG42" s="63"/>
      <c r="AH42" s="167"/>
      <c r="AI42" s="63"/>
      <c r="AJ42" s="167"/>
      <c r="AM42" s="63"/>
      <c r="AN42" s="167"/>
      <c r="AR42" s="141"/>
      <c r="AV42" s="141"/>
      <c r="AZ42" s="141"/>
      <c r="BD42" s="141"/>
      <c r="BF42" s="141"/>
      <c r="BJ42" s="141"/>
      <c r="BN42" s="141"/>
    </row>
    <row r="43" spans="1:68">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c r="A59" s="139" t="s">
        <v>115</v>
      </c>
      <c r="B59" s="166"/>
      <c r="G59" s="278"/>
      <c r="Z59" s="166"/>
      <c r="AQ59" s="166"/>
      <c r="AU59" s="166"/>
      <c r="AY59" s="166"/>
      <c r="BC59" s="166"/>
      <c r="BE59" s="166"/>
      <c r="BI59" s="166"/>
      <c r="BM59" s="166"/>
    </row>
    <row r="60" spans="1:66">
      <c r="A60" s="129" t="s">
        <v>116</v>
      </c>
      <c r="B60" s="166"/>
      <c r="G60" s="278"/>
      <c r="Z60" s="166"/>
      <c r="AQ60" s="166"/>
      <c r="AU60" s="166"/>
      <c r="AY60" s="166"/>
      <c r="BC60" s="166"/>
      <c r="BE60" s="166"/>
      <c r="BI60" s="166"/>
      <c r="BM60" s="166"/>
    </row>
    <row r="61" spans="1:66">
      <c r="A61" s="129" t="s">
        <v>117</v>
      </c>
      <c r="B61" s="166"/>
      <c r="G61" s="279"/>
      <c r="Z61" s="167"/>
      <c r="AQ61" s="166"/>
      <c r="AU61" s="166"/>
      <c r="AY61" s="166"/>
      <c r="BC61" s="166"/>
      <c r="BE61" s="166"/>
      <c r="BI61" s="166"/>
      <c r="BM61" s="166"/>
    </row>
    <row r="62" spans="1:66">
      <c r="A62" s="129" t="s">
        <v>118</v>
      </c>
      <c r="B62" s="166"/>
      <c r="G62" s="278"/>
      <c r="Z62" s="166"/>
      <c r="AQ62" s="166"/>
      <c r="AU62" s="166"/>
      <c r="AY62" s="166"/>
      <c r="BC62" s="166"/>
      <c r="BE62" s="166"/>
      <c r="BI62" s="166"/>
      <c r="BM62" s="166"/>
    </row>
    <row r="63" spans="1:66">
      <c r="G63" s="280"/>
    </row>
  </sheetData>
  <mergeCells count="20">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 ref="B34:C34"/>
    <mergeCell ref="K34:L34"/>
    <mergeCell ref="F34:G34"/>
    <mergeCell ref="H34:I34"/>
    <mergeCell ref="J19:K19"/>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RowHeight="15"/>
  <cols>
    <col min="1" max="1" width="28" style="118" customWidth="1"/>
    <col min="2" max="5" width="11.7109375" style="118" customWidth="1"/>
    <col min="6" max="6" width="9.140625" style="63" customWidth="1"/>
    <col min="7" max="7" width="10" style="63" customWidth="1"/>
    <col min="8" max="16384" width="9.140625" style="118"/>
  </cols>
  <sheetData>
    <row r="1" spans="1:48" s="127" customFormat="1">
      <c r="A1" s="120" t="s">
        <v>39</v>
      </c>
      <c r="B1" s="120"/>
      <c r="C1" s="120"/>
      <c r="D1" s="120"/>
      <c r="E1" s="120"/>
      <c r="F1" s="67"/>
      <c r="G1" s="67"/>
    </row>
    <row r="2" spans="1:48" s="249" customFormat="1">
      <c r="B2" s="116"/>
      <c r="C2" s="116" t="s">
        <v>371</v>
      </c>
      <c r="E2" s="116" t="s">
        <v>370</v>
      </c>
      <c r="F2" s="61"/>
      <c r="G2" s="61" t="s">
        <v>373</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c r="B3" s="116" t="s">
        <v>61</v>
      </c>
      <c r="C3" s="116" t="s">
        <v>60</v>
      </c>
      <c r="D3" s="116"/>
      <c r="E3" s="116"/>
      <c r="F3" s="61"/>
      <c r="G3" s="61"/>
      <c r="S3" s="259"/>
      <c r="T3" s="259"/>
      <c r="W3" s="118"/>
      <c r="X3" s="118"/>
    </row>
    <row r="4" spans="1:48">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c r="A10" s="250" t="s">
        <v>40</v>
      </c>
      <c r="B10" s="380" t="s">
        <v>372</v>
      </c>
      <c r="C10" s="380"/>
      <c r="D10" s="380" t="s">
        <v>372</v>
      </c>
      <c r="E10" s="380"/>
      <c r="F10" s="332"/>
      <c r="G10" s="332"/>
      <c r="M10" s="375"/>
      <c r="N10" s="375"/>
      <c r="O10" s="375"/>
      <c r="P10" s="375"/>
      <c r="AE10" s="74"/>
      <c r="AF10" s="74"/>
      <c r="AO10" s="375"/>
      <c r="AP10" s="375"/>
      <c r="AS10" s="375"/>
      <c r="AT10" s="375"/>
    </row>
    <row r="11" spans="1:48" s="127" customFormat="1">
      <c r="A11" s="120" t="s">
        <v>37</v>
      </c>
      <c r="B11" s="120"/>
      <c r="C11" s="120"/>
      <c r="D11" s="120"/>
      <c r="E11" s="120"/>
      <c r="F11" s="67"/>
      <c r="G11" s="67"/>
    </row>
    <row r="12" spans="1:48" s="297" customFormat="1">
      <c r="B12" s="297" t="s">
        <v>62</v>
      </c>
      <c r="C12" s="297" t="s">
        <v>63</v>
      </c>
      <c r="F12" s="69"/>
      <c r="G12" s="69"/>
    </row>
    <row r="13" spans="1:48">
      <c r="A13" s="118" t="s">
        <v>18</v>
      </c>
    </row>
    <row r="14" spans="1:48">
      <c r="A14" s="118" t="s">
        <v>17</v>
      </c>
    </row>
    <row r="15" spans="1:48">
      <c r="A15" s="118" t="s">
        <v>14</v>
      </c>
    </row>
    <row r="16" spans="1:48">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c r="A19" s="251" t="s">
        <v>40</v>
      </c>
      <c r="B19" s="338"/>
      <c r="C19" s="338"/>
      <c r="D19" s="248"/>
      <c r="E19" s="248"/>
      <c r="F19" s="65"/>
      <c r="G19" s="65"/>
    </row>
    <row r="20" spans="1:48" s="127" customFormat="1">
      <c r="A20" s="252" t="s">
        <v>38</v>
      </c>
      <c r="F20" s="67"/>
      <c r="G20" s="67"/>
    </row>
    <row r="21" spans="1:48">
      <c r="A21" s="139" t="s">
        <v>65</v>
      </c>
      <c r="C21" s="118">
        <f>C16/C8</f>
        <v>0.11585905757286488</v>
      </c>
      <c r="E21" s="118">
        <f>E16/E8</f>
        <v>0.10540896056969729</v>
      </c>
      <c r="G21" s="118">
        <f>G16/G8</f>
        <v>0.1126628688706757</v>
      </c>
      <c r="I21" s="63"/>
      <c r="M21" s="63"/>
      <c r="O21" s="63"/>
      <c r="AM21" s="63"/>
      <c r="AQ21" s="63"/>
    </row>
    <row r="22" spans="1:48">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c r="A23" s="118" t="s">
        <v>35</v>
      </c>
      <c r="C23" s="118">
        <f>C21-$C22</f>
        <v>0.11585905757286488</v>
      </c>
      <c r="E23" s="118">
        <f>E21-$C22</f>
        <v>0.10540896056969729</v>
      </c>
      <c r="G23" s="118">
        <f>G21-$C22</f>
        <v>0.1126628688706757</v>
      </c>
      <c r="I23" s="63"/>
      <c r="M23" s="63"/>
      <c r="O23" s="63"/>
      <c r="AM23" s="63"/>
      <c r="AQ23" s="63"/>
    </row>
    <row r="24" spans="1:48">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c r="A25" s="118" t="s">
        <v>36</v>
      </c>
      <c r="I25" s="63"/>
      <c r="J25" s="63"/>
      <c r="M25" s="63"/>
      <c r="N25" s="63"/>
      <c r="O25" s="63"/>
      <c r="P25" s="63"/>
      <c r="T25" s="63"/>
      <c r="V25" s="63"/>
      <c r="Z25" s="63"/>
      <c r="AD25" s="63"/>
      <c r="AH25" s="63"/>
      <c r="AM25" s="63"/>
      <c r="AN25" s="63"/>
      <c r="AQ25" s="63"/>
      <c r="AR25" s="63"/>
      <c r="AV25" s="63"/>
    </row>
    <row r="26" spans="1:48">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c r="A28" s="129" t="s">
        <v>68</v>
      </c>
      <c r="C28" s="118">
        <f>C27*C21</f>
        <v>0.11939667975876093</v>
      </c>
      <c r="E28" s="118">
        <f>E27*E21</f>
        <v>0.25642774380884858</v>
      </c>
      <c r="G28" s="118">
        <f>G27*G21</f>
        <v>0.95376142554546395</v>
      </c>
      <c r="I28" s="63"/>
      <c r="M28" s="63"/>
      <c r="O28" s="63"/>
      <c r="AM28" s="63"/>
      <c r="AQ28" s="63"/>
    </row>
    <row r="29" spans="1:48">
      <c r="A29" s="139" t="s">
        <v>69</v>
      </c>
      <c r="B29" s="118" t="s">
        <v>357</v>
      </c>
      <c r="C29" s="139">
        <f>SUM(B28:G28)/SUM(B27:G27)</f>
        <v>0.11145967184071799</v>
      </c>
      <c r="D29" s="118" t="s">
        <v>357</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c r="A31" s="129" t="s">
        <v>119</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c r="A32" s="261" t="s">
        <v>120</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c r="A33" s="118" t="s">
        <v>121</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c r="A34" s="251" t="s">
        <v>40</v>
      </c>
      <c r="B34" s="334"/>
      <c r="C34" s="334"/>
      <c r="D34" s="334"/>
      <c r="E34" s="334"/>
      <c r="F34" s="65"/>
      <c r="G34" s="65"/>
      <c r="I34" s="65"/>
      <c r="J34" s="65"/>
      <c r="M34" s="65"/>
      <c r="N34" s="65"/>
      <c r="O34" s="65"/>
      <c r="P34" s="65"/>
    </row>
    <row r="35" spans="1:48" s="127" customFormat="1">
      <c r="A35" s="120" t="s">
        <v>54</v>
      </c>
      <c r="B35" s="120"/>
      <c r="C35" s="120"/>
      <c r="D35" s="120"/>
      <c r="E35" s="120"/>
      <c r="F35" s="67"/>
      <c r="G35" s="67"/>
      <c r="I35" s="67"/>
      <c r="J35" s="67"/>
      <c r="M35" s="67"/>
      <c r="N35" s="67"/>
      <c r="O35" s="67"/>
      <c r="P35" s="67"/>
    </row>
    <row r="36" spans="1:48">
      <c r="A36" s="139" t="s">
        <v>42</v>
      </c>
      <c r="C36" s="147">
        <f>C8*$C29</f>
        <v>1.0216738680132829</v>
      </c>
      <c r="E36" s="147">
        <f>E8*$C29</f>
        <v>6.2577065022591123</v>
      </c>
      <c r="F36" s="63">
        <f>C36*B30/C29</f>
        <v>2.0712077817973379E-2</v>
      </c>
      <c r="G36" s="63" t="s">
        <v>358</v>
      </c>
      <c r="I36" s="63"/>
      <c r="J36" s="166"/>
      <c r="M36" s="63"/>
      <c r="N36" s="166"/>
      <c r="O36" s="63"/>
      <c r="P36" s="166"/>
      <c r="S36" s="63"/>
      <c r="T36" s="166"/>
      <c r="X36" s="147"/>
      <c r="AB36" s="147"/>
      <c r="AF36" s="147"/>
      <c r="AJ36" s="147"/>
      <c r="AL36" s="147"/>
      <c r="AP36" s="147"/>
      <c r="AT36" s="147"/>
    </row>
    <row r="37" spans="1:48">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c r="C41" s="142"/>
      <c r="E41" s="142"/>
      <c r="I41" s="63"/>
      <c r="J41" s="142"/>
      <c r="M41" s="63"/>
      <c r="N41" s="142"/>
      <c r="O41" s="63"/>
      <c r="P41" s="142"/>
      <c r="S41" s="63"/>
      <c r="T41" s="142"/>
      <c r="X41" s="142"/>
      <c r="AB41" s="142"/>
      <c r="AF41" s="142"/>
      <c r="AJ41" s="142"/>
      <c r="AL41" s="142"/>
      <c r="AP41" s="142"/>
      <c r="AT41" s="142"/>
    </row>
    <row r="42" spans="1:48">
      <c r="A42" s="139" t="s">
        <v>43</v>
      </c>
      <c r="C42" s="141">
        <f>MOD(C9-$C32,360)</f>
        <v>41.00340210917787</v>
      </c>
      <c r="E42" s="141">
        <f>MOD(E9-$C32,360)</f>
        <v>66.882279868019708</v>
      </c>
      <c r="F42" s="63">
        <f>B33</f>
        <v>1.1938098050750998</v>
      </c>
      <c r="G42" s="141" t="s">
        <v>358</v>
      </c>
      <c r="I42" s="63"/>
      <c r="J42" s="167"/>
      <c r="M42" s="63"/>
      <c r="N42" s="167"/>
      <c r="O42" s="63"/>
      <c r="P42" s="167"/>
      <c r="S42" s="63"/>
      <c r="T42" s="167"/>
      <c r="X42" s="141"/>
      <c r="AB42" s="141"/>
      <c r="AF42" s="141"/>
      <c r="AJ42" s="141"/>
      <c r="AL42" s="141"/>
      <c r="AP42" s="141"/>
      <c r="AT42" s="141"/>
    </row>
    <row r="43" spans="1:48">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c r="C46" s="141"/>
      <c r="E46" s="141"/>
      <c r="I46" s="63"/>
      <c r="J46" s="63"/>
      <c r="M46" s="63"/>
      <c r="N46" s="63"/>
      <c r="O46" s="63"/>
      <c r="P46" s="63"/>
      <c r="S46" s="63"/>
      <c r="T46" s="63"/>
      <c r="X46" s="141"/>
      <c r="AB46" s="141"/>
      <c r="AF46" s="141"/>
      <c r="AJ46" s="141"/>
      <c r="AL46" s="141"/>
      <c r="AP46" s="141"/>
      <c r="AT46" s="141"/>
    </row>
    <row r="47" spans="1:48">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c r="A49" s="118" t="s">
        <v>46</v>
      </c>
      <c r="B49" s="118">
        <f>B48^2</f>
        <v>8.3120380751745728E-4</v>
      </c>
      <c r="C49" s="118">
        <f>C48^2</f>
        <v>5.6754482936249859E-3</v>
      </c>
      <c r="D49" s="118">
        <f>D48^2</f>
        <v>6.5651250127720773E-2</v>
      </c>
      <c r="E49" s="118">
        <f>E48^2</f>
        <v>7.274294272374697E-2</v>
      </c>
    </row>
    <row r="50" spans="1:46" s="129" customFormat="1">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c r="B58" s="139"/>
      <c r="C58" s="139"/>
      <c r="D58" s="139"/>
      <c r="E58" s="139"/>
      <c r="F58" s="63"/>
      <c r="G58" s="63"/>
      <c r="W58" s="139"/>
      <c r="X58" s="139"/>
      <c r="AA58" s="139"/>
      <c r="AB58" s="139"/>
      <c r="AE58" s="139"/>
      <c r="AF58" s="139"/>
      <c r="AI58" s="139"/>
      <c r="AJ58" s="139"/>
      <c r="AK58" s="139"/>
      <c r="AL58" s="139"/>
      <c r="AO58" s="139"/>
      <c r="AP58" s="139"/>
      <c r="AS58" s="139"/>
      <c r="AT58" s="139"/>
    </row>
    <row r="59" spans="1:46">
      <c r="A59" s="139" t="s">
        <v>115</v>
      </c>
      <c r="B59" s="166">
        <f>AVERAGE(C37:E37)</f>
        <v>0.14969018513619747</v>
      </c>
      <c r="C59" s="302">
        <f>AVERAGE(C38:E38)</f>
        <v>9.7151860344501621E-3</v>
      </c>
      <c r="W59" s="166"/>
      <c r="AA59" s="166"/>
      <c r="AE59" s="166"/>
      <c r="AI59" s="166"/>
      <c r="AK59" s="166"/>
      <c r="AO59" s="166"/>
      <c r="AS59" s="166"/>
    </row>
    <row r="60" spans="1:46">
      <c r="A60" s="129" t="s">
        <v>116</v>
      </c>
      <c r="B60" s="166">
        <f>STDEV(C37:E37)</f>
        <v>0.26872365274741289</v>
      </c>
      <c r="C60" s="118">
        <f>STDEV(C38:E38)</f>
        <v>6.7439689445683293E-2</v>
      </c>
      <c r="W60" s="166"/>
      <c r="AA60" s="166"/>
      <c r="AE60" s="166"/>
      <c r="AI60" s="166"/>
      <c r="AK60" s="166"/>
      <c r="AO60" s="166"/>
      <c r="AS60" s="166"/>
    </row>
    <row r="61" spans="1:46">
      <c r="A61" s="129" t="s">
        <v>117</v>
      </c>
      <c r="B61" s="166"/>
      <c r="W61" s="166"/>
      <c r="AA61" s="166"/>
      <c r="AE61" s="166"/>
      <c r="AI61" s="166"/>
      <c r="AK61" s="166"/>
      <c r="AO61" s="166"/>
      <c r="AS61" s="166"/>
    </row>
    <row r="62" spans="1:46">
      <c r="A62" s="129" t="s">
        <v>118</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RowHeight="15"/>
  <cols>
    <col min="1" max="1" width="28" style="118" customWidth="1"/>
    <col min="2" max="5" width="11.7109375" style="118" customWidth="1"/>
    <col min="6" max="6" width="9.140625" style="63" customWidth="1"/>
    <col min="7" max="7" width="10" style="63" customWidth="1"/>
    <col min="8" max="9" width="9.140625" style="118"/>
    <col min="10" max="10" width="9.140625" style="63" customWidth="1"/>
    <col min="11" max="11" width="10" style="63" customWidth="1"/>
    <col min="12" max="15" width="9.140625" style="118"/>
    <col min="16" max="16" width="9.140625" style="63" customWidth="1"/>
    <col min="17" max="17" width="10" style="63" customWidth="1"/>
    <col min="18" max="16384" width="9.140625" style="118"/>
  </cols>
  <sheetData>
    <row r="1" spans="1:48" s="127" customFormat="1">
      <c r="A1" s="120" t="s">
        <v>39</v>
      </c>
      <c r="B1" s="120"/>
      <c r="C1" s="120"/>
      <c r="D1" s="120"/>
      <c r="E1" s="120"/>
      <c r="F1" s="67"/>
      <c r="G1" s="67"/>
      <c r="J1" s="67"/>
      <c r="K1" s="67"/>
      <c r="P1" s="67"/>
      <c r="Q1" s="67"/>
    </row>
    <row r="2" spans="1:48" s="249" customFormat="1">
      <c r="B2" s="116"/>
      <c r="C2" s="116" t="s">
        <v>371</v>
      </c>
      <c r="E2" s="116" t="s">
        <v>370</v>
      </c>
      <c r="F2" s="61"/>
      <c r="G2" s="61" t="s">
        <v>373</v>
      </c>
      <c r="H2" s="61"/>
      <c r="I2" s="61"/>
      <c r="J2" s="61"/>
      <c r="K2" s="61" t="s">
        <v>374</v>
      </c>
      <c r="L2" s="61"/>
      <c r="M2" s="83" t="s">
        <v>376</v>
      </c>
      <c r="N2" s="256"/>
      <c r="O2" s="300" t="s">
        <v>377</v>
      </c>
      <c r="P2" s="61"/>
      <c r="Q2" s="61" t="s">
        <v>375</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c r="B3" s="116" t="s">
        <v>61</v>
      </c>
      <c r="C3" s="116" t="s">
        <v>60</v>
      </c>
      <c r="D3" s="116"/>
      <c r="E3" s="116"/>
      <c r="F3" s="61"/>
      <c r="G3" s="61"/>
      <c r="J3" s="61"/>
      <c r="K3" s="61"/>
      <c r="P3" s="61"/>
      <c r="Q3" s="61"/>
      <c r="S3" s="259"/>
      <c r="T3" s="259"/>
      <c r="W3" s="118"/>
      <c r="X3" s="118"/>
    </row>
    <row r="4" spans="1:48">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c r="A10" s="250" t="s">
        <v>40</v>
      </c>
      <c r="B10" s="380" t="s">
        <v>372</v>
      </c>
      <c r="C10" s="380"/>
      <c r="D10" s="380" t="s">
        <v>372</v>
      </c>
      <c r="E10" s="380"/>
      <c r="F10" s="332"/>
      <c r="G10" s="332"/>
      <c r="H10" s="380" t="s">
        <v>372</v>
      </c>
      <c r="I10" s="380"/>
      <c r="J10" s="332"/>
      <c r="K10" s="332"/>
      <c r="L10" s="380" t="s">
        <v>372</v>
      </c>
      <c r="M10" s="380"/>
      <c r="N10" s="380" t="s">
        <v>372</v>
      </c>
      <c r="O10" s="380"/>
      <c r="P10" s="332"/>
      <c r="Q10" s="332"/>
      <c r="AE10" s="74"/>
      <c r="AF10" s="74"/>
      <c r="AO10" s="375"/>
      <c r="AP10" s="375"/>
      <c r="AS10" s="375"/>
      <c r="AT10" s="375"/>
    </row>
    <row r="11" spans="1:48" s="127" customFormat="1">
      <c r="A11" s="120" t="s">
        <v>37</v>
      </c>
      <c r="B11" s="120"/>
      <c r="C11" s="120"/>
      <c r="D11" s="120"/>
      <c r="E11" s="120"/>
      <c r="F11" s="67"/>
      <c r="G11" s="67"/>
      <c r="J11" s="67"/>
      <c r="K11" s="67"/>
      <c r="P11" s="67"/>
      <c r="Q11" s="67"/>
    </row>
    <row r="12" spans="1:48" s="298" customFormat="1">
      <c r="B12" s="298" t="s">
        <v>62</v>
      </c>
      <c r="C12" s="298" t="s">
        <v>63</v>
      </c>
      <c r="F12" s="69"/>
      <c r="G12" s="69"/>
      <c r="J12" s="69"/>
      <c r="K12" s="69"/>
      <c r="L12" s="299"/>
      <c r="M12" s="299"/>
      <c r="N12" s="299"/>
      <c r="O12" s="299"/>
      <c r="P12" s="69"/>
      <c r="Q12" s="69"/>
    </row>
    <row r="13" spans="1:48">
      <c r="A13" s="118" t="s">
        <v>18</v>
      </c>
    </row>
    <row r="14" spans="1:48">
      <c r="A14" s="118" t="s">
        <v>17</v>
      </c>
    </row>
    <row r="15" spans="1:48">
      <c r="A15" s="118" t="s">
        <v>14</v>
      </c>
    </row>
    <row r="16" spans="1:48">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c r="A19" s="251" t="s">
        <v>40</v>
      </c>
      <c r="B19" s="338"/>
      <c r="C19" s="338"/>
      <c r="D19" s="248"/>
      <c r="E19" s="248"/>
      <c r="F19" s="65"/>
      <c r="G19" s="65"/>
      <c r="H19" s="248"/>
      <c r="I19" s="248"/>
      <c r="J19" s="65"/>
      <c r="K19" s="65"/>
      <c r="L19" s="248"/>
      <c r="M19" s="248"/>
      <c r="N19" s="248"/>
      <c r="O19" s="248"/>
      <c r="P19" s="65"/>
      <c r="Q19" s="65"/>
    </row>
    <row r="20" spans="1:48" s="127" customFormat="1">
      <c r="A20" s="252" t="s">
        <v>38</v>
      </c>
      <c r="F20" s="67"/>
      <c r="G20" s="67"/>
      <c r="J20" s="67"/>
      <c r="K20" s="67"/>
      <c r="P20" s="67"/>
      <c r="Q20" s="67"/>
    </row>
    <row r="21" spans="1:48">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c r="A25" s="118" t="s">
        <v>36</v>
      </c>
      <c r="T25" s="63"/>
      <c r="V25" s="63"/>
      <c r="Z25" s="63"/>
      <c r="AD25" s="63"/>
      <c r="AH25" s="63"/>
      <c r="AM25" s="63"/>
      <c r="AN25" s="63"/>
      <c r="AQ25" s="63"/>
      <c r="AR25" s="63"/>
      <c r="AV25" s="63"/>
    </row>
    <row r="26" spans="1:48">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c r="A29" s="139" t="s">
        <v>69</v>
      </c>
      <c r="B29" s="118" t="s">
        <v>357</v>
      </c>
      <c r="C29" s="139">
        <f>SUM(B28:Q28)/SUM(B27:Q27)</f>
        <v>0.11544739295584375</v>
      </c>
      <c r="D29" s="118" t="s">
        <v>357</v>
      </c>
      <c r="E29" s="139"/>
      <c r="H29" s="118" t="s">
        <v>357</v>
      </c>
      <c r="I29" s="139"/>
      <c r="L29" s="118" t="s">
        <v>357</v>
      </c>
      <c r="M29" s="139"/>
      <c r="N29" s="118" t="s">
        <v>357</v>
      </c>
      <c r="O29" s="139"/>
      <c r="R29" s="139"/>
      <c r="T29" s="63"/>
      <c r="V29" s="63"/>
      <c r="X29" s="139"/>
      <c r="Z29" s="63"/>
      <c r="AB29" s="139"/>
      <c r="AD29" s="63"/>
      <c r="AF29" s="139"/>
      <c r="AH29" s="63"/>
      <c r="AJ29" s="139"/>
      <c r="AL29" s="139"/>
      <c r="AM29" s="63"/>
      <c r="AN29" s="63"/>
      <c r="AP29" s="139"/>
      <c r="AQ29" s="63"/>
      <c r="AR29" s="63"/>
      <c r="AT29" s="139"/>
      <c r="AV29" s="63"/>
    </row>
    <row r="30" spans="1:48">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c r="A31" s="129" t="s">
        <v>119</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c r="A32" s="261" t="s">
        <v>120</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c r="A33" s="118" t="s">
        <v>121</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c r="A34" s="251" t="s">
        <v>40</v>
      </c>
      <c r="B34" s="334"/>
      <c r="C34" s="334"/>
      <c r="D34" s="334"/>
      <c r="E34" s="334"/>
      <c r="F34" s="65"/>
      <c r="G34" s="65"/>
      <c r="H34" s="334"/>
      <c r="I34" s="334"/>
      <c r="J34" s="65"/>
      <c r="K34" s="65"/>
      <c r="L34" s="334"/>
      <c r="M34" s="334"/>
      <c r="N34" s="334"/>
      <c r="O34" s="334"/>
      <c r="P34" s="65"/>
      <c r="Q34" s="65"/>
    </row>
    <row r="35" spans="1:48" s="127" customFormat="1">
      <c r="A35" s="120" t="s">
        <v>54</v>
      </c>
      <c r="B35" s="120"/>
      <c r="C35" s="120"/>
      <c r="D35" s="120"/>
      <c r="E35" s="120"/>
      <c r="F35" s="67"/>
      <c r="G35" s="67"/>
      <c r="H35" s="120"/>
      <c r="I35" s="120"/>
      <c r="J35" s="67"/>
      <c r="K35" s="67"/>
      <c r="L35" s="120"/>
      <c r="M35" s="120"/>
      <c r="N35" s="120"/>
      <c r="O35" s="120"/>
      <c r="P35" s="67"/>
      <c r="Q35" s="67"/>
    </row>
    <row r="36" spans="1:48">
      <c r="A36" s="139" t="s">
        <v>42</v>
      </c>
      <c r="C36" s="147">
        <f>C8*$C29</f>
        <v>1.0453504907574496</v>
      </c>
      <c r="E36" s="147">
        <f>E8*$C29</f>
        <v>6.5403446830395406</v>
      </c>
      <c r="F36" s="63">
        <f>C36*B30/C29</f>
        <v>3.4528340442795853E-2</v>
      </c>
      <c r="G36" s="63" t="s">
        <v>358</v>
      </c>
      <c r="I36" s="147">
        <f>I8*$C29</f>
        <v>2.4584637018084914</v>
      </c>
      <c r="J36" s="63" t="e">
        <f>G36*F30/G29</f>
        <v>#VALUE!</v>
      </c>
      <c r="K36" s="63" t="s">
        <v>358</v>
      </c>
      <c r="M36" s="147">
        <f>M8*$C29</f>
        <v>1.7919340650942301</v>
      </c>
      <c r="O36" s="147">
        <f>O8*$C29</f>
        <v>8.6129371995995765</v>
      </c>
      <c r="P36" s="63" t="e">
        <f>M36*L30/M29</f>
        <v>#DIV/0!</v>
      </c>
      <c r="Q36" s="63" t="s">
        <v>358</v>
      </c>
      <c r="S36" s="63"/>
      <c r="T36" s="166"/>
      <c r="X36" s="147"/>
      <c r="AB36" s="147"/>
      <c r="AF36" s="147"/>
      <c r="AJ36" s="147"/>
      <c r="AL36" s="147"/>
      <c r="AP36" s="147"/>
      <c r="AT36" s="147"/>
    </row>
    <row r="37" spans="1:48">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c r="C41" s="142"/>
      <c r="E41" s="142"/>
      <c r="I41" s="142"/>
      <c r="M41" s="142"/>
      <c r="O41" s="142"/>
      <c r="S41" s="63"/>
      <c r="T41" s="142"/>
      <c r="X41" s="142"/>
      <c r="AB41" s="142"/>
      <c r="AF41" s="142"/>
      <c r="AJ41" s="142"/>
      <c r="AL41" s="142"/>
      <c r="AP41" s="142"/>
      <c r="AT41" s="142"/>
    </row>
    <row r="42" spans="1:48">
      <c r="A42" s="139" t="s">
        <v>43</v>
      </c>
      <c r="C42" s="141">
        <f>MOD(C9-$C32,360)</f>
        <v>38.358537749737053</v>
      </c>
      <c r="E42" s="141">
        <f>MOD(E9-$C32,360)</f>
        <v>65.696882471031444</v>
      </c>
      <c r="F42" s="63">
        <f>B33</f>
        <v>1.1643788828418751</v>
      </c>
      <c r="G42" s="141" t="s">
        <v>358</v>
      </c>
      <c r="I42" s="141">
        <f>MOD(I9-$C32,360)</f>
        <v>306.11408718129832</v>
      </c>
      <c r="J42" s="63">
        <f>F33</f>
        <v>0</v>
      </c>
      <c r="K42" s="141" t="s">
        <v>358</v>
      </c>
      <c r="M42" s="147">
        <f>MOD(M9-$C32,360)</f>
        <v>67.298283161090154</v>
      </c>
      <c r="O42" s="141">
        <f>MOD(O9-$C32,360)</f>
        <v>307.68652762283278</v>
      </c>
      <c r="P42" s="63">
        <f>L33</f>
        <v>0.59366825355350228</v>
      </c>
      <c r="Q42" s="141" t="s">
        <v>358</v>
      </c>
      <c r="S42" s="63"/>
      <c r="T42" s="167"/>
      <c r="X42" s="141"/>
      <c r="AB42" s="141"/>
      <c r="AF42" s="141"/>
      <c r="AJ42" s="141"/>
      <c r="AL42" s="141"/>
      <c r="AP42" s="141"/>
      <c r="AT42" s="141"/>
    </row>
    <row r="43" spans="1:48">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c r="C46" s="141"/>
      <c r="E46" s="141"/>
      <c r="I46" s="141"/>
      <c r="M46" s="141"/>
      <c r="O46" s="141"/>
      <c r="S46" s="63"/>
      <c r="T46" s="63"/>
      <c r="X46" s="141"/>
      <c r="AB46" s="141"/>
      <c r="AF46" s="141"/>
      <c r="AJ46" s="141"/>
      <c r="AL46" s="141"/>
      <c r="AP46" s="141"/>
      <c r="AT46" s="141"/>
    </row>
    <row r="47" spans="1:48">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c r="A59" s="139" t="s">
        <v>115</v>
      </c>
      <c r="B59" s="166"/>
      <c r="C59" s="141">
        <f>AVERAGE(C37:O37)</f>
        <v>2.1006028059857719E-2</v>
      </c>
      <c r="D59" s="302">
        <f>AVERAGE(C38:O38)</f>
        <v>-2.0637130757523485E-2</v>
      </c>
      <c r="W59" s="166"/>
      <c r="AA59" s="166"/>
      <c r="AE59" s="166"/>
      <c r="AI59" s="166"/>
      <c r="AK59" s="166"/>
      <c r="AO59" s="166"/>
      <c r="AS59" s="166"/>
    </row>
    <row r="60" spans="1:46">
      <c r="A60" s="129" t="s">
        <v>116</v>
      </c>
      <c r="B60" s="166"/>
      <c r="C60" s="118">
        <f>STDEV(C37:O37)</f>
        <v>0.37957079544617672</v>
      </c>
      <c r="D60" s="118">
        <f>STDEV(C38:O38)</f>
        <v>9.1171325871398728E-2</v>
      </c>
      <c r="W60" s="166"/>
      <c r="AA60" s="166"/>
      <c r="AE60" s="166"/>
      <c r="AI60" s="166"/>
      <c r="AK60" s="166"/>
      <c r="AO60" s="166"/>
      <c r="AS60" s="166"/>
    </row>
    <row r="61" spans="1:46">
      <c r="A61" s="129" t="s">
        <v>117</v>
      </c>
      <c r="B61" s="166"/>
      <c r="W61" s="166"/>
      <c r="AA61" s="166"/>
      <c r="AE61" s="166"/>
      <c r="AI61" s="166"/>
      <c r="AK61" s="166"/>
      <c r="AO61" s="166"/>
      <c r="AS61" s="166"/>
    </row>
    <row r="62" spans="1:46">
      <c r="A62" s="129" t="s">
        <v>118</v>
      </c>
      <c r="B62" s="166"/>
      <c r="W62" s="166"/>
      <c r="AA62" s="166"/>
      <c r="AE62" s="166"/>
      <c r="AI62" s="166"/>
      <c r="AK62" s="166"/>
      <c r="AO62" s="166"/>
      <c r="AS62" s="166"/>
    </row>
  </sheetData>
  <mergeCells count="16">
    <mergeCell ref="B19:C19"/>
    <mergeCell ref="B34:C34"/>
    <mergeCell ref="D34:E34"/>
    <mergeCell ref="D10:E10"/>
    <mergeCell ref="B10:C10"/>
    <mergeCell ref="F10:G10"/>
    <mergeCell ref="AO10:AP10"/>
    <mergeCell ref="AS10:AT10"/>
    <mergeCell ref="J10:K10"/>
    <mergeCell ref="H10:I10"/>
    <mergeCell ref="P10:Q10"/>
    <mergeCell ref="H34:I34"/>
    <mergeCell ref="L10:M10"/>
    <mergeCell ref="L34:M34"/>
    <mergeCell ref="N10:O10"/>
    <mergeCell ref="N34:O34"/>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RowHeight="15"/>
  <cols>
    <col min="1" max="1" width="28" style="118" customWidth="1"/>
    <col min="2" max="3" width="11.7109375" style="118" customWidth="1"/>
    <col min="4" max="4" width="9.140625" style="63" customWidth="1"/>
    <col min="5" max="5" width="10" style="63" customWidth="1"/>
    <col min="6" max="7" width="11.7109375" style="118" customWidth="1"/>
    <col min="8" max="8" width="9.140625" style="63" customWidth="1"/>
    <col min="9" max="9" width="10" style="63" customWidth="1"/>
    <col min="10" max="11" width="11.7109375" style="118" customWidth="1"/>
    <col min="12" max="12" width="9.140625" style="63" customWidth="1"/>
    <col min="13" max="13" width="10" style="63" customWidth="1"/>
    <col min="14" max="15" width="11.7109375" style="118" customWidth="1"/>
    <col min="16" max="16" width="9.140625" style="63" customWidth="1"/>
    <col min="17" max="17" width="10" style="63" customWidth="1"/>
    <col min="18" max="18" width="9.140625" style="63" customWidth="1"/>
    <col min="19" max="19" width="10" style="63" customWidth="1"/>
    <col min="20" max="16384" width="9.140625" style="118"/>
  </cols>
  <sheetData>
    <row r="1" spans="1:50" s="127" customFormat="1">
      <c r="A1" s="120" t="s">
        <v>39</v>
      </c>
      <c r="B1" s="120"/>
      <c r="C1" s="120"/>
      <c r="D1" s="67"/>
      <c r="E1" s="67"/>
      <c r="F1" s="120"/>
      <c r="G1" s="120"/>
      <c r="H1" s="67"/>
      <c r="I1" s="67"/>
      <c r="J1" s="120"/>
      <c r="K1" s="120"/>
      <c r="L1" s="67"/>
      <c r="M1" s="67"/>
      <c r="N1" s="120"/>
      <c r="O1" s="120"/>
      <c r="P1" s="67"/>
      <c r="Q1" s="67"/>
      <c r="R1" s="67"/>
      <c r="S1" s="67"/>
    </row>
    <row r="2" spans="1:50" s="249" customFormat="1">
      <c r="B2" s="116"/>
      <c r="C2" s="116" t="s">
        <v>393</v>
      </c>
      <c r="D2" s="61"/>
      <c r="E2" s="61" t="s">
        <v>390</v>
      </c>
      <c r="F2" s="116"/>
      <c r="G2" s="116" t="s">
        <v>394</v>
      </c>
      <c r="H2" s="61"/>
      <c r="I2" s="61" t="s">
        <v>391</v>
      </c>
      <c r="J2" s="116"/>
      <c r="K2" s="116" t="s">
        <v>395</v>
      </c>
      <c r="L2" s="61"/>
      <c r="M2" s="61" t="s">
        <v>396</v>
      </c>
      <c r="N2" s="116"/>
      <c r="O2" s="116" t="s">
        <v>397</v>
      </c>
      <c r="P2" s="61"/>
      <c r="Q2" s="61" t="s">
        <v>398</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c r="A10" s="250" t="s">
        <v>40</v>
      </c>
      <c r="B10" s="380" t="s">
        <v>392</v>
      </c>
      <c r="C10" s="380"/>
      <c r="D10" s="332"/>
      <c r="E10" s="332"/>
      <c r="F10" s="380" t="s">
        <v>392</v>
      </c>
      <c r="G10" s="380"/>
      <c r="H10" s="332"/>
      <c r="I10" s="332"/>
      <c r="J10" s="380" t="s">
        <v>399</v>
      </c>
      <c r="K10" s="380"/>
      <c r="L10" s="332"/>
      <c r="M10" s="332"/>
      <c r="N10" s="380" t="s">
        <v>399</v>
      </c>
      <c r="O10" s="380"/>
      <c r="P10" s="332"/>
      <c r="Q10" s="332"/>
      <c r="R10" s="332"/>
      <c r="S10" s="332"/>
      <c r="AG10" s="74"/>
      <c r="AH10" s="74"/>
      <c r="AQ10" s="375"/>
      <c r="AR10" s="375"/>
      <c r="AU10" s="375"/>
      <c r="AV10" s="375"/>
    </row>
    <row r="11" spans="1:50" s="127" customFormat="1">
      <c r="A11" s="120" t="s">
        <v>37</v>
      </c>
      <c r="B11" s="120"/>
      <c r="C11" s="120"/>
      <c r="D11" s="67"/>
      <c r="E11" s="67"/>
      <c r="F11" s="120"/>
      <c r="G11" s="120"/>
      <c r="H11" s="67"/>
      <c r="I11" s="67"/>
      <c r="J11" s="120"/>
      <c r="K11" s="120"/>
      <c r="L11" s="67"/>
      <c r="M11" s="67"/>
      <c r="N11" s="120"/>
      <c r="O11" s="120"/>
      <c r="P11" s="67"/>
      <c r="Q11" s="67"/>
      <c r="R11" s="67"/>
      <c r="S11" s="67"/>
    </row>
    <row r="12" spans="1:50" s="303" customFormat="1">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c r="A13" s="118" t="s">
        <v>18</v>
      </c>
      <c r="J13" s="118">
        <v>690</v>
      </c>
      <c r="K13" s="118">
        <v>524</v>
      </c>
    </row>
    <row r="14" spans="1:50">
      <c r="A14" s="118" t="s">
        <v>17</v>
      </c>
      <c r="J14" s="118">
        <v>687</v>
      </c>
      <c r="K14" s="118">
        <v>542</v>
      </c>
    </row>
    <row r="15" spans="1:50">
      <c r="A15" s="118" t="s">
        <v>14</v>
      </c>
    </row>
    <row r="16" spans="1:50">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c r="A19" s="251" t="s">
        <v>40</v>
      </c>
      <c r="B19" s="338"/>
      <c r="C19" s="338"/>
      <c r="D19" s="65"/>
      <c r="E19" s="65"/>
      <c r="F19" s="338"/>
      <c r="G19" s="338"/>
      <c r="H19" s="65"/>
      <c r="I19" s="65"/>
      <c r="J19" s="338"/>
      <c r="K19" s="338"/>
      <c r="L19" s="65"/>
      <c r="M19" s="65"/>
      <c r="N19" s="338"/>
      <c r="O19" s="338"/>
      <c r="P19" s="65"/>
      <c r="Q19" s="65"/>
      <c r="R19" s="65"/>
      <c r="S19" s="65"/>
    </row>
    <row r="20" spans="1:50" s="127" customFormat="1">
      <c r="A20" s="252" t="s">
        <v>38</v>
      </c>
      <c r="D20" s="67"/>
      <c r="E20" s="67"/>
      <c r="H20" s="67"/>
      <c r="I20" s="67"/>
      <c r="L20" s="67"/>
      <c r="M20" s="67"/>
      <c r="P20" s="67"/>
      <c r="Q20" s="67"/>
      <c r="R20" s="67"/>
      <c r="S20" s="67"/>
    </row>
    <row r="21" spans="1:50">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c r="A25" s="118" t="s">
        <v>36</v>
      </c>
      <c r="V25" s="63"/>
      <c r="X25" s="63"/>
      <c r="AB25" s="63"/>
      <c r="AF25" s="63"/>
      <c r="AJ25" s="63"/>
      <c r="AO25" s="63"/>
      <c r="AP25" s="63"/>
      <c r="AS25" s="63"/>
      <c r="AT25" s="63"/>
      <c r="AX25" s="63"/>
    </row>
    <row r="26" spans="1:50">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c r="A29" s="139" t="s">
        <v>69</v>
      </c>
      <c r="B29" s="118" t="s">
        <v>357</v>
      </c>
      <c r="C29" s="139">
        <f>SUM(B28:S28)/SUM(B27:S27)</f>
        <v>0.11624323782366688</v>
      </c>
      <c r="F29" s="118" t="s">
        <v>357</v>
      </c>
      <c r="G29" s="139">
        <f>SUM(F28:W28)/SUM(F27:W27)</f>
        <v>0.11710761610622793</v>
      </c>
      <c r="J29" s="118" t="s">
        <v>357</v>
      </c>
      <c r="K29" s="139">
        <f>SUM(J28:AA28)/SUM(J27:AA27)</f>
        <v>0.11760319870530955</v>
      </c>
      <c r="N29" s="118" t="s">
        <v>357</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c r="A31" s="129" t="s">
        <v>119</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c r="A32" s="261" t="s">
        <v>120</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c r="A33" s="118" t="s">
        <v>121</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c r="A34" s="251" t="s">
        <v>40</v>
      </c>
      <c r="B34" s="334"/>
      <c r="C34" s="334"/>
      <c r="D34" s="65"/>
      <c r="E34" s="65"/>
      <c r="F34" s="334"/>
      <c r="G34" s="334"/>
      <c r="H34" s="65"/>
      <c r="I34" s="65"/>
      <c r="J34" s="334"/>
      <c r="K34" s="334"/>
      <c r="L34" s="65"/>
      <c r="M34" s="65"/>
      <c r="N34" s="334"/>
      <c r="O34" s="334"/>
      <c r="P34" s="65"/>
      <c r="Q34" s="65"/>
      <c r="R34" s="65"/>
      <c r="S34" s="65"/>
    </row>
    <row r="35" spans="1:50" s="127" customFormat="1">
      <c r="A35" s="120" t="s">
        <v>54</v>
      </c>
      <c r="B35" s="120"/>
      <c r="C35" s="120"/>
      <c r="D35" s="67"/>
      <c r="E35" s="67"/>
      <c r="F35" s="120"/>
      <c r="G35" s="120"/>
      <c r="H35" s="67"/>
      <c r="I35" s="67"/>
      <c r="J35" s="120"/>
      <c r="K35" s="120"/>
      <c r="L35" s="67"/>
      <c r="M35" s="67"/>
      <c r="N35" s="120"/>
      <c r="O35" s="120"/>
      <c r="P35" s="67"/>
      <c r="Q35" s="67"/>
      <c r="R35" s="67"/>
      <c r="S35" s="67"/>
    </row>
    <row r="36" spans="1:50">
      <c r="A36" s="139" t="s">
        <v>42</v>
      </c>
      <c r="C36" s="147">
        <f>C8*$C29</f>
        <v>4.6333135217426662</v>
      </c>
      <c r="D36" s="63" t="e">
        <f>A36*#REF!/A29</f>
        <v>#VALUE!</v>
      </c>
      <c r="E36" s="63" t="s">
        <v>358</v>
      </c>
      <c r="G36" s="147">
        <f>G8*$C29</f>
        <v>4.7580313271110217</v>
      </c>
      <c r="H36" s="63">
        <f>C36*B30/C29</f>
        <v>8.3769616522747517E-2</v>
      </c>
      <c r="I36" s="63" t="s">
        <v>358</v>
      </c>
      <c r="K36" s="147">
        <f>K8*$C29</f>
        <v>2.1051460888042648</v>
      </c>
      <c r="L36" s="63" t="e">
        <f>I36*#REF!/I29</f>
        <v>#VALUE!</v>
      </c>
      <c r="M36" s="63" t="s">
        <v>358</v>
      </c>
      <c r="O36" s="147">
        <f>O8*$C29</f>
        <v>2.2570354135631217</v>
      </c>
      <c r="P36" s="63">
        <f>K36*J30/K29</f>
        <v>7.1860808066884788E-2</v>
      </c>
      <c r="Q36" s="63" t="s">
        <v>358</v>
      </c>
      <c r="U36" s="63"/>
      <c r="V36" s="166"/>
      <c r="Z36" s="147"/>
      <c r="AD36" s="147"/>
      <c r="AH36" s="147"/>
      <c r="AL36" s="147"/>
      <c r="AN36" s="147"/>
      <c r="AR36" s="147"/>
      <c r="AV36" s="147"/>
    </row>
    <row r="37" spans="1:50">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c r="C41" s="142"/>
      <c r="G41" s="142"/>
      <c r="K41" s="142"/>
      <c r="O41" s="142"/>
      <c r="U41" s="63"/>
      <c r="V41" s="142"/>
      <c r="Z41" s="142"/>
      <c r="AD41" s="142"/>
      <c r="AH41" s="142"/>
      <c r="AL41" s="142"/>
      <c r="AN41" s="142"/>
      <c r="AR41" s="142"/>
      <c r="AV41" s="142"/>
    </row>
    <row r="42" spans="1:50">
      <c r="A42" s="139" t="s">
        <v>43</v>
      </c>
      <c r="C42" s="141">
        <f>MOD(C9-$C32,360)</f>
        <v>127.40809986295181</v>
      </c>
      <c r="D42" s="63" t="e">
        <f>#REF!</f>
        <v>#REF!</v>
      </c>
      <c r="E42" s="141" t="s">
        <v>358</v>
      </c>
      <c r="G42" s="141">
        <f>MOD(G9-$C32,360)</f>
        <v>127.83862248693754</v>
      </c>
      <c r="H42" s="63">
        <f>B33</f>
        <v>1.8151624944483387</v>
      </c>
      <c r="I42" s="141" t="s">
        <v>358</v>
      </c>
      <c r="K42" s="141">
        <f>MOD(K9-$C32,360)</f>
        <v>99.943750980822131</v>
      </c>
      <c r="L42" s="63" t="e">
        <f>#REF!</f>
        <v>#REF!</v>
      </c>
      <c r="M42" s="141" t="s">
        <v>358</v>
      </c>
      <c r="O42" s="141">
        <f>MOD(O9-$O32,360)</f>
        <v>109.19239465314843</v>
      </c>
      <c r="P42" s="63">
        <f>J33</f>
        <v>35.463627843304842</v>
      </c>
      <c r="Q42" s="141" t="s">
        <v>358</v>
      </c>
      <c r="S42" s="141"/>
      <c r="U42" s="63"/>
      <c r="V42" s="167"/>
      <c r="Z42" s="141"/>
      <c r="AD42" s="141"/>
      <c r="AH42" s="141"/>
      <c r="AL42" s="141"/>
      <c r="AN42" s="141"/>
      <c r="AR42" s="141"/>
      <c r="AV42" s="141"/>
    </row>
    <row r="43" spans="1:50">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c r="C46" s="141"/>
      <c r="G46" s="141"/>
      <c r="K46" s="141"/>
      <c r="O46" s="141"/>
      <c r="U46" s="63"/>
      <c r="V46" s="63"/>
      <c r="Z46" s="141"/>
      <c r="AD46" s="141"/>
      <c r="AH46" s="141"/>
      <c r="AL46" s="141"/>
      <c r="AN46" s="141"/>
      <c r="AR46" s="141"/>
      <c r="AV46" s="141"/>
    </row>
    <row r="47" spans="1:50">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c r="A59" s="139" t="s">
        <v>115</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c r="A60" s="129" t="s">
        <v>116</v>
      </c>
      <c r="B60" s="166">
        <f>STDEV(C36,G36)</f>
        <v>8.8188805910644513E-2</v>
      </c>
      <c r="C60" s="118" t="e">
        <f>STDEV(C37:E37)</f>
        <v>#DIV/0!</v>
      </c>
      <c r="D60" s="118" t="e">
        <f>STDEV(C38:E38)</f>
        <v>#DIV/0!</v>
      </c>
      <c r="F60" s="166"/>
      <c r="G60" s="118">
        <f>STDEV(G37:U37)</f>
        <v>9.8241103351736234E-2</v>
      </c>
      <c r="J60" s="166">
        <f>STDEV(K36,O36)</f>
        <v>0.10740197152683459</v>
      </c>
      <c r="K60" s="118" t="e">
        <f>STDEV(K37:M37)</f>
        <v>#DIV/0!</v>
      </c>
      <c r="L60" s="118" t="e">
        <f>STDEV(K38:M38)</f>
        <v>#DIV/0!</v>
      </c>
      <c r="N60" s="166"/>
      <c r="O60" s="118" t="e">
        <f>STDEV(O37:AC37)</f>
        <v>#DIV/0!</v>
      </c>
      <c r="Y60" s="166"/>
      <c r="AC60" s="166"/>
      <c r="AG60" s="166"/>
      <c r="AK60" s="166"/>
      <c r="AM60" s="166"/>
      <c r="AQ60" s="166"/>
      <c r="AU60" s="166"/>
    </row>
    <row r="61" spans="1:48">
      <c r="A61" s="129" t="s">
        <v>117</v>
      </c>
      <c r="B61" s="166">
        <f>AVERAGE(C42,G42)</f>
        <v>127.62336117494468</v>
      </c>
      <c r="D61" s="118"/>
      <c r="F61" s="166"/>
      <c r="J61" s="166">
        <f>AVERAGE(K42,O42)</f>
        <v>104.56807281698528</v>
      </c>
      <c r="L61" s="118"/>
      <c r="N61" s="166"/>
      <c r="Y61" s="166"/>
      <c r="AC61" s="166"/>
      <c r="AG61" s="166"/>
      <c r="AK61" s="166"/>
      <c r="AM61" s="166"/>
      <c r="AQ61" s="166"/>
      <c r="AU61" s="166"/>
    </row>
    <row r="62" spans="1:48">
      <c r="A62" s="129" t="s">
        <v>118</v>
      </c>
      <c r="B62" s="166">
        <f>STDEV(C42,G42)</f>
        <v>0.3044254668745312</v>
      </c>
      <c r="D62" s="118"/>
      <c r="F62" s="166"/>
      <c r="J62" s="166">
        <f>STDEV(K42,O42)</f>
        <v>6.5397786574801495</v>
      </c>
      <c r="L62" s="118"/>
      <c r="N62" s="166"/>
      <c r="Y62" s="166"/>
      <c r="AC62" s="166"/>
      <c r="AG62" s="166"/>
      <c r="AK62" s="166"/>
      <c r="AM62" s="166"/>
      <c r="AQ62" s="166"/>
      <c r="AU62" s="166"/>
    </row>
  </sheetData>
  <mergeCells count="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 ref="AQ10:AR10"/>
    <mergeCell ref="AU10:AV10"/>
    <mergeCell ref="P10:Q10"/>
    <mergeCell ref="R10:S10"/>
    <mergeCell ref="B19:C19"/>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sheetPr>
    <pageSetUpPr fitToPage="1"/>
  </sheetPr>
  <dimension ref="A1:AJ62"/>
  <sheetViews>
    <sheetView zoomScale="85" zoomScaleNormal="85" workbookViewId="0">
      <pane xSplit="1" ySplit="2" topLeftCell="Q3" activePane="bottomRight" state="frozenSplit"/>
      <selection pane="topRight"/>
      <selection pane="bottomLeft" activeCell="A3" sqref="A3"/>
      <selection pane="bottomRight" activeCell="Y16" sqref="Y16"/>
    </sheetView>
  </sheetViews>
  <sheetFormatPr defaultRowHeight="15"/>
  <cols>
    <col min="1" max="1" width="28" style="118" customWidth="1"/>
    <col min="2" max="25" width="11.7109375" style="118" customWidth="1"/>
    <col min="26" max="16384" width="9.140625" style="118"/>
  </cols>
  <sheetData>
    <row r="1" spans="1:36" s="127" customFormat="1">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c r="B2" s="116"/>
      <c r="C2" s="116" t="s">
        <v>379</v>
      </c>
      <c r="E2" s="116" t="s">
        <v>378</v>
      </c>
      <c r="F2" s="116"/>
      <c r="G2" s="116" t="s">
        <v>380</v>
      </c>
      <c r="I2" s="116" t="s">
        <v>381</v>
      </c>
      <c r="J2" s="116"/>
      <c r="K2" s="116" t="s">
        <v>385</v>
      </c>
      <c r="M2" s="116" t="s">
        <v>112</v>
      </c>
      <c r="N2" s="116"/>
      <c r="O2" s="116" t="s">
        <v>384</v>
      </c>
      <c r="Q2" s="116" t="s">
        <v>383</v>
      </c>
      <c r="R2" s="116"/>
      <c r="S2" s="116" t="s">
        <v>386</v>
      </c>
      <c r="U2" s="116" t="s">
        <v>387</v>
      </c>
      <c r="V2" s="116"/>
      <c r="W2" s="116" t="s">
        <v>388</v>
      </c>
      <c r="Y2" s="116" t="s">
        <v>389</v>
      </c>
      <c r="Z2" s="116"/>
      <c r="AA2" s="116"/>
      <c r="AB2" s="61"/>
      <c r="AC2" s="61"/>
      <c r="AD2" s="116"/>
      <c r="AE2" s="116"/>
      <c r="AF2" s="61"/>
      <c r="AG2" s="61"/>
      <c r="AH2" s="116"/>
      <c r="AI2" s="116"/>
      <c r="AJ2" s="61"/>
    </row>
    <row r="3" spans="1:36" s="249" customFormat="1">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c r="A10" s="250" t="s">
        <v>40</v>
      </c>
      <c r="B10" s="380" t="s">
        <v>382</v>
      </c>
      <c r="C10" s="380"/>
      <c r="D10" s="380"/>
      <c r="E10" s="380"/>
      <c r="F10" s="380" t="s">
        <v>382</v>
      </c>
      <c r="G10" s="380"/>
      <c r="H10" s="380"/>
      <c r="I10" s="380"/>
      <c r="J10" s="380" t="s">
        <v>382</v>
      </c>
      <c r="K10" s="380"/>
      <c r="L10" s="380"/>
      <c r="M10" s="380"/>
      <c r="N10" s="380" t="s">
        <v>382</v>
      </c>
      <c r="O10" s="380"/>
      <c r="P10" s="380"/>
      <c r="Q10" s="380"/>
      <c r="R10" s="380" t="s">
        <v>372</v>
      </c>
      <c r="S10" s="380"/>
      <c r="T10" s="380"/>
      <c r="U10" s="380"/>
      <c r="V10" s="380" t="s">
        <v>372</v>
      </c>
      <c r="W10" s="380"/>
      <c r="X10" s="380"/>
      <c r="Y10" s="380"/>
      <c r="AC10" s="375"/>
      <c r="AD10" s="375"/>
      <c r="AG10" s="375"/>
      <c r="AH10" s="375"/>
    </row>
    <row r="11" spans="1:36" s="127" customFormat="1">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c r="A13" s="118" t="s">
        <v>18</v>
      </c>
      <c r="D13" s="63"/>
      <c r="E13" s="63"/>
      <c r="H13" s="63"/>
      <c r="I13" s="63"/>
      <c r="L13" s="63"/>
      <c r="M13" s="63"/>
      <c r="P13" s="63"/>
      <c r="Q13" s="63"/>
      <c r="T13" s="63"/>
      <c r="U13" s="63"/>
      <c r="X13" s="63"/>
      <c r="Y13" s="63"/>
    </row>
    <row r="14" spans="1:36">
      <c r="A14" s="118" t="s">
        <v>17</v>
      </c>
      <c r="D14" s="63"/>
      <c r="E14" s="63"/>
      <c r="H14" s="63"/>
      <c r="I14" s="63"/>
      <c r="L14" s="63"/>
      <c r="M14" s="63"/>
      <c r="P14" s="63"/>
      <c r="Q14" s="63"/>
      <c r="T14" s="63"/>
      <c r="U14" s="63"/>
      <c r="X14" s="63"/>
      <c r="Y14" s="63"/>
    </row>
    <row r="15" spans="1:36">
      <c r="A15" s="118" t="s">
        <v>14</v>
      </c>
      <c r="D15" s="63"/>
      <c r="E15" s="63"/>
      <c r="H15" s="63"/>
      <c r="I15" s="63"/>
      <c r="L15" s="63"/>
      <c r="M15" s="63"/>
      <c r="P15" s="63"/>
      <c r="Q15" s="63"/>
      <c r="T15" s="63"/>
      <c r="U15" s="63"/>
      <c r="X15" s="63"/>
      <c r="Y15" s="63"/>
    </row>
    <row r="16" spans="1:36">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c r="A19" s="251" t="s">
        <v>40</v>
      </c>
      <c r="B19" s="338"/>
      <c r="C19" s="338"/>
      <c r="D19" s="65"/>
      <c r="E19" s="65"/>
      <c r="F19" s="338"/>
      <c r="G19" s="338"/>
      <c r="H19" s="65"/>
      <c r="I19" s="65"/>
      <c r="J19" s="338"/>
      <c r="K19" s="338"/>
      <c r="L19" s="65"/>
      <c r="M19" s="65"/>
      <c r="N19" s="338"/>
      <c r="O19" s="338"/>
      <c r="P19" s="65"/>
      <c r="Q19" s="65"/>
      <c r="R19" s="338"/>
      <c r="S19" s="338"/>
      <c r="T19" s="65"/>
      <c r="U19" s="65"/>
      <c r="V19" s="338"/>
      <c r="W19" s="338"/>
      <c r="X19" s="65"/>
      <c r="Y19" s="65"/>
    </row>
    <row r="20" spans="1:36" s="127" customFormat="1">
      <c r="A20" s="252" t="s">
        <v>38</v>
      </c>
      <c r="D20" s="67"/>
      <c r="E20" s="67"/>
      <c r="H20" s="67"/>
      <c r="I20" s="67"/>
      <c r="L20" s="67"/>
      <c r="M20" s="67"/>
      <c r="P20" s="67"/>
      <c r="Q20" s="67"/>
      <c r="T20" s="67"/>
      <c r="U20" s="67"/>
      <c r="X20" s="67"/>
      <c r="Y20" s="67"/>
    </row>
    <row r="21" spans="1:36">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c r="A25" s="118" t="s">
        <v>36</v>
      </c>
      <c r="D25" s="63"/>
      <c r="E25" s="63"/>
      <c r="H25" s="63"/>
      <c r="I25" s="63"/>
      <c r="L25" s="63"/>
      <c r="M25" s="63"/>
      <c r="P25" s="63"/>
      <c r="Q25" s="63"/>
      <c r="T25" s="63"/>
      <c r="U25" s="63"/>
      <c r="X25" s="63"/>
      <c r="Y25" s="63"/>
      <c r="AA25" s="63"/>
      <c r="AB25" s="63"/>
      <c r="AE25" s="63"/>
      <c r="AF25" s="63"/>
      <c r="AJ25" s="63"/>
    </row>
    <row r="26" spans="1:36">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c r="A29" s="139" t="s">
        <v>69</v>
      </c>
      <c r="B29" s="118" t="s">
        <v>357</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c r="A31" s="129" t="s">
        <v>119</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c r="A32" s="261" t="s">
        <v>120</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c r="A33" s="118" t="s">
        <v>121</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c r="A34" s="251" t="s">
        <v>40</v>
      </c>
      <c r="B34" s="334"/>
      <c r="C34" s="334"/>
      <c r="D34" s="65"/>
      <c r="E34" s="65"/>
      <c r="F34" s="334"/>
      <c r="G34" s="334"/>
      <c r="H34" s="65"/>
      <c r="I34" s="65"/>
      <c r="J34" s="334"/>
      <c r="K34" s="334"/>
      <c r="L34" s="65"/>
      <c r="M34" s="65"/>
      <c r="N34" s="334"/>
      <c r="O34" s="334"/>
      <c r="P34" s="65"/>
      <c r="Q34" s="65"/>
      <c r="R34" s="334"/>
      <c r="S34" s="334"/>
      <c r="T34" s="65"/>
      <c r="U34" s="65"/>
      <c r="V34" s="334"/>
      <c r="W34" s="334"/>
      <c r="X34" s="65"/>
      <c r="Y34" s="65"/>
    </row>
    <row r="35" spans="1:36" s="127" customFormat="1">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c r="A36" s="139" t="s">
        <v>42</v>
      </c>
      <c r="C36" s="147">
        <f>C8*$C29</f>
        <v>0.71617301211148854</v>
      </c>
      <c r="D36" s="63" t="e">
        <f>A36*#REF!/A29</f>
        <v>#VALUE!</v>
      </c>
      <c r="E36" s="63" t="s">
        <v>358</v>
      </c>
      <c r="G36" s="147">
        <f>G8*$C29</f>
        <v>0.60034896080119793</v>
      </c>
      <c r="H36" s="63" t="e">
        <f>E36*#REF!/E29</f>
        <v>#VALUE!</v>
      </c>
      <c r="I36" s="63" t="s">
        <v>358</v>
      </c>
      <c r="K36" s="147">
        <f>K8*$C29</f>
        <v>1.2006979216023959</v>
      </c>
      <c r="L36" s="63" t="e">
        <f>I36*#REF!/I29</f>
        <v>#VALUE!</v>
      </c>
      <c r="M36" s="63" t="s">
        <v>358</v>
      </c>
      <c r="O36" s="147">
        <f>O8*$C29</f>
        <v>1.295119297192117</v>
      </c>
      <c r="P36" s="63" t="e">
        <f>M36*#REF!/M29</f>
        <v>#VALUE!</v>
      </c>
      <c r="Q36" s="63" t="s">
        <v>358</v>
      </c>
      <c r="S36" s="147">
        <f>S8*$C29</f>
        <v>2.4310445161759087</v>
      </c>
      <c r="T36" s="63" t="e">
        <f>Q36*#REF!/Q29</f>
        <v>#VALUE!</v>
      </c>
      <c r="U36" s="63" t="s">
        <v>358</v>
      </c>
      <c r="W36" s="147">
        <f>W8*$C29</f>
        <v>5.8661287822101711</v>
      </c>
      <c r="X36" s="63" t="e">
        <f>U36*#REF!/U29</f>
        <v>#VALUE!</v>
      </c>
      <c r="Y36" s="63" t="s">
        <v>358</v>
      </c>
      <c r="Z36" s="147"/>
      <c r="AD36" s="147"/>
      <c r="AH36" s="147"/>
    </row>
    <row r="37" spans="1:36">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c r="C41" s="142"/>
      <c r="D41" s="63"/>
      <c r="E41" s="63"/>
      <c r="G41" s="142"/>
      <c r="H41" s="63"/>
      <c r="I41" s="63"/>
      <c r="K41" s="142"/>
      <c r="L41" s="63"/>
      <c r="M41" s="63"/>
      <c r="O41" s="142"/>
      <c r="P41" s="63"/>
      <c r="Q41" s="63"/>
      <c r="S41" s="142"/>
      <c r="T41" s="63"/>
      <c r="U41" s="63"/>
      <c r="W41" s="142"/>
      <c r="X41" s="63"/>
      <c r="Y41" s="63"/>
      <c r="Z41" s="142"/>
      <c r="AD41" s="142"/>
      <c r="AH41" s="142"/>
    </row>
    <row r="42" spans="1:36">
      <c r="A42" s="139" t="s">
        <v>43</v>
      </c>
      <c r="C42" s="141">
        <f>MOD(C9-$C32,360)</f>
        <v>174.50832754167783</v>
      </c>
      <c r="D42" s="63" t="e">
        <f>#REF!</f>
        <v>#REF!</v>
      </c>
      <c r="E42" s="141" t="s">
        <v>358</v>
      </c>
      <c r="G42" s="141">
        <f>MOD(G9-$G32,360)</f>
        <v>183.75248735220657</v>
      </c>
      <c r="H42" s="63" t="e">
        <f>#REF!</f>
        <v>#REF!</v>
      </c>
      <c r="I42" s="141" t="s">
        <v>358</v>
      </c>
      <c r="K42" s="141">
        <f>MOD(K9-$G32,360)</f>
        <v>161.13262240416611</v>
      </c>
      <c r="L42" s="63" t="e">
        <f>#REF!</f>
        <v>#REF!</v>
      </c>
      <c r="M42" s="141" t="s">
        <v>358</v>
      </c>
      <c r="O42" s="141">
        <f>MOD(O9-$O32,360)</f>
        <v>173.93916477696746</v>
      </c>
      <c r="P42" s="63" t="e">
        <f>#REF!</f>
        <v>#REF!</v>
      </c>
      <c r="Q42" s="141" t="s">
        <v>358</v>
      </c>
      <c r="S42" s="141">
        <f>MOD(S9-$S32,360)</f>
        <v>7.7819613498311355</v>
      </c>
      <c r="T42" s="63" t="e">
        <f>#REF!</f>
        <v>#REF!</v>
      </c>
      <c r="U42" s="141" t="s">
        <v>358</v>
      </c>
      <c r="W42" s="141">
        <f>MOD(W9-$S32,360)</f>
        <v>130.40575305858948</v>
      </c>
      <c r="X42" s="63" t="e">
        <f>#REF!</f>
        <v>#REF!</v>
      </c>
      <c r="Y42" s="141" t="s">
        <v>358</v>
      </c>
      <c r="Z42" s="141"/>
      <c r="AD42" s="141"/>
      <c r="AH42" s="141"/>
    </row>
    <row r="43" spans="1:36">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c r="C46" s="141"/>
      <c r="E46" s="141"/>
      <c r="G46" s="141"/>
      <c r="I46" s="141"/>
      <c r="K46" s="141"/>
      <c r="M46" s="141"/>
      <c r="O46" s="141"/>
      <c r="Q46" s="141"/>
      <c r="S46" s="141"/>
      <c r="U46" s="141"/>
      <c r="W46" s="141"/>
      <c r="Y46" s="141"/>
      <c r="Z46" s="141"/>
      <c r="AD46" s="141"/>
      <c r="AH46" s="141"/>
    </row>
    <row r="47" spans="1:36">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c r="A59" s="139" t="s">
        <v>115</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c r="A60" s="129" t="s">
        <v>116</v>
      </c>
      <c r="B60" s="166">
        <f>STDEV(C36,G36)</f>
        <v>8.1899972106004901E-2</v>
      </c>
      <c r="C60" s="118">
        <f>STDEV(C37:I37)</f>
        <v>8.1899972106005109E-2</v>
      </c>
      <c r="D60" s="118">
        <f>STDEV(C38:I38)</f>
        <v>0.13317068635122783</v>
      </c>
      <c r="F60" s="166"/>
      <c r="J60" s="166">
        <f>STDEV(K36,O36)</f>
        <v>6.6765994968451758E-2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c r="A61" s="129" t="s">
        <v>117</v>
      </c>
      <c r="B61" s="166">
        <f>AVERAGE(C42,G42)</f>
        <v>179.1304074469422</v>
      </c>
      <c r="F61" s="166"/>
      <c r="J61" s="166">
        <f>AVERAGE(K42,O42)</f>
        <v>167.53589359056679</v>
      </c>
      <c r="N61" s="166"/>
      <c r="R61" s="166"/>
      <c r="V61" s="166"/>
      <c r="AC61" s="166"/>
      <c r="AG61" s="166"/>
    </row>
    <row r="62" spans="1:34">
      <c r="A62" s="129" t="s">
        <v>118</v>
      </c>
      <c r="B62" s="166">
        <f>STDEV(C42,G42)</f>
        <v>6.5366080883971671</v>
      </c>
      <c r="F62" s="166"/>
      <c r="J62" s="166">
        <f>STDEV(K42,O42)</f>
        <v>9.0555929553608063</v>
      </c>
      <c r="N62" s="166"/>
      <c r="R62" s="166"/>
      <c r="V62" s="166"/>
      <c r="AC62" s="166"/>
      <c r="AG62" s="166"/>
    </row>
  </sheetData>
  <mergeCells count="26">
    <mergeCell ref="B10:C10"/>
    <mergeCell ref="D10:E10"/>
    <mergeCell ref="R19:S19"/>
    <mergeCell ref="R34:S34"/>
    <mergeCell ref="V10:W10"/>
    <mergeCell ref="X10:Y10"/>
    <mergeCell ref="V19:W19"/>
    <mergeCell ref="V34:W34"/>
    <mergeCell ref="F10:G10"/>
    <mergeCell ref="H10:I10"/>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sheetPr>
    <pageSetUpPr fitToPage="1"/>
  </sheetPr>
  <dimension ref="A1:AR62"/>
  <sheetViews>
    <sheetView zoomScale="85" zoomScaleNormal="85" workbookViewId="0">
      <pane xSplit="1" ySplit="2" topLeftCell="AC35" activePane="bottomRight" state="frozenSplit"/>
      <selection pane="topRight"/>
      <selection pane="bottomLeft" activeCell="A3" sqref="A3"/>
      <selection pane="bottomRight" activeCell="AE59" sqref="AE59"/>
    </sheetView>
  </sheetViews>
  <sheetFormatPr defaultRowHeight="15"/>
  <cols>
    <col min="1" max="1" width="28" style="118" customWidth="1"/>
    <col min="2" max="13" width="11.7109375" style="118" customWidth="1"/>
    <col min="14" max="15" width="11.7109375" style="311" customWidth="1"/>
    <col min="16"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400</v>
      </c>
      <c r="E2" s="116" t="s">
        <v>401</v>
      </c>
      <c r="G2" s="116" t="s">
        <v>402</v>
      </c>
      <c r="H2" s="116"/>
      <c r="I2" s="116" t="s">
        <v>403</v>
      </c>
      <c r="J2" s="116"/>
      <c r="K2" s="116" t="s">
        <v>404</v>
      </c>
      <c r="M2" s="116" t="s">
        <v>405</v>
      </c>
      <c r="N2" s="310"/>
      <c r="O2" s="310" t="s">
        <v>406</v>
      </c>
      <c r="Q2" s="116" t="s">
        <v>408</v>
      </c>
      <c r="R2" s="310"/>
      <c r="S2" s="310" t="s">
        <v>407</v>
      </c>
      <c r="U2" s="116" t="s">
        <v>413</v>
      </c>
      <c r="V2" s="310"/>
      <c r="W2" s="310" t="s">
        <v>409</v>
      </c>
      <c r="Y2" s="116" t="s">
        <v>410</v>
      </c>
      <c r="Z2" s="116"/>
      <c r="AA2" s="116" t="s">
        <v>411</v>
      </c>
      <c r="AC2" s="116" t="s">
        <v>412</v>
      </c>
      <c r="AD2" s="116"/>
      <c r="AE2" s="116" t="s">
        <v>415</v>
      </c>
      <c r="AG2" s="116" t="s">
        <v>416</v>
      </c>
      <c r="AH2" s="116"/>
      <c r="AI2" s="116" t="s">
        <v>417</v>
      </c>
      <c r="AK2" s="116" t="s">
        <v>418</v>
      </c>
      <c r="AL2" s="116"/>
      <c r="AM2" s="116" t="s">
        <v>419</v>
      </c>
      <c r="AO2" s="116" t="s">
        <v>420</v>
      </c>
    </row>
    <row r="3" spans="1:44" s="249" customFormat="1">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c r="A10" s="250" t="s">
        <v>40</v>
      </c>
      <c r="B10" s="380" t="s">
        <v>421</v>
      </c>
      <c r="C10" s="380"/>
      <c r="D10" s="380"/>
      <c r="E10" s="380"/>
      <c r="F10" s="380"/>
      <c r="G10" s="380"/>
      <c r="H10" s="380" t="s">
        <v>382</v>
      </c>
      <c r="I10" s="380"/>
      <c r="J10" s="380" t="s">
        <v>421</v>
      </c>
      <c r="K10" s="380"/>
      <c r="L10" s="380"/>
      <c r="M10" s="380"/>
      <c r="N10" s="384" t="s">
        <v>414</v>
      </c>
      <c r="O10" s="384"/>
      <c r="P10" s="380"/>
      <c r="Q10" s="380"/>
      <c r="R10" s="384" t="s">
        <v>414</v>
      </c>
      <c r="S10" s="384"/>
      <c r="T10" s="380"/>
      <c r="U10" s="380"/>
      <c r="V10" s="384" t="s">
        <v>414</v>
      </c>
      <c r="W10" s="384"/>
      <c r="X10" s="380"/>
      <c r="Y10" s="380"/>
      <c r="Z10" s="380" t="s">
        <v>382</v>
      </c>
      <c r="AA10" s="380"/>
      <c r="AB10" s="380"/>
      <c r="AC10" s="380"/>
      <c r="AD10" s="380" t="s">
        <v>421</v>
      </c>
      <c r="AE10" s="380"/>
      <c r="AH10" s="380" t="s">
        <v>421</v>
      </c>
      <c r="AI10" s="380"/>
      <c r="AL10" s="380" t="s">
        <v>421</v>
      </c>
      <c r="AM10" s="380"/>
    </row>
    <row r="11" spans="1:44" s="127" customFormat="1">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c r="A13" s="118" t="s">
        <v>18</v>
      </c>
      <c r="D13" s="63"/>
      <c r="E13" s="63"/>
      <c r="F13" s="63"/>
      <c r="G13" s="63"/>
      <c r="L13" s="63"/>
      <c r="M13" s="63"/>
      <c r="P13" s="63"/>
      <c r="Q13" s="63"/>
      <c r="T13" s="63"/>
      <c r="U13" s="63"/>
      <c r="X13" s="63"/>
      <c r="Y13" s="63"/>
      <c r="AB13" s="63"/>
      <c r="AC13" s="63"/>
      <c r="AF13" s="63"/>
      <c r="AG13" s="63"/>
      <c r="AJ13" s="63"/>
      <c r="AK13" s="63"/>
      <c r="AN13" s="63"/>
      <c r="AO13" s="63"/>
    </row>
    <row r="14" spans="1:44">
      <c r="A14" s="118" t="s">
        <v>17</v>
      </c>
      <c r="D14" s="63"/>
      <c r="E14" s="63"/>
      <c r="F14" s="63"/>
      <c r="G14" s="63"/>
      <c r="L14" s="63"/>
      <c r="M14" s="63"/>
      <c r="P14" s="63"/>
      <c r="Q14" s="63"/>
      <c r="T14" s="63"/>
      <c r="U14" s="63"/>
      <c r="X14" s="63"/>
      <c r="Y14" s="63"/>
      <c r="AB14" s="63"/>
      <c r="AC14" s="63"/>
      <c r="AF14" s="63"/>
      <c r="AG14" s="63"/>
      <c r="AJ14" s="63"/>
      <c r="AK14" s="63"/>
      <c r="AN14" s="63"/>
      <c r="AO14" s="63"/>
    </row>
    <row r="15" spans="1:44">
      <c r="A15" s="118" t="s">
        <v>14</v>
      </c>
      <c r="D15" s="63"/>
      <c r="E15" s="63"/>
      <c r="F15" s="63"/>
      <c r="G15" s="63"/>
      <c r="L15" s="63"/>
      <c r="M15" s="63"/>
      <c r="P15" s="63"/>
      <c r="Q15" s="63"/>
      <c r="T15" s="63"/>
      <c r="U15" s="63"/>
      <c r="X15" s="63"/>
      <c r="Y15" s="63"/>
      <c r="AB15" s="63"/>
      <c r="AC15" s="63"/>
      <c r="AF15" s="63"/>
      <c r="AG15" s="63"/>
      <c r="AJ15" s="63"/>
      <c r="AK15" s="63"/>
      <c r="AN15" s="63"/>
      <c r="AO15" s="63"/>
    </row>
    <row r="16" spans="1:44">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c r="A19" s="251" t="s">
        <v>40</v>
      </c>
      <c r="B19" s="338"/>
      <c r="C19" s="338"/>
      <c r="D19" s="304"/>
      <c r="E19" s="304"/>
      <c r="F19" s="304"/>
      <c r="G19" s="304"/>
      <c r="H19" s="338"/>
      <c r="I19" s="338"/>
      <c r="J19" s="338"/>
      <c r="K19" s="338"/>
      <c r="L19" s="304"/>
      <c r="M19" s="304"/>
      <c r="N19" s="382"/>
      <c r="O19" s="382"/>
      <c r="P19" s="304"/>
      <c r="Q19" s="304"/>
      <c r="R19" s="382"/>
      <c r="S19" s="382"/>
      <c r="T19" s="304"/>
      <c r="U19" s="304"/>
      <c r="V19" s="382"/>
      <c r="W19" s="382"/>
      <c r="X19" s="304"/>
      <c r="Y19" s="304"/>
      <c r="Z19" s="338"/>
      <c r="AA19" s="338"/>
      <c r="AB19" s="304"/>
      <c r="AC19" s="304"/>
      <c r="AD19" s="338"/>
      <c r="AE19" s="338"/>
      <c r="AF19" s="304"/>
      <c r="AG19" s="304"/>
      <c r="AH19" s="338"/>
      <c r="AI19" s="338"/>
      <c r="AJ19" s="304"/>
      <c r="AK19" s="304"/>
      <c r="AL19" s="338"/>
      <c r="AM19" s="338"/>
      <c r="AN19" s="304"/>
      <c r="AO19" s="304"/>
    </row>
    <row r="20" spans="1:41" s="127" customFormat="1">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c r="A25" s="118" t="s">
        <v>36</v>
      </c>
      <c r="D25" s="63"/>
      <c r="E25" s="63"/>
      <c r="F25" s="63"/>
      <c r="G25" s="63"/>
      <c r="L25" s="63"/>
      <c r="M25" s="63"/>
      <c r="P25" s="63"/>
      <c r="Q25" s="63"/>
      <c r="T25" s="63"/>
      <c r="U25" s="63"/>
      <c r="X25" s="63"/>
      <c r="Y25" s="63"/>
      <c r="AB25" s="63"/>
      <c r="AC25" s="63"/>
      <c r="AF25" s="63"/>
      <c r="AG25" s="63"/>
      <c r="AJ25" s="63"/>
      <c r="AK25" s="63"/>
      <c r="AN25" s="63"/>
      <c r="AO25" s="63"/>
    </row>
    <row r="26" spans="1:41">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c r="A29" s="139" t="s">
        <v>69</v>
      </c>
      <c r="B29" s="118" t="s">
        <v>357</v>
      </c>
      <c r="C29" s="139">
        <f>SUM(B28:M28,Q28,U28,Y28:AO28)/SUM(B27:M27,Q27,U27,Y27:AO27)</f>
        <v>0.11429466885938162</v>
      </c>
      <c r="D29" s="63"/>
      <c r="E29" s="63"/>
      <c r="F29" s="63"/>
      <c r="G29" s="63"/>
      <c r="H29" s="118" t="s">
        <v>357</v>
      </c>
      <c r="I29" s="139">
        <f>SUM(H28:AG28)/SUM(H27:AG27)</f>
        <v>0.1152041813341405</v>
      </c>
      <c r="J29" s="118" t="s">
        <v>357</v>
      </c>
      <c r="K29" s="139">
        <f>SUM(J28:AI28)/SUM(J27:AI27)</f>
        <v>0.11549788499758187</v>
      </c>
      <c r="L29" s="63"/>
      <c r="M29" s="63"/>
      <c r="N29" s="311" t="s">
        <v>357</v>
      </c>
      <c r="O29" s="317">
        <f>SUM(N28:AM28)/SUM(N27:AM27)</f>
        <v>0.11553502081925311</v>
      </c>
      <c r="P29" s="63"/>
      <c r="Q29" s="63"/>
      <c r="R29" s="311" t="s">
        <v>357</v>
      </c>
      <c r="S29" s="317">
        <f>SUM(R28:AO28)/SUM(R27:AO27)</f>
        <v>0.11640795832964654</v>
      </c>
      <c r="T29" s="63"/>
      <c r="U29" s="63"/>
      <c r="V29" s="311" t="s">
        <v>357</v>
      </c>
      <c r="W29" s="317">
        <f>SUM(V28:AS28)/SUM(V27:AS27)</f>
        <v>0.11693199480003214</v>
      </c>
      <c r="X29" s="63"/>
      <c r="Y29" s="63"/>
      <c r="Z29" s="118" t="s">
        <v>357</v>
      </c>
      <c r="AA29" s="139">
        <f>SUM(Z28:AW28)/SUM(Z27:AW27)</f>
        <v>0.11835264284310837</v>
      </c>
      <c r="AB29" s="63"/>
      <c r="AC29" s="63"/>
      <c r="AD29" s="118" t="s">
        <v>357</v>
      </c>
      <c r="AE29" s="139">
        <f>SUM(AD28:BA28)/SUM(AD27:BA27)</f>
        <v>0.11832054765331228</v>
      </c>
      <c r="AF29" s="63"/>
      <c r="AG29" s="63"/>
      <c r="AH29" s="118" t="s">
        <v>357</v>
      </c>
      <c r="AI29" s="139">
        <f>SUM(AH28:BE28)/SUM(AH27:BE27)</f>
        <v>0.11788984141378112</v>
      </c>
      <c r="AJ29" s="63"/>
      <c r="AK29" s="63"/>
      <c r="AL29" s="118" t="s">
        <v>357</v>
      </c>
      <c r="AM29" s="139">
        <f>SUM(AL28:BI28)/SUM(AL27:BI27)</f>
        <v>0.11389833428647558</v>
      </c>
      <c r="AN29" s="63"/>
      <c r="AO29" s="63"/>
    </row>
    <row r="30" spans="1:41">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c r="A31" s="129" t="s">
        <v>119</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c r="A32" s="261" t="s">
        <v>120</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c r="A33" s="118" t="s">
        <v>121</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c r="A34" s="251" t="s">
        <v>40</v>
      </c>
      <c r="B34" s="334"/>
      <c r="C34" s="334"/>
      <c r="D34" s="304"/>
      <c r="E34" s="304"/>
      <c r="F34" s="304"/>
      <c r="G34" s="304"/>
      <c r="H34" s="334"/>
      <c r="I34" s="334"/>
      <c r="J34" s="334"/>
      <c r="K34" s="334"/>
      <c r="L34" s="304"/>
      <c r="M34" s="304"/>
      <c r="N34" s="383"/>
      <c r="O34" s="383"/>
      <c r="P34" s="304"/>
      <c r="Q34" s="304"/>
      <c r="R34" s="383"/>
      <c r="S34" s="383"/>
      <c r="T34" s="304"/>
      <c r="U34" s="304"/>
      <c r="V34" s="383"/>
      <c r="W34" s="383"/>
      <c r="X34" s="304"/>
      <c r="Y34" s="304"/>
      <c r="Z34" s="334"/>
      <c r="AA34" s="334"/>
      <c r="AB34" s="304"/>
      <c r="AC34" s="304"/>
      <c r="AD34" s="334"/>
      <c r="AE34" s="334"/>
      <c r="AF34" s="304"/>
      <c r="AG34" s="304"/>
      <c r="AH34" s="334"/>
      <c r="AI34" s="334"/>
      <c r="AJ34" s="304"/>
      <c r="AK34" s="304"/>
      <c r="AL34" s="334"/>
      <c r="AM34" s="334"/>
      <c r="AN34" s="304"/>
      <c r="AO34" s="304"/>
    </row>
    <row r="35" spans="1:41" s="127" customFormat="1">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12.891365468950543</v>
      </c>
      <c r="D36" s="63" t="e">
        <f>A36*#REF!/A29</f>
        <v>#VALUE!</v>
      </c>
      <c r="E36" s="63" t="s">
        <v>358</v>
      </c>
      <c r="F36" s="63" t="e">
        <f>C36*#REF!/C29</f>
        <v>#REF!</v>
      </c>
      <c r="G36" s="63" t="s">
        <v>358</v>
      </c>
      <c r="I36" s="147">
        <f>I8*$C29</f>
        <v>1.6641554981104525</v>
      </c>
      <c r="K36" s="147">
        <f>K8*$C29</f>
        <v>1.4243335415199025</v>
      </c>
      <c r="L36" s="63" t="e">
        <f>I36*#REF!/I29</f>
        <v>#REF!</v>
      </c>
      <c r="M36" s="63" t="s">
        <v>358</v>
      </c>
      <c r="O36" s="313">
        <f>O8*$C29</f>
        <v>2.0699644915151638</v>
      </c>
      <c r="P36" s="63" t="e">
        <f>M36*#REF!/M29</f>
        <v>#VALUE!</v>
      </c>
      <c r="Q36" s="63" t="s">
        <v>358</v>
      </c>
      <c r="S36" s="313">
        <f>S8*$C29</f>
        <v>1.72959218733658</v>
      </c>
      <c r="T36" s="63" t="e">
        <f>Q36*#REF!/Q29</f>
        <v>#VALUE!</v>
      </c>
      <c r="U36" s="63" t="s">
        <v>358</v>
      </c>
      <c r="W36" s="313">
        <f>W8*$C29</f>
        <v>1.8605824094524972</v>
      </c>
      <c r="X36" s="63" t="e">
        <f>U36*#REF!/U29</f>
        <v>#VALUE!</v>
      </c>
      <c r="Y36" s="63" t="s">
        <v>358</v>
      </c>
      <c r="AA36" s="147">
        <f>AA8*$C29</f>
        <v>1.6042021231584604</v>
      </c>
      <c r="AB36" s="63" t="e">
        <f>Y36*#REF!/Y29</f>
        <v>#VALUE!</v>
      </c>
      <c r="AC36" s="63" t="s">
        <v>358</v>
      </c>
      <c r="AE36" s="147">
        <f>AE8*$C29</f>
        <v>6.9706724690359003</v>
      </c>
      <c r="AF36" s="63" t="e">
        <f>AC36*#REF!/AC29</f>
        <v>#VALUE!</v>
      </c>
      <c r="AG36" s="63" t="s">
        <v>358</v>
      </c>
      <c r="AI36" s="147">
        <f>AI8*$C29</f>
        <v>6.9973171480759317</v>
      </c>
      <c r="AJ36" s="63" t="e">
        <f>AG36*#REF!/AG29</f>
        <v>#VALUE!</v>
      </c>
      <c r="AK36" s="63" t="s">
        <v>358</v>
      </c>
      <c r="AM36" s="147">
        <f>AM8*$C29</f>
        <v>4.7156891706248993</v>
      </c>
      <c r="AN36" s="63" t="e">
        <f>AK36*#REF!/AK29</f>
        <v>#VALUE!</v>
      </c>
      <c r="AO36" s="63" t="s">
        <v>358</v>
      </c>
    </row>
    <row r="37" spans="1:41">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323.48794783243403</v>
      </c>
      <c r="D42" s="63" t="e">
        <f>#REF!</f>
        <v>#REF!</v>
      </c>
      <c r="E42" s="141" t="s">
        <v>358</v>
      </c>
      <c r="F42" s="63" t="e">
        <f>#REF!</f>
        <v>#REF!</v>
      </c>
      <c r="G42" s="141" t="s">
        <v>358</v>
      </c>
      <c r="I42" s="141">
        <f>MOD(I9-$C32,360)</f>
        <v>348.96980254783614</v>
      </c>
      <c r="K42" s="141">
        <f>MOD(K9-$K32,360)</f>
        <v>342.55118344580342</v>
      </c>
      <c r="L42" s="63" t="e">
        <f>#REF!</f>
        <v>#REF!</v>
      </c>
      <c r="M42" s="141" t="s">
        <v>358</v>
      </c>
      <c r="O42" s="318">
        <f>MOD(O9-$K32,360)</f>
        <v>263.48273427757431</v>
      </c>
      <c r="P42" s="63" t="e">
        <f>#REF!</f>
        <v>#REF!</v>
      </c>
      <c r="Q42" s="141" t="s">
        <v>358</v>
      </c>
      <c r="S42" s="318">
        <f>MOD(S9-$S32,360)</f>
        <v>264.09466195999084</v>
      </c>
      <c r="T42" s="63" t="e">
        <f>#REF!</f>
        <v>#REF!</v>
      </c>
      <c r="U42" s="141" t="s">
        <v>358</v>
      </c>
      <c r="W42" s="318">
        <f>MOD(W9-$S32,360)</f>
        <v>171.06965005242716</v>
      </c>
      <c r="X42" s="63" t="e">
        <f>#REF!</f>
        <v>#REF!</v>
      </c>
      <c r="Y42" s="141" t="s">
        <v>358</v>
      </c>
      <c r="AA42" s="141">
        <f>MOD(AA9-$AA32,360)</f>
        <v>266.33176257952528</v>
      </c>
      <c r="AB42" s="63" t="e">
        <f>#REF!</f>
        <v>#REF!</v>
      </c>
      <c r="AC42" s="141" t="s">
        <v>358</v>
      </c>
      <c r="AE42" s="141">
        <f>MOD(AE9-$AA32,360)</f>
        <v>142.78092441478378</v>
      </c>
      <c r="AF42" s="63" t="e">
        <f>#REF!</f>
        <v>#REF!</v>
      </c>
      <c r="AG42" s="141" t="s">
        <v>358</v>
      </c>
      <c r="AI42" s="141">
        <f>MOD(AI9-$AI32,360)</f>
        <v>145.58909449326433</v>
      </c>
      <c r="AJ42" s="63" t="e">
        <f>#REF!</f>
        <v>#REF!</v>
      </c>
      <c r="AK42" s="141" t="s">
        <v>358</v>
      </c>
      <c r="AM42" s="141">
        <f>MOD(AM9-$AI32,360)</f>
        <v>55.61132369855568</v>
      </c>
      <c r="AN42" s="63" t="e">
        <f>#REF!</f>
        <v>#REF!</v>
      </c>
      <c r="AO42" s="141" t="s">
        <v>358</v>
      </c>
    </row>
    <row r="43" spans="1:41">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c r="C46" s="141"/>
      <c r="E46" s="141"/>
      <c r="G46" s="141"/>
      <c r="I46" s="141"/>
      <c r="K46" s="141"/>
      <c r="M46" s="141"/>
      <c r="O46" s="318"/>
      <c r="Q46" s="141"/>
      <c r="S46" s="318"/>
      <c r="U46" s="141"/>
      <c r="W46" s="318"/>
      <c r="Y46" s="141"/>
      <c r="AA46" s="141"/>
      <c r="AC46" s="141"/>
      <c r="AE46" s="141"/>
      <c r="AG46" s="141"/>
      <c r="AI46" s="141"/>
      <c r="AK46" s="141"/>
      <c r="AM46" s="141"/>
      <c r="AO46" s="141"/>
    </row>
    <row r="47" spans="1:41">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c r="A60" s="129" t="s">
        <v>116</v>
      </c>
      <c r="B60" s="166" t="e">
        <f>STDEV(C36,G36)</f>
        <v>#DIV/0!</v>
      </c>
      <c r="C60" s="118">
        <f>STDEV(C37:I37)</f>
        <v>0.31875668651025424</v>
      </c>
      <c r="D60" s="118">
        <f>STDEV(C38:I38)</f>
        <v>7.0949055485105023E-2</v>
      </c>
      <c r="F60" s="118">
        <f>STDEV(E38:K38)</f>
        <v>0.10954763035051918</v>
      </c>
      <c r="H60" s="166">
        <f>STDEV(I36,K36)</f>
        <v>0.16957973178260277</v>
      </c>
      <c r="I60" s="118">
        <f>STDEV(I37:O37)</f>
        <v>0.32933994424082691</v>
      </c>
      <c r="J60" s="166"/>
      <c r="N60" s="321"/>
      <c r="R60" s="321"/>
      <c r="V60" s="321"/>
      <c r="Z60" s="166"/>
      <c r="AD60" s="166">
        <f>STDEV(AE36,AI36)</f>
        <v>1.8840633231745292E-2</v>
      </c>
      <c r="AE60" s="118">
        <f>STDEV(AE37:AK37)</f>
        <v>1.8840633231745309E-2</v>
      </c>
      <c r="AH60" s="166"/>
      <c r="AL60" s="166"/>
    </row>
    <row r="61" spans="1:41">
      <c r="A61" s="129" t="s">
        <v>117</v>
      </c>
      <c r="B61" s="166">
        <f>AVERAGE(C42,G42)</f>
        <v>323.48794783243403</v>
      </c>
      <c r="H61" s="167">
        <f>AVERAGE(I42,K42)</f>
        <v>345.76049299681978</v>
      </c>
      <c r="J61" s="166"/>
      <c r="N61" s="321"/>
      <c r="R61" s="321"/>
      <c r="V61" s="321"/>
      <c r="Z61" s="166"/>
      <c r="AD61" s="167">
        <f>AVERAGE(AE42,AI42)</f>
        <v>144.18500945402405</v>
      </c>
      <c r="AH61" s="166"/>
      <c r="AL61" s="166"/>
    </row>
    <row r="62" spans="1:41">
      <c r="A62" s="129" t="s">
        <v>118</v>
      </c>
      <c r="B62" s="166" t="e">
        <f>STDEV(C42,G42)</f>
        <v>#DIV/0!</v>
      </c>
      <c r="H62" s="166">
        <f>STDEV(I42,K42)</f>
        <v>4.538649092903615</v>
      </c>
      <c r="J62" s="166"/>
      <c r="N62" s="321"/>
      <c r="R62" s="321"/>
      <c r="V62" s="321"/>
      <c r="Z62" s="166"/>
      <c r="AD62" s="166">
        <f>STDEV(AE42,AI42)</f>
        <v>1.9856761052186325</v>
      </c>
      <c r="AH62" s="166"/>
      <c r="AL62" s="166"/>
    </row>
  </sheetData>
  <mergeCells count="37">
    <mergeCell ref="L10:M10"/>
    <mergeCell ref="B10:C10"/>
    <mergeCell ref="D10:E10"/>
    <mergeCell ref="F10:G10"/>
    <mergeCell ref="H10:I10"/>
    <mergeCell ref="J10:K10"/>
    <mergeCell ref="N10:O10"/>
    <mergeCell ref="R10:S10"/>
    <mergeCell ref="T10:U10"/>
    <mergeCell ref="V10:W10"/>
    <mergeCell ref="X10:Y10"/>
    <mergeCell ref="P10:Q10"/>
    <mergeCell ref="B19:C19"/>
    <mergeCell ref="J19:K19"/>
    <mergeCell ref="N19:O19"/>
    <mergeCell ref="H19:I19"/>
    <mergeCell ref="R19:S19"/>
    <mergeCell ref="B34:C34"/>
    <mergeCell ref="J34:K34"/>
    <mergeCell ref="N34:O34"/>
    <mergeCell ref="H34:I34"/>
    <mergeCell ref="R34:S34"/>
    <mergeCell ref="V19:W19"/>
    <mergeCell ref="V34:W34"/>
    <mergeCell ref="Z19:AA19"/>
    <mergeCell ref="Z34:AA34"/>
    <mergeCell ref="AB10:AC10"/>
    <mergeCell ref="Z10:AA10"/>
    <mergeCell ref="AL19:AM19"/>
    <mergeCell ref="AL34:AM34"/>
    <mergeCell ref="AL10:AM10"/>
    <mergeCell ref="AD10:AE10"/>
    <mergeCell ref="AH10:AI10"/>
    <mergeCell ref="AD19:AE19"/>
    <mergeCell ref="AD34:AE34"/>
    <mergeCell ref="AH19:AI19"/>
    <mergeCell ref="AH34:AI34"/>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sheetPr>
    <pageSetUpPr fitToPage="1"/>
  </sheetPr>
  <dimension ref="A1:AR62"/>
  <sheetViews>
    <sheetView zoomScale="85" zoomScaleNormal="85" workbookViewId="0">
      <pane xSplit="1" ySplit="2" topLeftCell="B22" activePane="bottomRight" state="frozenSplit"/>
      <selection pane="topRight"/>
      <selection pane="bottomLeft" activeCell="A3" sqref="A3"/>
      <selection pane="bottomRight" activeCell="F6" sqref="F6:G9"/>
    </sheetView>
  </sheetViews>
  <sheetFormatPr defaultRowHeight="15"/>
  <cols>
    <col min="1" max="1" width="28" style="118" customWidth="1"/>
    <col min="2" max="13" width="11.7109375" style="118" customWidth="1"/>
    <col min="14" max="15" width="11.7109375" style="311" customWidth="1"/>
    <col min="16"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422</v>
      </c>
      <c r="E2" s="116" t="s">
        <v>423</v>
      </c>
      <c r="F2" s="116"/>
      <c r="G2" s="116" t="s">
        <v>424</v>
      </c>
      <c r="I2" s="116" t="s">
        <v>425</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c r="A10" s="250" t="s">
        <v>40</v>
      </c>
      <c r="B10" s="380" t="s">
        <v>421</v>
      </c>
      <c r="C10" s="380"/>
      <c r="D10" s="380"/>
      <c r="E10" s="380"/>
      <c r="F10" s="380" t="s">
        <v>421</v>
      </c>
      <c r="G10" s="380"/>
      <c r="H10" s="380"/>
      <c r="I10" s="380"/>
      <c r="J10" s="380"/>
      <c r="K10" s="380"/>
      <c r="L10" s="380"/>
      <c r="M10" s="380"/>
      <c r="N10" s="384"/>
      <c r="O10" s="384"/>
      <c r="P10" s="380"/>
      <c r="Q10" s="380"/>
      <c r="R10" s="384"/>
      <c r="S10" s="384"/>
      <c r="T10" s="380"/>
      <c r="U10" s="380"/>
      <c r="V10" s="384"/>
      <c r="W10" s="384"/>
      <c r="X10" s="380"/>
      <c r="Y10" s="380"/>
      <c r="Z10" s="380"/>
      <c r="AA10" s="380"/>
      <c r="AB10" s="380"/>
      <c r="AC10" s="380"/>
      <c r="AD10" s="380"/>
      <c r="AE10" s="380"/>
      <c r="AH10" s="380"/>
      <c r="AI10" s="380"/>
      <c r="AL10" s="380"/>
      <c r="AM10" s="380"/>
    </row>
    <row r="11" spans="1:44" s="127" customFormat="1">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c r="A13" s="118" t="s">
        <v>18</v>
      </c>
      <c r="D13" s="63"/>
      <c r="E13" s="63"/>
      <c r="H13" s="63"/>
      <c r="I13" s="63"/>
      <c r="L13" s="63"/>
      <c r="M13" s="63"/>
      <c r="P13" s="63"/>
      <c r="Q13" s="63"/>
      <c r="T13" s="63"/>
      <c r="U13" s="63"/>
      <c r="X13" s="63"/>
      <c r="Y13" s="63"/>
      <c r="AB13" s="63"/>
      <c r="AC13" s="63"/>
      <c r="AF13" s="63"/>
      <c r="AG13" s="63"/>
      <c r="AJ13" s="63"/>
      <c r="AK13" s="63"/>
      <c r="AN13" s="63"/>
      <c r="AO13" s="63"/>
    </row>
    <row r="14" spans="1:44">
      <c r="A14" s="118" t="s">
        <v>17</v>
      </c>
      <c r="D14" s="63"/>
      <c r="E14" s="63"/>
      <c r="H14" s="63"/>
      <c r="I14" s="63"/>
      <c r="L14" s="63"/>
      <c r="M14" s="63"/>
      <c r="P14" s="63"/>
      <c r="Q14" s="63"/>
      <c r="T14" s="63"/>
      <c r="U14" s="63"/>
      <c r="X14" s="63"/>
      <c r="Y14" s="63"/>
      <c r="AB14" s="63"/>
      <c r="AC14" s="63"/>
      <c r="AF14" s="63"/>
      <c r="AG14" s="63"/>
      <c r="AJ14" s="63"/>
      <c r="AK14" s="63"/>
      <c r="AN14" s="63"/>
      <c r="AO14" s="63"/>
    </row>
    <row r="15" spans="1:44">
      <c r="A15" s="118" t="s">
        <v>14</v>
      </c>
      <c r="D15" s="63"/>
      <c r="E15" s="63"/>
      <c r="H15" s="63"/>
      <c r="I15" s="63"/>
      <c r="L15" s="63"/>
      <c r="M15" s="63"/>
      <c r="P15" s="63"/>
      <c r="Q15" s="63"/>
      <c r="T15" s="63"/>
      <c r="U15" s="63"/>
      <c r="X15" s="63"/>
      <c r="Y15" s="63"/>
      <c r="AB15" s="63"/>
      <c r="AC15" s="63"/>
      <c r="AF15" s="63"/>
      <c r="AG15" s="63"/>
      <c r="AJ15" s="63"/>
      <c r="AK15" s="63"/>
      <c r="AN15" s="63"/>
      <c r="AO15" s="63"/>
    </row>
    <row r="16" spans="1:44">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c r="A19" s="251" t="s">
        <v>40</v>
      </c>
      <c r="B19" s="338"/>
      <c r="C19" s="338"/>
      <c r="D19" s="322"/>
      <c r="E19" s="322"/>
      <c r="F19" s="338"/>
      <c r="G19" s="338"/>
      <c r="H19" s="322"/>
      <c r="I19" s="322"/>
      <c r="J19" s="338"/>
      <c r="K19" s="338"/>
      <c r="L19" s="322"/>
      <c r="M19" s="322"/>
      <c r="N19" s="382"/>
      <c r="O19" s="382"/>
      <c r="P19" s="322"/>
      <c r="Q19" s="322"/>
      <c r="R19" s="382"/>
      <c r="S19" s="382"/>
      <c r="T19" s="322"/>
      <c r="U19" s="322"/>
      <c r="V19" s="382"/>
      <c r="W19" s="382"/>
      <c r="X19" s="322"/>
      <c r="Y19" s="322"/>
      <c r="Z19" s="338"/>
      <c r="AA19" s="338"/>
      <c r="AB19" s="322"/>
      <c r="AC19" s="322"/>
      <c r="AD19" s="338"/>
      <c r="AE19" s="338"/>
      <c r="AF19" s="322"/>
      <c r="AG19" s="322"/>
      <c r="AH19" s="338"/>
      <c r="AI19" s="338"/>
      <c r="AJ19" s="322"/>
      <c r="AK19" s="322"/>
      <c r="AL19" s="338"/>
      <c r="AM19" s="338"/>
      <c r="AN19" s="322"/>
      <c r="AO19" s="322"/>
    </row>
    <row r="20" spans="1:41" s="127" customFormat="1">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c r="A25" s="118" t="s">
        <v>36</v>
      </c>
      <c r="D25" s="63"/>
      <c r="E25" s="63"/>
      <c r="H25" s="63"/>
      <c r="I25" s="63"/>
      <c r="L25" s="63"/>
      <c r="M25" s="63"/>
      <c r="P25" s="63"/>
      <c r="Q25" s="63"/>
      <c r="T25" s="63"/>
      <c r="U25" s="63"/>
      <c r="X25" s="63"/>
      <c r="Y25" s="63"/>
      <c r="AB25" s="63"/>
      <c r="AC25" s="63"/>
      <c r="AF25" s="63"/>
      <c r="AG25" s="63"/>
      <c r="AJ25" s="63"/>
      <c r="AK25" s="63"/>
      <c r="AN25" s="63"/>
      <c r="AO25" s="63"/>
    </row>
    <row r="26" spans="1:41">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c r="A29" s="139" t="s">
        <v>69</v>
      </c>
      <c r="B29" s="118" t="s">
        <v>357</v>
      </c>
      <c r="C29" s="139">
        <f>SUM(B28:I28)/SUM(B27:I27)</f>
        <v>0.11939544601815216</v>
      </c>
      <c r="D29" s="63"/>
      <c r="E29" s="63"/>
      <c r="F29" s="118" t="s">
        <v>357</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c r="A31" s="129" t="s">
        <v>119</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c r="A32" s="261" t="s">
        <v>120</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c r="A33" s="118" t="s">
        <v>121</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c r="A34" s="251" t="s">
        <v>40</v>
      </c>
      <c r="B34" s="334"/>
      <c r="C34" s="334"/>
      <c r="D34" s="322"/>
      <c r="E34" s="322"/>
      <c r="F34" s="334"/>
      <c r="G34" s="334"/>
      <c r="H34" s="322"/>
      <c r="I34" s="322"/>
      <c r="J34" s="334"/>
      <c r="K34" s="334"/>
      <c r="L34" s="322"/>
      <c r="M34" s="322"/>
      <c r="N34" s="383"/>
      <c r="O34" s="383"/>
      <c r="P34" s="322"/>
      <c r="Q34" s="322"/>
      <c r="R34" s="383"/>
      <c r="S34" s="383"/>
      <c r="T34" s="322"/>
      <c r="U34" s="322"/>
      <c r="V34" s="383"/>
      <c r="W34" s="383"/>
      <c r="X34" s="322"/>
      <c r="Y34" s="322"/>
      <c r="Z34" s="334"/>
      <c r="AA34" s="334"/>
      <c r="AB34" s="322"/>
      <c r="AC34" s="322"/>
      <c r="AD34" s="334"/>
      <c r="AE34" s="334"/>
      <c r="AF34" s="322"/>
      <c r="AG34" s="322"/>
      <c r="AH34" s="334"/>
      <c r="AI34" s="334"/>
      <c r="AJ34" s="322"/>
      <c r="AK34" s="322"/>
      <c r="AL34" s="334"/>
      <c r="AM34" s="334"/>
      <c r="AN34" s="322"/>
      <c r="AO34" s="322"/>
    </row>
    <row r="35" spans="1:41" s="127" customFormat="1">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1.6095087368399947</v>
      </c>
      <c r="D36" s="63" t="e">
        <f>A36*#REF!/A29</f>
        <v>#VALUE!</v>
      </c>
      <c r="E36" s="63" t="s">
        <v>358</v>
      </c>
      <c r="G36" s="147">
        <f>G8*$C29</f>
        <v>1.8799087139475112</v>
      </c>
      <c r="H36" s="63" t="e">
        <f>E36*#REF!/E29</f>
        <v>#VALUE!</v>
      </c>
      <c r="I36" s="63" t="s">
        <v>358</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200.1688385764954</v>
      </c>
      <c r="D42" s="63" t="e">
        <f>#REF!</f>
        <v>#REF!</v>
      </c>
      <c r="E42" s="141" t="s">
        <v>358</v>
      </c>
      <c r="G42" s="141">
        <f>MOD(G9-$C32,360)</f>
        <v>17.575628254732493</v>
      </c>
      <c r="H42" s="63" t="e">
        <f>#REF!</f>
        <v>#REF!</v>
      </c>
      <c r="I42" s="141" t="s">
        <v>358</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c r="C46" s="141"/>
      <c r="E46" s="141"/>
      <c r="G46" s="141"/>
      <c r="I46" s="141"/>
      <c r="K46" s="141"/>
      <c r="M46" s="141"/>
      <c r="O46" s="318"/>
      <c r="Q46" s="141"/>
      <c r="S46" s="318"/>
      <c r="U46" s="141"/>
      <c r="W46" s="318"/>
      <c r="Y46" s="141"/>
      <c r="AA46" s="141"/>
      <c r="AC46" s="141"/>
      <c r="AE46" s="141"/>
      <c r="AG46" s="141"/>
      <c r="AI46" s="141"/>
      <c r="AK46" s="141"/>
      <c r="AM46" s="141"/>
      <c r="AO46" s="141"/>
    </row>
    <row r="47" spans="1:41">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c r="A49" s="118" t="s">
        <v>46</v>
      </c>
      <c r="B49" s="118">
        <f>B48^2</f>
        <v>1.2369017438113119E-3</v>
      </c>
      <c r="C49" s="118">
        <f>C48^2</f>
        <v>3.1622311277802705E-3</v>
      </c>
      <c r="F49" s="118">
        <f>F48^2</f>
        <v>7.8469984445941558E-3</v>
      </c>
      <c r="G49" s="118">
        <f>G48^2</f>
        <v>3.5408591763867216E-2</v>
      </c>
    </row>
    <row r="50" spans="1:41" s="129" customFormat="1">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c r="A60" s="129" t="s">
        <v>116</v>
      </c>
      <c r="B60" s="166">
        <f>STDEV(C36,G36)</f>
        <v>0.19120165744541104</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c r="A61" s="129" t="s">
        <v>117</v>
      </c>
      <c r="B61" s="166">
        <f>AVERAGE(C42,G42)</f>
        <v>108.87223341561395</v>
      </c>
      <c r="F61" s="166">
        <f>AVERAGE(G42,K42)</f>
        <v>17.575628254732493</v>
      </c>
      <c r="J61" s="166"/>
      <c r="N61" s="321"/>
      <c r="R61" s="321"/>
      <c r="V61" s="321"/>
      <c r="Z61" s="166"/>
      <c r="AD61" s="167"/>
      <c r="AH61" s="166"/>
      <c r="AL61" s="166"/>
    </row>
    <row r="62" spans="1:41">
      <c r="A62" s="129" t="s">
        <v>118</v>
      </c>
      <c r="B62" s="166">
        <f>STDEV(C42,G42)</f>
        <v>129.11289721714004</v>
      </c>
      <c r="F62" s="166" t="e">
        <f>STDEV(G42,K42)</f>
        <v>#DIV/0!</v>
      </c>
      <c r="J62" s="166"/>
      <c r="N62" s="321"/>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V19:W19"/>
    <mergeCell ref="Z19:AA19"/>
    <mergeCell ref="AD19:AE19"/>
    <mergeCell ref="V34:W34"/>
    <mergeCell ref="Z10:AA10"/>
    <mergeCell ref="AB10:AC10"/>
    <mergeCell ref="AD10:AE10"/>
    <mergeCell ref="B34:C34"/>
    <mergeCell ref="J34:K34"/>
    <mergeCell ref="N34:O34"/>
    <mergeCell ref="R34:S34"/>
    <mergeCell ref="B19:C19"/>
    <mergeCell ref="J19:K19"/>
    <mergeCell ref="N19:O19"/>
    <mergeCell ref="R19:S19"/>
    <mergeCell ref="F19:G19"/>
    <mergeCell ref="F34:G34"/>
    <mergeCell ref="Z34:AA34"/>
    <mergeCell ref="AD34:AE34"/>
    <mergeCell ref="AH34:AI34"/>
    <mergeCell ref="AL34:AM34"/>
    <mergeCell ref="AH19:AI19"/>
    <mergeCell ref="AL19:AM19"/>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sheetPr>
    <pageSetUpPr fitToPage="1"/>
  </sheetPr>
  <dimension ref="A1:AR62"/>
  <sheetViews>
    <sheetView tabSelected="1" zoomScale="85" zoomScaleNormal="85" workbookViewId="0">
      <pane xSplit="1" ySplit="2" topLeftCell="B29" activePane="bottomRight" state="frozenSplit"/>
      <selection pane="topRight"/>
      <selection pane="bottomLeft" activeCell="A3" sqref="A3"/>
      <selection pane="bottomRight" activeCell="L10" sqref="L10:M10"/>
    </sheetView>
  </sheetViews>
  <sheetFormatPr defaultRowHeight="15"/>
  <cols>
    <col min="1" max="1" width="28" style="118" customWidth="1"/>
    <col min="2" max="17" width="11.7109375" style="118" customWidth="1"/>
    <col min="18" max="19" width="11.7109375" style="311" customWidth="1"/>
    <col min="20" max="21" width="11.7109375" style="118" customWidth="1"/>
    <col min="22" max="23" width="11.7109375" style="311" customWidth="1"/>
    <col min="24" max="41" width="11.7109375" style="118" customWidth="1"/>
    <col min="42" max="16384" width="9.140625" style="118"/>
  </cols>
  <sheetData>
    <row r="1" spans="1:44" s="127" customFormat="1">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c r="B2" s="116"/>
      <c r="C2" s="116" t="s">
        <v>426</v>
      </c>
      <c r="E2" s="116" t="s">
        <v>427</v>
      </c>
      <c r="F2" s="116"/>
      <c r="G2" s="116" t="s">
        <v>433</v>
      </c>
      <c r="I2" s="116" t="s">
        <v>428</v>
      </c>
      <c r="J2" s="116"/>
      <c r="K2" s="310" t="s">
        <v>429</v>
      </c>
      <c r="L2" s="116"/>
      <c r="M2" s="116" t="s">
        <v>430</v>
      </c>
      <c r="O2" s="116" t="s">
        <v>432</v>
      </c>
      <c r="Q2" s="116"/>
      <c r="R2" s="310"/>
      <c r="S2" s="310"/>
      <c r="U2" s="116"/>
      <c r="V2" s="310"/>
      <c r="W2" s="310"/>
      <c r="Y2" s="116"/>
      <c r="Z2" s="116"/>
      <c r="AA2" s="116"/>
      <c r="AC2" s="116"/>
      <c r="AD2" s="116"/>
      <c r="AE2" s="116"/>
      <c r="AG2" s="116"/>
      <c r="AH2" s="116"/>
      <c r="AI2" s="116"/>
      <c r="AK2" s="116"/>
      <c r="AL2" s="116"/>
      <c r="AM2" s="116"/>
      <c r="AO2" s="116"/>
    </row>
    <row r="3" spans="1:44" s="249" customFormat="1">
      <c r="B3" s="116" t="s">
        <v>61</v>
      </c>
      <c r="C3" s="116" t="s">
        <v>60</v>
      </c>
      <c r="D3" s="61"/>
      <c r="E3" s="61"/>
      <c r="F3" s="116" t="s">
        <v>61</v>
      </c>
      <c r="G3" s="116" t="s">
        <v>60</v>
      </c>
      <c r="H3" s="61"/>
      <c r="I3" s="61"/>
      <c r="J3" s="116" t="s">
        <v>61</v>
      </c>
      <c r="K3" s="116" t="s">
        <v>60</v>
      </c>
      <c r="L3" s="116" t="s">
        <v>61</v>
      </c>
      <c r="M3" s="116" t="s">
        <v>60</v>
      </c>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1615.3579999999999</v>
      </c>
      <c r="Q4" s="217">
        <v>2017.086</v>
      </c>
      <c r="T4" s="63"/>
      <c r="U4" s="63"/>
      <c r="X4" s="63"/>
      <c r="Y4" s="63"/>
      <c r="AB4" s="63"/>
      <c r="AC4" s="63"/>
      <c r="AF4" s="63"/>
      <c r="AG4" s="63"/>
      <c r="AJ4" s="63"/>
      <c r="AK4" s="63"/>
      <c r="AL4" s="217"/>
      <c r="AM4" s="217"/>
      <c r="AN4" s="63"/>
      <c r="AO4" s="63"/>
      <c r="AQ4" s="217"/>
      <c r="AR4" s="217"/>
    </row>
    <row r="5" spans="1:44">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1600.8040000000001</v>
      </c>
      <c r="Q5" s="217">
        <v>2013.942</v>
      </c>
      <c r="T5" s="63"/>
      <c r="U5" s="63"/>
      <c r="X5" s="63"/>
      <c r="Y5" s="63"/>
      <c r="AB5" s="63"/>
      <c r="AC5" s="63"/>
      <c r="AF5" s="63"/>
      <c r="AG5" s="63"/>
      <c r="AJ5" s="63"/>
      <c r="AK5" s="63"/>
      <c r="AL5" s="217"/>
      <c r="AM5" s="217"/>
      <c r="AN5" s="63"/>
      <c r="AO5" s="63"/>
      <c r="AQ5" s="217"/>
      <c r="AR5" s="217"/>
    </row>
    <row r="6" spans="1:44">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63"/>
      <c r="Q6" s="63"/>
      <c r="T6" s="63"/>
      <c r="U6" s="63"/>
      <c r="X6" s="63"/>
      <c r="Y6" s="63"/>
      <c r="AB6" s="63"/>
      <c r="AC6" s="63"/>
      <c r="AF6" s="63"/>
      <c r="AG6" s="63"/>
      <c r="AJ6" s="63"/>
      <c r="AK6" s="63"/>
      <c r="AN6" s="63"/>
      <c r="AO6" s="63"/>
    </row>
    <row r="7" spans="1:44">
      <c r="A7" s="118" t="s">
        <v>5</v>
      </c>
      <c r="B7" s="118">
        <f t="shared" ref="B7:E7" si="3">B6^2</f>
        <v>948.08568099999979</v>
      </c>
      <c r="C7" s="118">
        <f t="shared" si="3"/>
        <v>57.410928999999975</v>
      </c>
      <c r="D7" s="63">
        <f t="shared" si="3"/>
        <v>244036</v>
      </c>
      <c r="E7" s="63">
        <f t="shared" si="3"/>
        <v>64</v>
      </c>
      <c r="F7" s="118">
        <f t="shared" ref="F7:M7" si="4">F6^2</f>
        <v>969.82416399999977</v>
      </c>
      <c r="G7" s="118">
        <f t="shared" si="4"/>
        <v>665.79480899999987</v>
      </c>
      <c r="H7" s="63">
        <f t="shared" si="4"/>
        <v>272484</v>
      </c>
      <c r="I7" s="63">
        <f t="shared" si="4"/>
        <v>4</v>
      </c>
      <c r="J7" s="118">
        <f t="shared" si="4"/>
        <v>15.531481000000245</v>
      </c>
      <c r="K7" s="118">
        <f t="shared" si="4"/>
        <v>222.30809999999906</v>
      </c>
      <c r="L7" s="118">
        <f t="shared" si="4"/>
        <v>211.81891599999594</v>
      </c>
      <c r="M7" s="118">
        <f t="shared" si="4"/>
        <v>9.8847360000000339</v>
      </c>
      <c r="N7" s="63">
        <f t="shared" ref="N7:O7" si="5">N6^2</f>
        <v>166464</v>
      </c>
      <c r="O7" s="63">
        <f t="shared" si="5"/>
        <v>9</v>
      </c>
      <c r="P7" s="63"/>
      <c r="Q7" s="63"/>
      <c r="T7" s="63"/>
      <c r="U7" s="63"/>
      <c r="X7" s="63"/>
      <c r="Y7" s="63"/>
      <c r="AB7" s="63"/>
      <c r="AC7" s="63"/>
      <c r="AF7" s="63"/>
      <c r="AG7" s="63"/>
      <c r="AJ7" s="63"/>
      <c r="AK7" s="63"/>
      <c r="AN7" s="63"/>
      <c r="AO7" s="63"/>
    </row>
    <row r="8" spans="1:44">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P8" s="63"/>
      <c r="Q8" s="63"/>
      <c r="T8" s="63"/>
      <c r="U8" s="63"/>
      <c r="X8" s="63"/>
      <c r="Y8" s="63"/>
      <c r="AB8" s="63"/>
      <c r="AC8" s="63"/>
      <c r="AF8" s="63"/>
      <c r="AG8" s="63"/>
      <c r="AJ8" s="63"/>
      <c r="AK8" s="63"/>
      <c r="AN8" s="63"/>
      <c r="AO8" s="63"/>
    </row>
    <row r="9" spans="1:44">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P9" s="63"/>
      <c r="Q9" s="63"/>
      <c r="T9" s="63"/>
      <c r="U9" s="63"/>
      <c r="X9" s="63"/>
      <c r="Y9" s="63"/>
      <c r="AB9" s="63"/>
      <c r="AC9" s="63"/>
      <c r="AF9" s="63"/>
      <c r="AG9" s="63"/>
      <c r="AJ9" s="63"/>
      <c r="AK9" s="63"/>
      <c r="AN9" s="63"/>
      <c r="AO9" s="63"/>
    </row>
    <row r="10" spans="1:44" s="329" customFormat="1" ht="117" customHeight="1">
      <c r="A10" s="250" t="s">
        <v>40</v>
      </c>
      <c r="B10" s="380" t="s">
        <v>421</v>
      </c>
      <c r="C10" s="380"/>
      <c r="D10" s="380"/>
      <c r="E10" s="380"/>
      <c r="F10" s="380" t="s">
        <v>421</v>
      </c>
      <c r="G10" s="380"/>
      <c r="H10" s="380"/>
      <c r="I10" s="380"/>
      <c r="J10" s="380" t="s">
        <v>431</v>
      </c>
      <c r="K10" s="380"/>
      <c r="L10" s="384" t="s">
        <v>434</v>
      </c>
      <c r="M10" s="384"/>
      <c r="N10" s="380"/>
      <c r="O10" s="380"/>
      <c r="P10" s="380"/>
      <c r="Q10" s="380"/>
      <c r="R10" s="384"/>
      <c r="S10" s="384"/>
      <c r="T10" s="380"/>
      <c r="U10" s="380"/>
      <c r="V10" s="384"/>
      <c r="W10" s="384"/>
      <c r="X10" s="380"/>
      <c r="Y10" s="380"/>
      <c r="Z10" s="380"/>
      <c r="AA10" s="380"/>
      <c r="AB10" s="380"/>
      <c r="AC10" s="380"/>
      <c r="AD10" s="380"/>
      <c r="AE10" s="380"/>
      <c r="AH10" s="380"/>
      <c r="AI10" s="380"/>
      <c r="AL10" s="380"/>
      <c r="AM10" s="380"/>
    </row>
    <row r="11" spans="1:44" s="127" customFormat="1">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7" customFormat="1">
      <c r="B12" s="327" t="s">
        <v>62</v>
      </c>
      <c r="C12" s="327" t="s">
        <v>63</v>
      </c>
      <c r="D12" s="69"/>
      <c r="E12" s="69"/>
      <c r="F12" s="327" t="s">
        <v>62</v>
      </c>
      <c r="G12" s="327" t="s">
        <v>63</v>
      </c>
      <c r="H12" s="69"/>
      <c r="I12" s="69"/>
      <c r="J12" s="327" t="s">
        <v>62</v>
      </c>
      <c r="K12" s="327" t="s">
        <v>63</v>
      </c>
      <c r="L12" s="327" t="s">
        <v>62</v>
      </c>
      <c r="M12" s="327" t="s">
        <v>63</v>
      </c>
      <c r="N12" s="69"/>
      <c r="O12" s="69"/>
      <c r="P12" s="69"/>
      <c r="Q12" s="69"/>
      <c r="R12" s="312"/>
      <c r="S12" s="312"/>
      <c r="T12" s="69"/>
      <c r="U12" s="69"/>
      <c r="V12" s="312"/>
      <c r="W12" s="312"/>
      <c r="X12" s="69"/>
      <c r="Y12" s="69"/>
      <c r="AB12" s="69"/>
      <c r="AC12" s="69"/>
      <c r="AF12" s="69"/>
      <c r="AG12" s="69"/>
      <c r="AJ12" s="69"/>
      <c r="AK12" s="69"/>
      <c r="AN12" s="69"/>
      <c r="AO12" s="69"/>
    </row>
    <row r="13" spans="1:44">
      <c r="A13" s="118" t="s">
        <v>18</v>
      </c>
      <c r="D13" s="63"/>
      <c r="E13" s="63"/>
      <c r="H13" s="63"/>
      <c r="I13" s="63"/>
      <c r="N13" s="63"/>
      <c r="O13" s="63"/>
      <c r="P13" s="63"/>
      <c r="Q13" s="63"/>
      <c r="T13" s="63"/>
      <c r="U13" s="63"/>
      <c r="X13" s="63"/>
      <c r="Y13" s="63"/>
      <c r="AB13" s="63"/>
      <c r="AC13" s="63"/>
      <c r="AF13" s="63"/>
      <c r="AG13" s="63"/>
      <c r="AJ13" s="63"/>
      <c r="AK13" s="63"/>
      <c r="AN13" s="63"/>
      <c r="AO13" s="63"/>
    </row>
    <row r="14" spans="1:44">
      <c r="A14" s="118" t="s">
        <v>17</v>
      </c>
      <c r="D14" s="63"/>
      <c r="E14" s="63"/>
      <c r="H14" s="63"/>
      <c r="I14" s="63"/>
      <c r="N14" s="63"/>
      <c r="O14" s="63"/>
      <c r="P14" s="63"/>
      <c r="Q14" s="63"/>
      <c r="T14" s="63"/>
      <c r="U14" s="63"/>
      <c r="X14" s="63"/>
      <c r="Y14" s="63"/>
      <c r="AB14" s="63"/>
      <c r="AC14" s="63"/>
      <c r="AF14" s="63"/>
      <c r="AG14" s="63"/>
      <c r="AJ14" s="63"/>
      <c r="AK14" s="63"/>
      <c r="AN14" s="63"/>
      <c r="AO14" s="63"/>
    </row>
    <row r="15" spans="1:44">
      <c r="A15" s="118" t="s">
        <v>14</v>
      </c>
      <c r="D15" s="63"/>
      <c r="E15" s="63"/>
      <c r="H15" s="63"/>
      <c r="I15" s="63"/>
      <c r="N15" s="63"/>
      <c r="O15" s="63"/>
      <c r="P15" s="63"/>
      <c r="Q15" s="63"/>
      <c r="T15" s="63"/>
      <c r="U15" s="63"/>
      <c r="X15" s="63"/>
      <c r="Y15" s="63"/>
      <c r="AB15" s="63"/>
      <c r="AC15" s="63"/>
      <c r="AF15" s="63"/>
      <c r="AG15" s="63"/>
      <c r="AJ15" s="63"/>
      <c r="AK15" s="63"/>
      <c r="AN15" s="63"/>
      <c r="AO15" s="63"/>
    </row>
    <row r="16" spans="1:44">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P16" s="63"/>
      <c r="Q16" s="111"/>
      <c r="S16" s="313"/>
      <c r="T16" s="63"/>
      <c r="U16" s="111"/>
      <c r="W16" s="313"/>
      <c r="X16" s="63"/>
      <c r="Y16" s="111"/>
      <c r="AA16" s="147"/>
      <c r="AB16" s="63"/>
      <c r="AC16" s="111"/>
      <c r="AE16" s="147"/>
      <c r="AF16" s="63"/>
      <c r="AG16" s="111"/>
      <c r="AI16" s="147"/>
      <c r="AJ16" s="63"/>
      <c r="AK16" s="111"/>
      <c r="AM16" s="147"/>
      <c r="AN16" s="63"/>
      <c r="AO16" s="111"/>
    </row>
    <row r="17" spans="1:41">
      <c r="A17" s="118" t="s">
        <v>7</v>
      </c>
      <c r="C17" s="118">
        <v>103.41</v>
      </c>
      <c r="D17" s="63"/>
      <c r="E17" s="63">
        <v>-90</v>
      </c>
      <c r="G17" s="118">
        <v>129.82</v>
      </c>
      <c r="H17" s="63"/>
      <c r="I17" s="63">
        <v>-90</v>
      </c>
      <c r="K17" s="118">
        <v>347.11</v>
      </c>
      <c r="M17" s="118">
        <v>77.55</v>
      </c>
      <c r="N17" s="63"/>
      <c r="O17" s="63">
        <v>-90</v>
      </c>
      <c r="P17" s="63"/>
      <c r="Q17" s="63"/>
      <c r="T17" s="63"/>
      <c r="U17" s="63"/>
      <c r="X17" s="63"/>
      <c r="Y17" s="63"/>
      <c r="AB17" s="63"/>
      <c r="AC17" s="63"/>
      <c r="AF17" s="63"/>
      <c r="AG17" s="63"/>
      <c r="AJ17" s="63"/>
      <c r="AK17" s="63"/>
      <c r="AN17" s="63"/>
      <c r="AO17" s="63"/>
    </row>
    <row r="18" spans="1:41">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8" customFormat="1" ht="69" customHeight="1">
      <c r="A19" s="251" t="s">
        <v>40</v>
      </c>
      <c r="B19" s="338"/>
      <c r="C19" s="338"/>
      <c r="D19" s="330"/>
      <c r="E19" s="330"/>
      <c r="F19" s="338"/>
      <c r="G19" s="338"/>
      <c r="H19" s="330"/>
      <c r="I19" s="330"/>
      <c r="J19" s="338"/>
      <c r="K19" s="338"/>
      <c r="L19" s="338"/>
      <c r="M19" s="338"/>
      <c r="N19" s="331"/>
      <c r="O19" s="331"/>
      <c r="P19" s="330"/>
      <c r="Q19" s="330"/>
      <c r="R19" s="382"/>
      <c r="S19" s="382"/>
      <c r="T19" s="330"/>
      <c r="U19" s="330"/>
      <c r="V19" s="382"/>
      <c r="W19" s="382"/>
      <c r="X19" s="330"/>
      <c r="Y19" s="330"/>
      <c r="Z19" s="338"/>
      <c r="AA19" s="338"/>
      <c r="AB19" s="330"/>
      <c r="AC19" s="330"/>
      <c r="AD19" s="338"/>
      <c r="AE19" s="338"/>
      <c r="AF19" s="330"/>
      <c r="AG19" s="330"/>
      <c r="AH19" s="338"/>
      <c r="AI19" s="338"/>
      <c r="AJ19" s="330"/>
      <c r="AK19" s="330"/>
      <c r="AL19" s="338"/>
      <c r="AM19" s="338"/>
      <c r="AN19" s="330"/>
      <c r="AO19" s="330"/>
    </row>
    <row r="20" spans="1:41" s="127" customFormat="1">
      <c r="A20" s="252" t="s">
        <v>38</v>
      </c>
      <c r="D20" s="67"/>
      <c r="E20" s="67"/>
      <c r="H20" s="67"/>
      <c r="I20" s="67"/>
      <c r="N20" s="67"/>
      <c r="O20" s="67"/>
      <c r="P20" s="67"/>
      <c r="Q20" s="67"/>
      <c r="R20" s="315"/>
      <c r="S20" s="315"/>
      <c r="T20" s="67"/>
      <c r="U20" s="67"/>
      <c r="V20" s="315"/>
      <c r="W20" s="315"/>
      <c r="X20" s="67"/>
      <c r="Y20" s="67"/>
      <c r="AB20" s="67"/>
      <c r="AC20" s="67"/>
      <c r="AF20" s="67"/>
      <c r="AG20" s="67"/>
      <c r="AJ20" s="67"/>
      <c r="AK20" s="67"/>
      <c r="AN20" s="67"/>
      <c r="AO20" s="67"/>
    </row>
    <row r="21" spans="1:41">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P21" s="63"/>
      <c r="T21" s="63"/>
      <c r="X21" s="63"/>
      <c r="AB21" s="63"/>
      <c r="AF21" s="63"/>
      <c r="AJ21" s="63"/>
      <c r="AN21" s="63"/>
    </row>
    <row r="22" spans="1:41">
      <c r="A22" s="118" t="s">
        <v>34</v>
      </c>
      <c r="C22" s="129"/>
      <c r="D22" s="63"/>
      <c r="E22" s="63"/>
      <c r="G22" s="129"/>
      <c r="H22" s="63"/>
      <c r="I22" s="63"/>
      <c r="K22" s="129"/>
      <c r="M22" s="129"/>
      <c r="N22" s="63"/>
      <c r="O22" s="63"/>
      <c r="P22" s="63"/>
      <c r="Q22" s="63"/>
      <c r="T22" s="63"/>
      <c r="U22" s="63"/>
      <c r="X22" s="63"/>
      <c r="Y22" s="63"/>
      <c r="AA22" s="129"/>
      <c r="AB22" s="63"/>
      <c r="AC22" s="63"/>
      <c r="AE22" s="129"/>
      <c r="AF22" s="63"/>
      <c r="AG22" s="63"/>
      <c r="AI22" s="129"/>
      <c r="AJ22" s="63"/>
      <c r="AK22" s="63"/>
      <c r="AM22" s="129"/>
      <c r="AN22" s="63"/>
      <c r="AO22" s="63"/>
    </row>
    <row r="23" spans="1:41">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P23" s="63"/>
      <c r="T23" s="63"/>
      <c r="X23" s="63"/>
      <c r="AB23" s="63"/>
      <c r="AF23" s="63"/>
      <c r="AJ23" s="63"/>
      <c r="AN23" s="63"/>
    </row>
    <row r="24" spans="1:41">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P24" s="63"/>
      <c r="Q24" s="74"/>
      <c r="S24" s="316"/>
      <c r="T24" s="63"/>
      <c r="U24" s="74"/>
      <c r="W24" s="316"/>
      <c r="X24" s="63"/>
      <c r="Y24" s="74"/>
      <c r="AA24" s="74"/>
      <c r="AB24" s="63"/>
      <c r="AC24" s="74"/>
      <c r="AE24" s="74"/>
      <c r="AF24" s="63"/>
      <c r="AG24" s="74"/>
      <c r="AI24" s="74"/>
      <c r="AJ24" s="63"/>
      <c r="AK24" s="74"/>
      <c r="AM24" s="74"/>
      <c r="AN24" s="63"/>
      <c r="AO24" s="74"/>
    </row>
    <row r="25" spans="1:41">
      <c r="A25" s="118" t="s">
        <v>36</v>
      </c>
      <c r="D25" s="63"/>
      <c r="E25" s="63"/>
      <c r="H25" s="63"/>
      <c r="I25" s="63"/>
      <c r="N25" s="63"/>
      <c r="O25" s="63"/>
      <c r="P25" s="63"/>
      <c r="Q25" s="63"/>
      <c r="T25" s="63"/>
      <c r="U25" s="63"/>
      <c r="X25" s="63"/>
      <c r="Y25" s="63"/>
      <c r="AB25" s="63"/>
      <c r="AC25" s="63"/>
      <c r="AF25" s="63"/>
      <c r="AG25" s="63"/>
      <c r="AJ25" s="63"/>
      <c r="AK25" s="63"/>
      <c r="AN25" s="63"/>
      <c r="AO25" s="63"/>
    </row>
    <row r="26" spans="1:41">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P26" s="63"/>
      <c r="T26" s="63"/>
      <c r="X26" s="63"/>
      <c r="AB26" s="63"/>
      <c r="AF26" s="63"/>
      <c r="AJ26" s="63"/>
      <c r="AN26" s="63"/>
    </row>
    <row r="27" spans="1:41">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P27" s="63"/>
      <c r="Q27" s="63"/>
      <c r="T27" s="63"/>
      <c r="U27" s="63"/>
      <c r="X27" s="63"/>
      <c r="Y27" s="63"/>
      <c r="AB27" s="63"/>
      <c r="AC27" s="63"/>
      <c r="AF27" s="63"/>
      <c r="AG27" s="63"/>
      <c r="AJ27" s="63"/>
      <c r="AK27" s="63"/>
      <c r="AN27" s="63"/>
      <c r="AO27" s="63"/>
    </row>
    <row r="28" spans="1:41">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P28" s="63"/>
      <c r="T28" s="63"/>
      <c r="X28" s="63"/>
      <c r="AB28" s="63"/>
      <c r="AF28" s="63"/>
      <c r="AJ28" s="63"/>
      <c r="AN28" s="63"/>
    </row>
    <row r="29" spans="1:41">
      <c r="A29" s="139" t="s">
        <v>69</v>
      </c>
      <c r="B29" s="118" t="s">
        <v>357</v>
      </c>
      <c r="C29" s="139">
        <f>SUM(B28:O28)/SUM(B27:O27)</f>
        <v>0.1462120877334232</v>
      </c>
      <c r="D29" s="63"/>
      <c r="E29" s="63"/>
      <c r="F29" s="118" t="s">
        <v>357</v>
      </c>
      <c r="G29" s="139">
        <f>SUM(F28:I28)/SUM(F27:I27)</f>
        <v>0.14458554300403212</v>
      </c>
      <c r="H29" s="63"/>
      <c r="I29" s="63"/>
      <c r="J29" s="118" t="s">
        <v>357</v>
      </c>
      <c r="K29" s="139">
        <f>SUM(J28:Q28)/SUM(J27:Q27)</f>
        <v>0.14686838996321125</v>
      </c>
      <c r="L29" s="118" t="s">
        <v>357</v>
      </c>
      <c r="M29" s="139">
        <f>SUM(L28:S28)/SUM(L27:S27)</f>
        <v>0.14632132941180495</v>
      </c>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c r="A30" s="118" t="s">
        <v>72</v>
      </c>
      <c r="B30" s="118">
        <f>SQRT(SUMSQ(C30:E30)/SUM(C27:E27))</f>
        <v>3.8371930803784326E-4</v>
      </c>
      <c r="C30" s="139">
        <f>C21-$C$29</f>
        <v>2.4213750800519684E-4</v>
      </c>
      <c r="D30" s="63"/>
      <c r="E30" s="139">
        <f>E21-$C29</f>
        <v>1.2310042372747354E-3</v>
      </c>
      <c r="F30" s="118">
        <f>SQRT(SUMSQ(G30:I30)/SUM(G27:I27))</f>
        <v>7.1369182015143648E-4</v>
      </c>
      <c r="G30" s="139">
        <f>G21-$C$29</f>
        <v>6.8679156371204142E-4</v>
      </c>
      <c r="H30" s="63"/>
      <c r="I30" s="139">
        <f>I21-$C29</f>
        <v>-2.2770464263915657E-3</v>
      </c>
      <c r="J30" s="118">
        <f>SQRT(SUMSQ(K30:M30)/SUM(K27:M27))</f>
        <v>8.2878738113279539E-3</v>
      </c>
      <c r="K30" s="139">
        <f>K21-$C$29</f>
        <v>3.9625142217765419E-3</v>
      </c>
      <c r="L30" s="118">
        <f>SQRT(SUMSQ(M30:O30)/SUM(M27:O27))</f>
        <v>4.4404679890777789E-3</v>
      </c>
      <c r="M30" s="139">
        <f>M21-$C$29</f>
        <v>1.322681287837027E-2</v>
      </c>
      <c r="N30" s="63"/>
      <c r="O30" s="139">
        <f>O21-$C29</f>
        <v>-2.5304745248377891E-3</v>
      </c>
      <c r="P30" s="63"/>
      <c r="Q30" s="139"/>
      <c r="S30" s="317"/>
      <c r="T30" s="63"/>
      <c r="U30" s="139"/>
      <c r="W30" s="317"/>
      <c r="X30" s="63"/>
      <c r="Y30" s="139"/>
      <c r="AA30" s="139"/>
      <c r="AB30" s="63"/>
      <c r="AC30" s="139"/>
      <c r="AE30" s="139"/>
      <c r="AF30" s="63"/>
      <c r="AG30" s="139"/>
      <c r="AI30" s="139"/>
      <c r="AJ30" s="63"/>
      <c r="AK30" s="139"/>
      <c r="AM30" s="139"/>
      <c r="AN30" s="63"/>
      <c r="AO30" s="139"/>
    </row>
    <row r="31" spans="1:41">
      <c r="A31" s="129" t="s">
        <v>119</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P31" s="63"/>
      <c r="Q31" s="63"/>
      <c r="T31" s="63"/>
      <c r="U31" s="63"/>
      <c r="X31" s="63"/>
      <c r="Y31" s="63"/>
      <c r="AB31" s="63"/>
      <c r="AC31" s="63"/>
      <c r="AF31" s="63"/>
      <c r="AG31" s="63"/>
      <c r="AJ31" s="63"/>
      <c r="AK31" s="63"/>
      <c r="AN31" s="63"/>
      <c r="AO31" s="63"/>
    </row>
    <row r="32" spans="1:41">
      <c r="A32" s="261" t="s">
        <v>120</v>
      </c>
      <c r="C32" s="139">
        <f>MOD(SUM(B31:O31)/SUM(B27:O27),360)</f>
        <v>89.652700484151097</v>
      </c>
      <c r="D32" s="63"/>
      <c r="E32" s="63"/>
      <c r="G32" s="139">
        <f>MOD(SUM(F31:I31)/SUM(F27:I27),360)</f>
        <v>90.132663264361753</v>
      </c>
      <c r="H32" s="63"/>
      <c r="I32" s="63"/>
      <c r="K32" s="139">
        <f>MOD(SUM(J31:Q31)/SUM(J27:Q27),360)</f>
        <v>89.464480240674675</v>
      </c>
      <c r="M32" s="139">
        <f>MOD(SUM(L31:S31)/SUM(L27:S27),360)</f>
        <v>89.692863595977997</v>
      </c>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c r="A33" s="118" t="s">
        <v>121</v>
      </c>
      <c r="B33" s="118">
        <f>SQRT(SUMSQ(C33:E33)/SUM(C27:E27))</f>
        <v>0.29295064141578542</v>
      </c>
      <c r="C33" s="139">
        <f>C24-$C$32</f>
        <v>0.76187460424827691</v>
      </c>
      <c r="D33" s="63"/>
      <c r="E33" s="139">
        <f>E24-$C$32</f>
        <v>-0.58048625861275127</v>
      </c>
      <c r="F33" s="118">
        <f>SQRT(SUMSQ(G33:I33)/SUM(G27:I27))</f>
        <v>0.17766774905367233</v>
      </c>
      <c r="G33" s="139">
        <f>G24-$C$32</f>
        <v>0.1710692820255133</v>
      </c>
      <c r="H33" s="63"/>
      <c r="I33" s="139">
        <f>I24-$C$32</f>
        <v>0.56682250110853261</v>
      </c>
      <c r="J33" s="118">
        <f>SQRT(SUMSQ(K33:M33)/SUM(K27:M27))</f>
        <v>0.96800280022323093</v>
      </c>
      <c r="K33" s="139">
        <f>K24-$C$32</f>
        <v>-1.5684765718357596</v>
      </c>
      <c r="L33" s="118">
        <f>SQRT(SUMSQ(M33:O33)/SUM(M27:O27))</f>
        <v>0.20176340565085185</v>
      </c>
      <c r="M33" s="139">
        <f>M24-$C$32</f>
        <v>0.60740252802575867</v>
      </c>
      <c r="N33" s="63"/>
      <c r="O33" s="139">
        <f>O24-$C$32</f>
        <v>-7.3985388319698586E-2</v>
      </c>
      <c r="P33" s="63"/>
      <c r="Q33" s="139"/>
      <c r="S33" s="317"/>
      <c r="T33" s="63"/>
      <c r="U33" s="139"/>
      <c r="W33" s="317"/>
      <c r="X33" s="63"/>
      <c r="Y33" s="139"/>
      <c r="AA33" s="139"/>
      <c r="AB33" s="63"/>
      <c r="AC33" s="139"/>
      <c r="AE33" s="139"/>
      <c r="AF33" s="63"/>
      <c r="AG33" s="139"/>
      <c r="AI33" s="139"/>
      <c r="AJ33" s="63"/>
      <c r="AK33" s="139"/>
      <c r="AM33" s="139"/>
      <c r="AN33" s="63"/>
      <c r="AO33" s="139"/>
    </row>
    <row r="34" spans="1:41" s="328" customFormat="1" ht="75.75" customHeight="1">
      <c r="A34" s="251" t="s">
        <v>40</v>
      </c>
      <c r="B34" s="334"/>
      <c r="C34" s="334"/>
      <c r="D34" s="330"/>
      <c r="E34" s="330"/>
      <c r="F34" s="334"/>
      <c r="G34" s="334"/>
      <c r="H34" s="330"/>
      <c r="I34" s="330"/>
      <c r="J34" s="334"/>
      <c r="K34" s="334"/>
      <c r="L34" s="334"/>
      <c r="M34" s="334"/>
      <c r="N34" s="331"/>
      <c r="O34" s="331"/>
      <c r="P34" s="330"/>
      <c r="Q34" s="330"/>
      <c r="R34" s="383"/>
      <c r="S34" s="383"/>
      <c r="T34" s="330"/>
      <c r="U34" s="330"/>
      <c r="V34" s="383"/>
      <c r="W34" s="383"/>
      <c r="X34" s="330"/>
      <c r="Y34" s="330"/>
      <c r="Z34" s="334"/>
      <c r="AA34" s="334"/>
      <c r="AB34" s="330"/>
      <c r="AC34" s="330"/>
      <c r="AD34" s="334"/>
      <c r="AE34" s="334"/>
      <c r="AF34" s="330"/>
      <c r="AG34" s="330"/>
      <c r="AH34" s="334"/>
      <c r="AI34" s="334"/>
      <c r="AJ34" s="330"/>
      <c r="AK34" s="330"/>
      <c r="AL34" s="334"/>
      <c r="AM34" s="334"/>
      <c r="AN34" s="330"/>
      <c r="AO34" s="330"/>
    </row>
    <row r="35" spans="1:41" s="127" customFormat="1">
      <c r="A35" s="120" t="s">
        <v>54</v>
      </c>
      <c r="B35" s="120"/>
      <c r="C35" s="120"/>
      <c r="D35" s="67"/>
      <c r="E35" s="67"/>
      <c r="F35" s="120"/>
      <c r="G35" s="120"/>
      <c r="H35" s="67"/>
      <c r="I35" s="67"/>
      <c r="J35" s="120"/>
      <c r="K35" s="120"/>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c r="A36" s="139" t="s">
        <v>42</v>
      </c>
      <c r="C36" s="147">
        <f>C8*$C29</f>
        <v>4.6363219245786702</v>
      </c>
      <c r="D36" s="63" t="e">
        <f>A36*#REF!/A29</f>
        <v>#VALUE!</v>
      </c>
      <c r="E36" s="63" t="s">
        <v>358</v>
      </c>
      <c r="G36" s="147">
        <f>G8*$C29</f>
        <v>5.9132242354772488</v>
      </c>
      <c r="H36" s="63" t="e">
        <f>E36*#REF!/E29</f>
        <v>#VALUE!</v>
      </c>
      <c r="I36" s="63" t="s">
        <v>358</v>
      </c>
      <c r="K36" s="147">
        <f>K8*$C29</f>
        <v>2.2548899133531761</v>
      </c>
      <c r="M36" s="147">
        <f>M8*$C29</f>
        <v>2.1770565084633535</v>
      </c>
      <c r="N36" s="63" t="e">
        <f>K36*#REF!/K29</f>
        <v>#REF!</v>
      </c>
      <c r="O36" s="63" t="s">
        <v>358</v>
      </c>
      <c r="P36" s="63"/>
      <c r="Q36" s="63"/>
      <c r="S36" s="313"/>
      <c r="T36" s="63"/>
      <c r="U36" s="63"/>
      <c r="W36" s="313"/>
      <c r="X36" s="63"/>
      <c r="Y36" s="63"/>
      <c r="AA36" s="147"/>
      <c r="AB36" s="63"/>
      <c r="AC36" s="63"/>
      <c r="AE36" s="147"/>
      <c r="AF36" s="63"/>
      <c r="AG36" s="63"/>
      <c r="AI36" s="147"/>
      <c r="AJ36" s="63"/>
      <c r="AK36" s="63"/>
      <c r="AM36" s="147"/>
      <c r="AN36" s="63"/>
      <c r="AO36" s="63"/>
    </row>
    <row r="37" spans="1:41">
      <c r="A37" s="118" t="s">
        <v>50</v>
      </c>
      <c r="C37" s="141">
        <f>C36-C16</f>
        <v>-7.6780754213299218E-3</v>
      </c>
      <c r="D37" s="63"/>
      <c r="E37" s="63"/>
      <c r="G37" s="141">
        <f>G36-G16</f>
        <v>-2.777576452275099E-2</v>
      </c>
      <c r="H37" s="63"/>
      <c r="I37" s="63"/>
      <c r="K37" s="141">
        <f>K36-K16</f>
        <v>-6.1110086646823714E-2</v>
      </c>
      <c r="M37" s="141">
        <f>M36-M16</f>
        <v>-0.19694349153664659</v>
      </c>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c r="A38" s="118" t="s">
        <v>51</v>
      </c>
      <c r="C38" s="142">
        <f>C37/C16</f>
        <v>-1.6533323474009305E-3</v>
      </c>
      <c r="D38" s="63"/>
      <c r="E38" s="63"/>
      <c r="G38" s="142">
        <f>G37/G16</f>
        <v>-4.6752675513804061E-3</v>
      </c>
      <c r="H38" s="63"/>
      <c r="I38" s="63"/>
      <c r="K38" s="142">
        <f>K37/K16</f>
        <v>-2.6386047774967062E-2</v>
      </c>
      <c r="M38" s="142">
        <f>M37/M16</f>
        <v>-8.2958505280811529E-2</v>
      </c>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c r="A39" s="74" t="s">
        <v>53</v>
      </c>
      <c r="B39" s="118">
        <f>AVERAGE(B37:C37)</f>
        <v>-7.6780754213299218E-3</v>
      </c>
      <c r="C39" s="142">
        <f>AVERAGE(C38:C38)</f>
        <v>-1.6533323474009305E-3</v>
      </c>
      <c r="D39" s="63"/>
      <c r="E39" s="63"/>
      <c r="F39" s="118">
        <f>AVERAGE(F37:G37)</f>
        <v>-2.777576452275099E-2</v>
      </c>
      <c r="G39" s="142">
        <f>AVERAGE(G38:G38)</f>
        <v>-4.6752675513804061E-3</v>
      </c>
      <c r="H39" s="63"/>
      <c r="I39" s="63"/>
      <c r="J39" s="118">
        <f>AVERAGE(J37:K37)</f>
        <v>-6.1110086646823714E-2</v>
      </c>
      <c r="K39" s="142">
        <f>AVERAGE(K38:K38)</f>
        <v>-2.6386047774967062E-2</v>
      </c>
      <c r="L39" s="118">
        <f>AVERAGE(L37:M37)</f>
        <v>-0.19694349153664659</v>
      </c>
      <c r="M39" s="142">
        <f>AVERAGE(M38:M38)</f>
        <v>-8.2958505280811529E-2</v>
      </c>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c r="C41" s="142"/>
      <c r="D41" s="63"/>
      <c r="E41" s="63"/>
      <c r="G41" s="142"/>
      <c r="H41" s="63"/>
      <c r="I41" s="63"/>
      <c r="K41" s="142"/>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c r="A42" s="139" t="s">
        <v>43</v>
      </c>
      <c r="C42" s="141">
        <f>MOD(C9-$C32,360)</f>
        <v>104.17187460424827</v>
      </c>
      <c r="D42" s="63" t="e">
        <f>#REF!</f>
        <v>#REF!</v>
      </c>
      <c r="E42" s="141" t="s">
        <v>358</v>
      </c>
      <c r="G42" s="141">
        <f>MOD(G9-$C32,360)</f>
        <v>129.99106928202551</v>
      </c>
      <c r="H42" s="63" t="e">
        <f>#REF!</f>
        <v>#REF!</v>
      </c>
      <c r="I42" s="141" t="s">
        <v>358</v>
      </c>
      <c r="K42" s="141">
        <f>MOD(K9-$C32,360)</f>
        <v>345.54152342816428</v>
      </c>
      <c r="M42" s="141">
        <f>MOD(M9-$C32,360)</f>
        <v>78.157402528025756</v>
      </c>
      <c r="N42" s="63" t="e">
        <f>#REF!</f>
        <v>#REF!</v>
      </c>
      <c r="O42" s="141" t="s">
        <v>358</v>
      </c>
      <c r="P42" s="63"/>
      <c r="Q42" s="141"/>
      <c r="S42" s="318"/>
      <c r="T42" s="63"/>
      <c r="U42" s="141"/>
      <c r="W42" s="318"/>
      <c r="X42" s="63"/>
      <c r="Y42" s="141"/>
      <c r="AA42" s="141"/>
      <c r="AB42" s="63"/>
      <c r="AC42" s="141"/>
      <c r="AE42" s="141"/>
      <c r="AF42" s="63"/>
      <c r="AG42" s="141"/>
      <c r="AI42" s="141"/>
      <c r="AJ42" s="63"/>
      <c r="AK42" s="141"/>
      <c r="AM42" s="141"/>
      <c r="AN42" s="63"/>
      <c r="AO42" s="141"/>
    </row>
    <row r="43" spans="1:41">
      <c r="A43" s="118" t="s">
        <v>55</v>
      </c>
      <c r="C43" s="141">
        <f>C42-C17</f>
        <v>0.76187460424827691</v>
      </c>
      <c r="E43" s="141"/>
      <c r="G43" s="141">
        <f>G42-G17</f>
        <v>0.1710692820255133</v>
      </c>
      <c r="I43" s="141"/>
      <c r="K43" s="141">
        <f>K42-K17</f>
        <v>-1.5684765718357312</v>
      </c>
      <c r="M43" s="141">
        <f>M42-M17</f>
        <v>0.60740252802575867</v>
      </c>
      <c r="O43" s="141"/>
      <c r="Q43" s="141"/>
      <c r="S43" s="318"/>
      <c r="U43" s="141"/>
      <c r="W43" s="318"/>
      <c r="Y43" s="141"/>
      <c r="AA43" s="141"/>
      <c r="AC43" s="141"/>
      <c r="AE43" s="141"/>
      <c r="AG43" s="141"/>
      <c r="AI43" s="141"/>
      <c r="AK43" s="141"/>
      <c r="AM43" s="141"/>
      <c r="AO43" s="141"/>
    </row>
    <row r="44" spans="1:41">
      <c r="A44" s="118" t="s">
        <v>56</v>
      </c>
      <c r="B44" s="118">
        <f>AVERAGE(B43:C43)</f>
        <v>0.76187460424827691</v>
      </c>
      <c r="C44" s="141"/>
      <c r="E44" s="141"/>
      <c r="F44" s="118">
        <f>AVERAGE(F43:G43)</f>
        <v>0.1710692820255133</v>
      </c>
      <c r="G44" s="141"/>
      <c r="I44" s="141"/>
      <c r="J44" s="118">
        <f>AVERAGE(J43:K43)</f>
        <v>-1.5684765718357312</v>
      </c>
      <c r="K44" s="141"/>
      <c r="L44" s="118">
        <f>AVERAGE(L43:M43)</f>
        <v>0.60740252802575867</v>
      </c>
      <c r="M44" s="141"/>
      <c r="O44" s="141"/>
      <c r="Q44" s="141"/>
      <c r="S44" s="318"/>
      <c r="U44" s="141"/>
      <c r="W44" s="318"/>
      <c r="Y44" s="141"/>
      <c r="AA44" s="141"/>
      <c r="AC44" s="141"/>
      <c r="AE44" s="141"/>
      <c r="AG44" s="141"/>
      <c r="AI44" s="141"/>
      <c r="AK44" s="141"/>
      <c r="AM44" s="141"/>
      <c r="AO44" s="141"/>
    </row>
    <row r="45" spans="1:41">
      <c r="A45" s="118" t="s">
        <v>57</v>
      </c>
      <c r="B45" s="118" t="e">
        <f>STDEV(B43:C43)</f>
        <v>#DIV/0!</v>
      </c>
      <c r="C45" s="141"/>
      <c r="E45" s="141"/>
      <c r="F45" s="118" t="e">
        <f>STDEV(F43:G43)</f>
        <v>#DIV/0!</v>
      </c>
      <c r="G45" s="141"/>
      <c r="I45" s="141"/>
      <c r="J45" s="118" t="e">
        <f>STDEV(J43:K43)</f>
        <v>#DIV/0!</v>
      </c>
      <c r="K45" s="141"/>
      <c r="L45" s="118" t="e">
        <f>STDEV(L43:M43)</f>
        <v>#DIV/0!</v>
      </c>
      <c r="M45" s="141"/>
      <c r="O45" s="141"/>
      <c r="Q45" s="141"/>
      <c r="S45" s="318"/>
      <c r="U45" s="141"/>
      <c r="W45" s="318"/>
      <c r="Y45" s="141"/>
      <c r="AA45" s="141"/>
      <c r="AC45" s="141"/>
      <c r="AE45" s="141"/>
      <c r="AG45" s="141"/>
      <c r="AI45" s="141"/>
      <c r="AK45" s="141"/>
      <c r="AM45" s="141"/>
      <c r="AO45" s="141"/>
    </row>
    <row r="46" spans="1:41">
      <c r="C46" s="141"/>
      <c r="E46" s="141"/>
      <c r="G46" s="141"/>
      <c r="I46" s="141"/>
      <c r="K46" s="141"/>
      <c r="M46" s="141"/>
      <c r="O46" s="141"/>
      <c r="Q46" s="141"/>
      <c r="S46" s="318"/>
      <c r="U46" s="141"/>
      <c r="W46" s="318"/>
      <c r="Y46" s="141"/>
      <c r="AA46" s="141"/>
      <c r="AC46" s="141"/>
      <c r="AE46" s="141"/>
      <c r="AG46" s="141"/>
      <c r="AI46" s="141"/>
      <c r="AK46" s="141"/>
      <c r="AM46" s="141"/>
      <c r="AO46" s="141"/>
    </row>
    <row r="47" spans="1:41">
      <c r="A47" s="118" t="s">
        <v>44</v>
      </c>
      <c r="B47" s="72">
        <f>-C36*SIN((C42)/180*PI())</f>
        <v>-4.495218479326013</v>
      </c>
      <c r="C47" s="72">
        <f>C36*COS((C42)/180*PI())</f>
        <v>-1.1351175320004501</v>
      </c>
      <c r="D47" s="72"/>
      <c r="E47" s="72"/>
      <c r="F47" s="72">
        <f>-G36*SIN((G42)/180*PI())</f>
        <v>-4.5303849667723375</v>
      </c>
      <c r="G47" s="72">
        <f>G36*COS((G42)/180*PI())</f>
        <v>-3.800241164962916</v>
      </c>
      <c r="H47" s="72"/>
      <c r="I47" s="72"/>
      <c r="J47" s="72">
        <f>-K36*SIN((K42)/180*PI())</f>
        <v>0.56299708450276365</v>
      </c>
      <c r="K47" s="72">
        <f>K36*COS((K42)/180*PI())</f>
        <v>2.1834749378418068</v>
      </c>
      <c r="L47" s="72">
        <f>-M36*SIN((M42)/180*PI())</f>
        <v>-2.1307180399724062</v>
      </c>
      <c r="M47" s="72">
        <f>M36*COS((M42)/180*PI())</f>
        <v>0.4467837006637505</v>
      </c>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c r="A48" s="118" t="s">
        <v>45</v>
      </c>
      <c r="B48" s="72">
        <f>B47-B18</f>
        <v>2.2164791434970077E-2</v>
      </c>
      <c r="C48" s="72">
        <f>C47-C18</f>
        <v>-5.8091819657053678E-2</v>
      </c>
      <c r="D48" s="72"/>
      <c r="E48" s="72"/>
      <c r="F48" s="72">
        <f>F47-F18</f>
        <v>3.2659709212440546E-2</v>
      </c>
      <c r="G48" s="72">
        <f>G47-G18</f>
        <v>4.2435944975509621E-3</v>
      </c>
      <c r="H48" s="72"/>
      <c r="I48" s="72"/>
      <c r="J48" s="72">
        <f>J47-J18</f>
        <v>4.634383996320468E-2</v>
      </c>
      <c r="K48" s="72">
        <f>K47-K18</f>
        <v>-7.4162195292467814E-2</v>
      </c>
      <c r="L48" s="72">
        <f>L47-L18</f>
        <v>0.18745619755687448</v>
      </c>
      <c r="M48" s="72">
        <f>M47-M18</f>
        <v>-6.5021149308910564E-2</v>
      </c>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c r="A49" s="118" t="s">
        <v>46</v>
      </c>
      <c r="B49" s="118">
        <f>B48^2</f>
        <v>4.9127797935572285E-4</v>
      </c>
      <c r="C49" s="118">
        <f>C48^2</f>
        <v>3.3746595110676482E-3</v>
      </c>
      <c r="F49" s="118">
        <f>F48^2</f>
        <v>1.0666566058411739E-3</v>
      </c>
      <c r="G49" s="118">
        <f>G48^2</f>
        <v>1.8008094259644802E-5</v>
      </c>
      <c r="J49" s="118">
        <f>J48^2</f>
        <v>2.1477515025351271E-3</v>
      </c>
      <c r="K49" s="118">
        <f>K48^2</f>
        <v>5.5000312105981351E-3</v>
      </c>
      <c r="L49" s="118">
        <f>L48^2</f>
        <v>3.5139826002481951E-2</v>
      </c>
      <c r="M49" s="118">
        <f>M48^2</f>
        <v>4.2277498574516403E-3</v>
      </c>
    </row>
    <row r="50" spans="1:41" s="129" customFormat="1">
      <c r="A50" s="118" t="s">
        <v>47</v>
      </c>
      <c r="B50" s="72"/>
      <c r="C50" s="72">
        <f>SQRT(B49+C49)</f>
        <v>6.2176663551716659E-2</v>
      </c>
      <c r="D50" s="72"/>
      <c r="E50" s="72"/>
      <c r="F50" s="72"/>
      <c r="G50" s="72">
        <f>SQRT(F49+G49)</f>
        <v>3.2934248133224764E-2</v>
      </c>
      <c r="H50" s="72"/>
      <c r="I50" s="72"/>
      <c r="J50" s="72"/>
      <c r="K50" s="72">
        <f>SQRT(J49+K49)</f>
        <v>8.7451602118733429E-2</v>
      </c>
      <c r="L50" s="72"/>
      <c r="M50" s="72">
        <f>SQRT(L49+M49)</f>
        <v>0.19841264037337336</v>
      </c>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c r="A51" s="118" t="s">
        <v>48</v>
      </c>
      <c r="B51" s="72"/>
      <c r="C51" s="77">
        <f>C50/C36</f>
        <v>1.34107735750828E-2</v>
      </c>
      <c r="D51" s="72"/>
      <c r="E51" s="77"/>
      <c r="F51" s="72"/>
      <c r="G51" s="77">
        <f>G50/G36</f>
        <v>5.5695922937660557E-3</v>
      </c>
      <c r="H51" s="72"/>
      <c r="I51" s="77"/>
      <c r="J51" s="72"/>
      <c r="K51" s="77">
        <f>K50/K36</f>
        <v>3.8783091627159261E-2</v>
      </c>
      <c r="L51" s="72"/>
      <c r="M51" s="77">
        <f>M50/M36</f>
        <v>9.1138029537607315E-2</v>
      </c>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c r="A53" s="118" t="s">
        <v>89</v>
      </c>
      <c r="B53" s="72">
        <f>MEDIAN(B50:C50)</f>
        <v>6.2176663551716659E-2</v>
      </c>
      <c r="C53" s="144"/>
      <c r="D53" s="72"/>
      <c r="E53" s="144"/>
      <c r="F53" s="72">
        <f>MEDIAN(F50:G50)</f>
        <v>3.2934248133224764E-2</v>
      </c>
      <c r="G53" s="144"/>
      <c r="H53" s="72"/>
      <c r="I53" s="144"/>
      <c r="J53" s="72">
        <f>MEDIAN(J50:K50)</f>
        <v>8.7451602118733429E-2</v>
      </c>
      <c r="K53" s="144"/>
      <c r="L53" s="72">
        <f>MEDIAN(L50:M50)</f>
        <v>0.19841264037337336</v>
      </c>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c r="A54" s="118" t="s">
        <v>81</v>
      </c>
      <c r="B54" s="72">
        <f>AVERAGE(B50:C50)</f>
        <v>6.2176663551716659E-2</v>
      </c>
      <c r="C54" s="144"/>
      <c r="D54" s="72"/>
      <c r="E54" s="144"/>
      <c r="F54" s="72">
        <f>AVERAGE(F50:G50)</f>
        <v>3.2934248133224764E-2</v>
      </c>
      <c r="G54" s="144"/>
      <c r="H54" s="72"/>
      <c r="I54" s="144"/>
      <c r="J54" s="72">
        <f>AVERAGE(J50:K50)</f>
        <v>8.7451602118733429E-2</v>
      </c>
      <c r="K54" s="144"/>
      <c r="L54" s="72">
        <f>AVERAGE(L50:M50)</f>
        <v>0.19841264037337336</v>
      </c>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c r="A56" s="118" t="s">
        <v>83</v>
      </c>
      <c r="B56" s="72"/>
      <c r="C56" s="144"/>
      <c r="D56" s="144"/>
      <c r="E56" s="144"/>
      <c r="F56" s="72"/>
      <c r="G56" s="144"/>
      <c r="H56" s="144"/>
      <c r="I56" s="144"/>
      <c r="J56" s="72"/>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c r="A59" s="139" t="s">
        <v>115</v>
      </c>
      <c r="B59" s="166">
        <f>AVERAGE(C36,G36)</f>
        <v>5.2747730800279591</v>
      </c>
      <c r="C59" s="141">
        <f>AVERAGE(C37:I37)</f>
        <v>-1.7726919972040456E-2</v>
      </c>
      <c r="D59" s="302">
        <f>AVERAGE(C38:I38)</f>
        <v>-3.1642999493906683E-3</v>
      </c>
      <c r="F59" s="166">
        <f>AVERAGE(G36,K36)</f>
        <v>4.0840570744152123</v>
      </c>
      <c r="G59" s="141">
        <f>AVERAGE(G37:M37)</f>
        <v>-9.527644756874043E-2</v>
      </c>
      <c r="H59" s="302"/>
      <c r="J59" s="166">
        <f>AVERAGE(K36,O36)</f>
        <v>2.2548899133531761</v>
      </c>
      <c r="K59" s="141">
        <f>AVERAGE(K37:Q37)</f>
        <v>-0.12902678909173515</v>
      </c>
      <c r="L59" s="166">
        <f>AVERAGE(M36,Q36)</f>
        <v>2.1770565084633535</v>
      </c>
      <c r="M59" s="141">
        <f>AVERAGE(M37:S37)</f>
        <v>-0.19694349153664659</v>
      </c>
      <c r="N59" s="302"/>
      <c r="P59" s="302"/>
      <c r="R59" s="321"/>
      <c r="S59" s="318"/>
      <c r="T59" s="302"/>
      <c r="V59" s="321"/>
      <c r="W59" s="318"/>
      <c r="X59" s="302"/>
      <c r="Z59" s="166"/>
      <c r="AA59" s="141"/>
      <c r="AB59" s="302"/>
      <c r="AD59" s="166"/>
      <c r="AE59" s="326"/>
      <c r="AF59" s="302"/>
      <c r="AH59" s="166"/>
      <c r="AI59" s="141"/>
      <c r="AJ59" s="302"/>
      <c r="AL59" s="166"/>
      <c r="AM59" s="141"/>
      <c r="AN59" s="302"/>
    </row>
    <row r="60" spans="1:41">
      <c r="A60" s="129" t="s">
        <v>116</v>
      </c>
      <c r="B60" s="166">
        <f>STDEV(C36,G36)</f>
        <v>0.90290628294916209</v>
      </c>
      <c r="C60" s="118">
        <f>STDEV(C37:I37)</f>
        <v>1.421121224979381E-2</v>
      </c>
      <c r="D60" s="118">
        <f>STDEV(C38:I38)</f>
        <v>2.1368308750402405E-3</v>
      </c>
      <c r="F60" s="166">
        <f>STDEV(G36,K36)</f>
        <v>2.5868330070214247</v>
      </c>
      <c r="G60" s="118">
        <f>STDEV(G37:M37)</f>
        <v>8.960990531044534E-2</v>
      </c>
      <c r="J60" s="166" t="e">
        <f>STDEV(K36,O36)</f>
        <v>#DIV/0!</v>
      </c>
      <c r="K60" s="118">
        <f>STDEV(K37:Q37)</f>
        <v>9.6048721709251716E-2</v>
      </c>
      <c r="L60" s="166" t="e">
        <f>STDEV(M36,Q36)</f>
        <v>#DIV/0!</v>
      </c>
      <c r="M60" s="118" t="e">
        <f>STDEV(M37:S37)</f>
        <v>#DIV/0!</v>
      </c>
      <c r="R60" s="321"/>
      <c r="V60" s="321"/>
      <c r="Z60" s="166"/>
      <c r="AD60" s="166"/>
      <c r="AH60" s="166"/>
      <c r="AL60" s="166"/>
    </row>
    <row r="61" spans="1:41">
      <c r="A61" s="129" t="s">
        <v>117</v>
      </c>
      <c r="B61" s="166">
        <f>AVERAGE(C42,G42)</f>
        <v>117.08147194313689</v>
      </c>
      <c r="F61" s="166">
        <f>AVERAGE(G42,K42)</f>
        <v>237.76629635509488</v>
      </c>
      <c r="J61" s="166">
        <f>AVERAGE(K42,O42)</f>
        <v>345.54152342816428</v>
      </c>
      <c r="L61" s="166">
        <f>AVERAGE(M42,Q42)</f>
        <v>78.157402528025756</v>
      </c>
      <c r="R61" s="321"/>
      <c r="V61" s="321"/>
      <c r="Z61" s="166"/>
      <c r="AD61" s="167"/>
      <c r="AH61" s="166"/>
      <c r="AL61" s="166"/>
    </row>
    <row r="62" spans="1:41">
      <c r="A62" s="129" t="s">
        <v>118</v>
      </c>
      <c r="B62" s="166">
        <f>STDEV(C42,G42)</f>
        <v>18.256927641431879</v>
      </c>
      <c r="F62" s="166">
        <f>STDEV(G42,K42)</f>
        <v>152.41718781457476</v>
      </c>
      <c r="J62" s="166" t="e">
        <f>STDEV(K42,O42)</f>
        <v>#DIV/0!</v>
      </c>
      <c r="L62" s="166" t="e">
        <f>STDEV(M42,Q42)</f>
        <v>#DIV/0!</v>
      </c>
      <c r="R62" s="321"/>
      <c r="V62" s="321"/>
      <c r="Z62" s="166"/>
      <c r="AD62" s="166"/>
      <c r="AH62" s="166"/>
      <c r="AL62" s="166"/>
    </row>
  </sheetData>
  <mergeCells count="37">
    <mergeCell ref="Z34:AA34"/>
    <mergeCell ref="AD34:AE34"/>
    <mergeCell ref="AH34:AI34"/>
    <mergeCell ref="AL34:AM34"/>
    <mergeCell ref="AH19:AI19"/>
    <mergeCell ref="AL19:AM19"/>
    <mergeCell ref="B34:C34"/>
    <mergeCell ref="F34:G34"/>
    <mergeCell ref="J34:K34"/>
    <mergeCell ref="R34:S34"/>
    <mergeCell ref="B19:C19"/>
    <mergeCell ref="F19:G19"/>
    <mergeCell ref="J19:K19"/>
    <mergeCell ref="R19:S19"/>
    <mergeCell ref="L19:M19"/>
    <mergeCell ref="L34:M34"/>
    <mergeCell ref="V19:W19"/>
    <mergeCell ref="Z19:AA19"/>
    <mergeCell ref="AD19:AE19"/>
    <mergeCell ref="V34:W34"/>
    <mergeCell ref="Z10:AA10"/>
    <mergeCell ref="AB10:AC10"/>
    <mergeCell ref="AD10:AE10"/>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5"/>
  <cols>
    <col min="1" max="1" width="25.5703125" customWidth="1"/>
    <col min="2" max="5" width="11.7109375" customWidth="1"/>
    <col min="6" max="6" width="9.5703125" bestFit="1" customWidth="1"/>
    <col min="7" max="7" width="12" customWidth="1"/>
  </cols>
  <sheetData>
    <row r="1" spans="1:9" s="19" customFormat="1">
      <c r="A1" s="20" t="s">
        <v>39</v>
      </c>
      <c r="B1" s="20"/>
      <c r="C1" s="20"/>
      <c r="D1" s="20"/>
      <c r="E1" s="20"/>
      <c r="F1" s="20"/>
      <c r="G1" s="20"/>
      <c r="H1" s="20"/>
      <c r="I1" s="20"/>
    </row>
    <row r="2" spans="1:9" s="13" customFormat="1">
      <c r="B2" s="27"/>
      <c r="C2" s="27" t="s">
        <v>77</v>
      </c>
      <c r="E2" s="13" t="s">
        <v>75</v>
      </c>
      <c r="G2" s="13" t="s">
        <v>76</v>
      </c>
      <c r="H2" s="342"/>
      <c r="I2" s="342"/>
    </row>
    <row r="3" spans="1:9" s="13" customFormat="1">
      <c r="B3" s="27" t="s">
        <v>61</v>
      </c>
      <c r="C3" s="27" t="s">
        <v>60</v>
      </c>
    </row>
    <row r="4" spans="1:9">
      <c r="A4" t="s">
        <v>1</v>
      </c>
      <c r="B4">
        <v>507</v>
      </c>
      <c r="C4">
        <v>215</v>
      </c>
      <c r="D4">
        <v>506</v>
      </c>
      <c r="E4">
        <v>219</v>
      </c>
      <c r="F4">
        <v>495</v>
      </c>
      <c r="G4">
        <v>967</v>
      </c>
    </row>
    <row r="5" spans="1:9">
      <c r="A5" t="s">
        <v>2</v>
      </c>
      <c r="B5">
        <v>491</v>
      </c>
      <c r="C5">
        <v>967</v>
      </c>
      <c r="D5">
        <v>507</v>
      </c>
      <c r="E5">
        <v>210</v>
      </c>
      <c r="F5">
        <v>487</v>
      </c>
      <c r="G5">
        <v>966</v>
      </c>
    </row>
    <row r="6" spans="1:9">
      <c r="A6" t="s">
        <v>4</v>
      </c>
      <c r="B6">
        <f t="shared" ref="B6:G6" si="0">B5-B4</f>
        <v>-16</v>
      </c>
      <c r="C6">
        <f t="shared" si="0"/>
        <v>752</v>
      </c>
      <c r="D6">
        <f t="shared" si="0"/>
        <v>1</v>
      </c>
      <c r="E6">
        <f t="shared" si="0"/>
        <v>-9</v>
      </c>
      <c r="F6">
        <f t="shared" si="0"/>
        <v>-8</v>
      </c>
      <c r="G6">
        <f t="shared" si="0"/>
        <v>-1</v>
      </c>
    </row>
    <row r="7" spans="1:9">
      <c r="A7" t="s">
        <v>5</v>
      </c>
      <c r="B7">
        <f t="shared" ref="B7:G7" si="1">B6^2</f>
        <v>256</v>
      </c>
      <c r="C7">
        <f t="shared" si="1"/>
        <v>565504</v>
      </c>
      <c r="D7">
        <f t="shared" si="1"/>
        <v>1</v>
      </c>
      <c r="E7">
        <f t="shared" si="1"/>
        <v>81</v>
      </c>
      <c r="F7">
        <f t="shared" si="1"/>
        <v>64</v>
      </c>
      <c r="G7">
        <f t="shared" si="1"/>
        <v>1</v>
      </c>
    </row>
    <row r="8" spans="1:9">
      <c r="A8" t="s">
        <v>6</v>
      </c>
      <c r="C8">
        <f>SQRT(SUM(B7:C7))</f>
        <v>752.17019350676219</v>
      </c>
      <c r="E8">
        <f>SQRT(SUM(D7:E7))</f>
        <v>9.0553851381374173</v>
      </c>
      <c r="G8">
        <f>SQRT(SUM(F7:G7))</f>
        <v>8.0622577482985491</v>
      </c>
    </row>
    <row r="9" spans="1:9">
      <c r="A9" t="s">
        <v>7</v>
      </c>
      <c r="C9">
        <f>MOD(ATAN2(C6,B6)*180/PI()+270,360)</f>
        <v>268.78112476486871</v>
      </c>
      <c r="E9">
        <f>MOD(ATAN2(E6,D6)*180/PI()+270,360)</f>
        <v>83.65980825409008</v>
      </c>
      <c r="G9">
        <f>MOD(ATAN2(G6,F6)*180/PI()+270,360)</f>
        <v>172.8749836510982</v>
      </c>
    </row>
    <row r="10" spans="1:9" s="17" customFormat="1" ht="117" customHeight="1">
      <c r="A10" s="16" t="s">
        <v>40</v>
      </c>
      <c r="B10" s="343"/>
      <c r="C10" s="343"/>
      <c r="D10" s="343"/>
      <c r="E10" s="343"/>
      <c r="F10" s="343"/>
      <c r="G10" s="343"/>
    </row>
    <row r="11" spans="1:9" s="19" customFormat="1">
      <c r="A11" s="20" t="s">
        <v>37</v>
      </c>
      <c r="B11" s="20"/>
      <c r="C11" s="20"/>
      <c r="D11" s="20"/>
      <c r="E11" s="20"/>
      <c r="F11" s="20"/>
      <c r="G11" s="20"/>
    </row>
    <row r="12" spans="1:9" s="1" customFormat="1">
      <c r="B12" s="1" t="s">
        <v>62</v>
      </c>
      <c r="C12" s="1" t="s">
        <v>63</v>
      </c>
      <c r="F12" s="6"/>
    </row>
    <row r="13" spans="1:9">
      <c r="A13" t="s">
        <v>18</v>
      </c>
      <c r="F13" s="5"/>
      <c r="G13" s="2"/>
    </row>
    <row r="14" spans="1:9">
      <c r="A14" t="s">
        <v>17</v>
      </c>
      <c r="F14" s="5"/>
      <c r="G14" s="2"/>
    </row>
    <row r="15" spans="1:9">
      <c r="A15" t="s">
        <v>14</v>
      </c>
      <c r="F15" s="5"/>
      <c r="G15" s="5"/>
    </row>
    <row r="16" spans="1:9">
      <c r="A16" t="s">
        <v>13</v>
      </c>
      <c r="C16">
        <v>210.6</v>
      </c>
      <c r="E16">
        <v>2.3660000000000001</v>
      </c>
      <c r="F16" s="4"/>
      <c r="G16" s="31">
        <v>2.3620000000000001</v>
      </c>
    </row>
    <row r="17" spans="1:8">
      <c r="A17" t="s">
        <v>7</v>
      </c>
      <c r="C17">
        <v>172</v>
      </c>
      <c r="E17">
        <v>348.37</v>
      </c>
      <c r="G17">
        <v>79.27</v>
      </c>
    </row>
    <row r="18" spans="1:8">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c r="A19" s="15" t="s">
        <v>40</v>
      </c>
      <c r="B19" s="339" t="s">
        <v>74</v>
      </c>
      <c r="C19" s="339"/>
      <c r="D19" s="340"/>
      <c r="E19" s="340"/>
      <c r="F19" s="21"/>
      <c r="G19" s="21"/>
    </row>
    <row r="20" spans="1:8" s="19" customFormat="1">
      <c r="A20" s="18" t="s">
        <v>38</v>
      </c>
    </row>
    <row r="21" spans="1:8">
      <c r="A21" s="7" t="s">
        <v>65</v>
      </c>
      <c r="C21">
        <f>C16/C8</f>
        <v>0.27998982386970461</v>
      </c>
      <c r="E21">
        <f>E16/E8</f>
        <v>0.26128099069308691</v>
      </c>
      <c r="G21">
        <f>G16/G8</f>
        <v>0.29297004309971042</v>
      </c>
      <c r="H21" t="s">
        <v>8</v>
      </c>
    </row>
    <row r="22" spans="1:8">
      <c r="A22" t="s">
        <v>34</v>
      </c>
      <c r="B22">
        <f>STDEV(B21:G21)</f>
        <v>1.5930592019336332E-2</v>
      </c>
      <c r="C22">
        <f>AVERAGE(B21:G21)</f>
        <v>0.27808028588750067</v>
      </c>
    </row>
    <row r="23" spans="1:8">
      <c r="A23" t="s">
        <v>35</v>
      </c>
      <c r="C23">
        <f>C21-$C22</f>
        <v>1.909537982203946E-3</v>
      </c>
      <c r="E23">
        <f>E21-$C22</f>
        <v>-1.6799295194413755E-2</v>
      </c>
      <c r="G23">
        <f>G21-$C22</f>
        <v>1.4889757212209753E-2</v>
      </c>
      <c r="H23" t="s">
        <v>8</v>
      </c>
    </row>
    <row r="24" spans="1:8">
      <c r="A24" s="7" t="s">
        <v>64</v>
      </c>
      <c r="C24" s="29">
        <f>MOD(C9-C17,360)</f>
        <v>96.781124764868707</v>
      </c>
      <c r="E24">
        <f>MOD(E9-E17,360)</f>
        <v>95.289808254090076</v>
      </c>
      <c r="G24">
        <f>MOD(G9-G17,360)</f>
        <v>93.604983651098209</v>
      </c>
      <c r="H24" t="s">
        <v>19</v>
      </c>
    </row>
    <row r="25" spans="1:8">
      <c r="A25" t="s">
        <v>36</v>
      </c>
      <c r="B25">
        <f>STDEV(B24:G24)</f>
        <v>1.5890527184850254</v>
      </c>
      <c r="C25">
        <f>AVERAGE(B24:G24)</f>
        <v>95.225305556685669</v>
      </c>
    </row>
    <row r="26" spans="1:8">
      <c r="A26" t="s">
        <v>35</v>
      </c>
      <c r="C26">
        <f>C24-$C25</f>
        <v>1.5558192081830384</v>
      </c>
      <c r="E26">
        <f>E24-$C25</f>
        <v>6.4502697404407172E-2</v>
      </c>
      <c r="G26">
        <f>G24-$C25</f>
        <v>-1.6203219055874598</v>
      </c>
      <c r="H26" t="s">
        <v>19</v>
      </c>
    </row>
    <row r="27" spans="1:8">
      <c r="A27" t="s">
        <v>67</v>
      </c>
      <c r="C27">
        <f>SQRT(C16)</f>
        <v>14.512063946937388</v>
      </c>
      <c r="E27">
        <f>SQRT(E16)</f>
        <v>1.5381807436059003</v>
      </c>
      <c r="G27">
        <f>SQRT(G16)</f>
        <v>1.5368799562750501</v>
      </c>
    </row>
    <row r="28" spans="1:8">
      <c r="A28" t="s">
        <v>68</v>
      </c>
      <c r="C28">
        <f>C27*C21</f>
        <v>4.0632302284888899</v>
      </c>
      <c r="E28">
        <f>E27*E21</f>
        <v>0.40189738855437873</v>
      </c>
      <c r="G28">
        <f>G27*G21</f>
        <v>0.45025978702898251</v>
      </c>
    </row>
    <row r="29" spans="1:8">
      <c r="A29" t="s">
        <v>69</v>
      </c>
      <c r="C29" s="7">
        <f>SUM(B28:G28)/SUM(B27:G27)</f>
        <v>0.27948783571972274</v>
      </c>
    </row>
    <row r="30" spans="1:8">
      <c r="A30" t="s">
        <v>72</v>
      </c>
      <c r="C30" s="7">
        <f>C21-$C$29</f>
        <v>5.0198814998186903E-4</v>
      </c>
      <c r="E30" s="7">
        <f>E21-$C$29</f>
        <v>-1.8206845026635832E-2</v>
      </c>
      <c r="G30" s="7">
        <f>G21-$C$29</f>
        <v>1.3482207379987676E-2</v>
      </c>
    </row>
    <row r="31" spans="1:8">
      <c r="A31" t="s">
        <v>70</v>
      </c>
      <c r="C31">
        <f>C27*C24</f>
        <v>1404.4938714443003</v>
      </c>
      <c r="E31">
        <f>E27*E24</f>
        <v>146.57294811833992</v>
      </c>
      <c r="G31">
        <f>G27*G24</f>
        <v>143.85962318082659</v>
      </c>
    </row>
    <row r="32" spans="1:8">
      <c r="A32" t="s">
        <v>71</v>
      </c>
      <c r="C32" s="7">
        <f>SUM(B31:G31)/SUM(B27:G27)</f>
        <v>96.373140964239056</v>
      </c>
    </row>
    <row r="33" spans="1:9">
      <c r="A33" t="s">
        <v>73</v>
      </c>
      <c r="C33" s="7">
        <f>C24-$C$32</f>
        <v>0.40798380062965123</v>
      </c>
      <c r="E33" s="7">
        <f>E24-$C$32</f>
        <v>-1.08333271014898</v>
      </c>
      <c r="G33" s="7">
        <f>G24-$C$32</f>
        <v>-2.768157313140847</v>
      </c>
      <c r="I33" s="7"/>
    </row>
    <row r="34" spans="1:9" s="14" customFormat="1" ht="75.75" customHeight="1">
      <c r="A34" s="15" t="s">
        <v>40</v>
      </c>
      <c r="B34" s="341"/>
      <c r="C34" s="341"/>
    </row>
    <row r="35" spans="1:9" s="19" customFormat="1">
      <c r="A35" s="20" t="s">
        <v>54</v>
      </c>
      <c r="B35" s="20"/>
      <c r="C35" s="20"/>
      <c r="D35" s="20"/>
      <c r="E35" s="20"/>
      <c r="F35" s="20"/>
      <c r="G35" s="20"/>
    </row>
    <row r="36" spans="1:9">
      <c r="A36" s="7" t="s">
        <v>42</v>
      </c>
      <c r="C36" s="4">
        <f>C8*$C29</f>
        <v>210.22241947609001</v>
      </c>
      <c r="E36" s="110">
        <f>E8*$C29</f>
        <v>2.5308699938665695</v>
      </c>
      <c r="G36" s="110">
        <f>G8*$C29</f>
        <v>2.2533029690865267</v>
      </c>
    </row>
    <row r="37" spans="1:9">
      <c r="A37" t="s">
        <v>50</v>
      </c>
      <c r="C37" s="4">
        <f>C36-C16</f>
        <v>-0.37758052390998387</v>
      </c>
      <c r="E37" s="4">
        <f>E36-E16</f>
        <v>0.16486999386656942</v>
      </c>
      <c r="G37" s="4">
        <f>G36-G16</f>
        <v>-0.10869703091347338</v>
      </c>
    </row>
    <row r="38" spans="1:9">
      <c r="A38" t="s">
        <v>51</v>
      </c>
      <c r="C38" s="23">
        <f>C37/C16</f>
        <v>-1.7928799805792207E-3</v>
      </c>
      <c r="E38" s="23">
        <f>E37/E16</f>
        <v>6.9683006706073289E-2</v>
      </c>
      <c r="G38" s="23">
        <f>G37/G16</f>
        <v>-4.6019064738981111E-2</v>
      </c>
    </row>
    <row r="39" spans="1:9">
      <c r="A39" t="s">
        <v>53</v>
      </c>
      <c r="B39">
        <f>AVERAGE(B37:G37)</f>
        <v>-0.10713585365229594</v>
      </c>
      <c r="C39" s="23">
        <f>AVERAGE(C38:G38)</f>
        <v>7.2903539955043173E-3</v>
      </c>
      <c r="E39" s="4"/>
      <c r="G39" s="4"/>
    </row>
    <row r="40" spans="1:9">
      <c r="A40" t="s">
        <v>52</v>
      </c>
      <c r="B40">
        <f>STDEV(B37:G37)</f>
        <v>0.27122862867854364</v>
      </c>
      <c r="C40" s="23">
        <f>STDEV(C38:G38)</f>
        <v>5.8383398229011362E-2</v>
      </c>
      <c r="E40" s="4"/>
      <c r="G40" s="4"/>
    </row>
    <row r="41" spans="1:9">
      <c r="C41" s="23"/>
      <c r="E41" s="4"/>
      <c r="G41" s="4"/>
    </row>
    <row r="42" spans="1:9">
      <c r="A42" s="7" t="s">
        <v>43</v>
      </c>
      <c r="C42" s="4">
        <f>MOD(C9-$C32,360)</f>
        <v>172.40798380062967</v>
      </c>
      <c r="E42" s="4">
        <f>MOD(E9-$C32,360)</f>
        <v>347.28666728985104</v>
      </c>
      <c r="G42" s="4">
        <f>MOD(G9-$C32,360)</f>
        <v>76.501842686859149</v>
      </c>
    </row>
    <row r="43" spans="1:9">
      <c r="A43" t="s">
        <v>55</v>
      </c>
      <c r="C43" s="4">
        <f>C42-C17</f>
        <v>0.40798380062966544</v>
      </c>
      <c r="E43" s="4">
        <f>E42-E17</f>
        <v>-1.0833327101489658</v>
      </c>
      <c r="G43" s="4">
        <f>G42-G17</f>
        <v>-2.768157313140847</v>
      </c>
    </row>
    <row r="44" spans="1:9">
      <c r="A44" t="s">
        <v>56</v>
      </c>
      <c r="B44">
        <f>AVERAGE(B43:G43)</f>
        <v>-1.1478354075533825</v>
      </c>
      <c r="C44" s="4"/>
      <c r="E44" s="4"/>
      <c r="G44" s="4"/>
    </row>
    <row r="45" spans="1:9">
      <c r="A45" t="s">
        <v>57</v>
      </c>
      <c r="B45">
        <f>STDEV(B43:G43)</f>
        <v>1.589052718485193</v>
      </c>
      <c r="C45" s="4"/>
      <c r="E45" s="4"/>
      <c r="G45" s="4"/>
    </row>
    <row r="46" spans="1:9">
      <c r="C46" s="4"/>
      <c r="E46" s="4"/>
      <c r="G46" s="4"/>
    </row>
    <row r="47" spans="1:9">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c r="A50" t="s">
        <v>47</v>
      </c>
      <c r="B50" s="9"/>
      <c r="C50" s="9">
        <f>SQRT(B49+C49)</f>
        <v>1.5451081537284643</v>
      </c>
      <c r="D50" s="9"/>
      <c r="E50" s="9">
        <f>SQRT(D49+E49)</f>
        <v>0.17123897532796964</v>
      </c>
      <c r="F50" s="9"/>
      <c r="G50" s="9">
        <f>SQRT(F49+G49)</f>
        <v>0.15567881446023973</v>
      </c>
    </row>
    <row r="51" spans="1:7" s="10" customFormat="1">
      <c r="A51" t="s">
        <v>48</v>
      </c>
      <c r="B51" s="9"/>
      <c r="C51" s="11">
        <f>C50/C36</f>
        <v>7.3498733273983643E-3</v>
      </c>
      <c r="E51" s="11">
        <f>E50/E36</f>
        <v>6.766012309717935E-2</v>
      </c>
      <c r="G51" s="11">
        <f>G50/G36</f>
        <v>6.908916226358626E-2</v>
      </c>
    </row>
    <row r="52" spans="1:7" s="10" customFormat="1">
      <c r="A52"/>
      <c r="B52" s="9"/>
      <c r="C52" s="12"/>
      <c r="E52" s="11"/>
      <c r="G52" s="11"/>
    </row>
    <row r="53" spans="1:7" s="10" customFormat="1">
      <c r="A53" t="s">
        <v>89</v>
      </c>
      <c r="B53" s="9">
        <f>MEDIAN(B50:G50)</f>
        <v>0.17123897532796964</v>
      </c>
      <c r="C53" s="12"/>
      <c r="E53" s="11"/>
      <c r="G53" s="11"/>
    </row>
    <row r="54" spans="1:7" s="10" customFormat="1">
      <c r="A54" t="s">
        <v>81</v>
      </c>
      <c r="B54" s="9">
        <f>AVERAGE(B50:G50)</f>
        <v>0.62400864783889121</v>
      </c>
      <c r="C54" s="12"/>
      <c r="E54" s="11"/>
      <c r="G54" s="11"/>
    </row>
    <row r="55" spans="1:7" s="10" customFormat="1">
      <c r="A55" t="s">
        <v>82</v>
      </c>
      <c r="B55" s="9">
        <f>STDEV(B50:G50)</f>
        <v>0.79773351093210909</v>
      </c>
      <c r="C55" s="12"/>
      <c r="E55" s="11"/>
      <c r="G55" s="11"/>
    </row>
    <row r="56" spans="1:7" s="10" customFormat="1">
      <c r="A56" t="s">
        <v>83</v>
      </c>
      <c r="B56" s="9">
        <f>COUNT(B50:G50)</f>
        <v>3</v>
      </c>
      <c r="C56" s="12"/>
      <c r="E56" s="11"/>
      <c r="G56" s="11"/>
    </row>
    <row r="57" spans="1:7" s="10" customFormat="1">
      <c r="A57"/>
      <c r="B57" s="9"/>
      <c r="C57" s="9"/>
    </row>
    <row r="58" spans="1:7" s="10" customFormat="1">
      <c r="B58" s="7"/>
      <c r="C58" s="7"/>
      <c r="D58" s="7"/>
      <c r="E58" s="7"/>
    </row>
    <row r="59" spans="1:7">
      <c r="A59" s="7" t="s">
        <v>27</v>
      </c>
    </row>
    <row r="60" spans="1:7">
      <c r="A60" t="s">
        <v>21</v>
      </c>
    </row>
    <row r="61" spans="1:7">
      <c r="A61" t="s">
        <v>24</v>
      </c>
    </row>
    <row r="62" spans="1:7">
      <c r="A62" t="s">
        <v>24</v>
      </c>
    </row>
    <row r="63" spans="1:7">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Q63"/>
  <sheetViews>
    <sheetView workbookViewId="0">
      <pane xSplit="1" ySplit="2" topLeftCell="K3" activePane="bottomRight" state="frozenSplit"/>
      <selection pane="topRight"/>
      <selection pane="bottomLeft" activeCell="A3" sqref="A3"/>
      <selection pane="bottomRight" activeCell="Q36" sqref="Q36"/>
    </sheetView>
  </sheetViews>
  <sheetFormatPr defaultRowHeight="15"/>
  <cols>
    <col min="1" max="1" width="25.5703125" customWidth="1"/>
    <col min="2" max="5" width="11.7109375" customWidth="1"/>
    <col min="6" max="6" width="9.5703125" bestFit="1" customWidth="1"/>
    <col min="7" max="7" width="12" customWidth="1"/>
    <col min="12" max="15" width="9.140625" style="49" customWidth="1"/>
  </cols>
  <sheetData>
    <row r="1" spans="1:17" s="19" customFormat="1">
      <c r="A1" s="20" t="s">
        <v>39</v>
      </c>
      <c r="B1" s="20"/>
      <c r="C1" s="20"/>
      <c r="D1" s="20"/>
      <c r="E1" s="20"/>
      <c r="F1" s="20"/>
      <c r="G1" s="20"/>
      <c r="H1" s="20"/>
      <c r="I1" s="20"/>
      <c r="L1" s="47"/>
      <c r="M1" s="47"/>
      <c r="N1" s="47"/>
      <c r="O1" s="47"/>
    </row>
    <row r="2" spans="1:17" s="13" customFormat="1">
      <c r="B2" s="27"/>
      <c r="C2" s="27" t="s">
        <v>91</v>
      </c>
      <c r="E2" s="13" t="s">
        <v>94</v>
      </c>
      <c r="G2" s="13" t="s">
        <v>92</v>
      </c>
      <c r="I2" s="13" t="s">
        <v>93</v>
      </c>
      <c r="K2" s="13" t="s">
        <v>95</v>
      </c>
      <c r="L2" s="48"/>
      <c r="M2" s="48" t="s">
        <v>98</v>
      </c>
      <c r="N2" s="48"/>
      <c r="O2" s="48" t="s">
        <v>99</v>
      </c>
      <c r="Q2" s="13" t="s">
        <v>96</v>
      </c>
    </row>
    <row r="3" spans="1:17" s="13" customFormat="1">
      <c r="B3" s="27" t="s">
        <v>61</v>
      </c>
      <c r="C3" s="27" t="s">
        <v>60</v>
      </c>
      <c r="L3" s="48"/>
      <c r="M3" s="48"/>
      <c r="N3" s="48"/>
      <c r="O3" s="48"/>
    </row>
    <row r="4" spans="1:17">
      <c r="A4" t="s">
        <v>1</v>
      </c>
      <c r="B4">
        <v>1071</v>
      </c>
      <c r="C4">
        <v>538</v>
      </c>
      <c r="D4">
        <v>847</v>
      </c>
      <c r="E4">
        <f>757</f>
        <v>757</v>
      </c>
      <c r="F4">
        <v>826</v>
      </c>
      <c r="G4">
        <v>215</v>
      </c>
      <c r="H4">
        <v>1153</v>
      </c>
      <c r="I4">
        <v>356</v>
      </c>
      <c r="J4">
        <f>128/4</f>
        <v>32</v>
      </c>
      <c r="K4">
        <f>(255-121)/4</f>
        <v>33.5</v>
      </c>
      <c r="L4" s="49">
        <v>73</v>
      </c>
      <c r="M4" s="49">
        <v>258</v>
      </c>
      <c r="N4" s="49">
        <v>103</v>
      </c>
      <c r="O4" s="49">
        <v>217</v>
      </c>
      <c r="P4" s="41">
        <f>219/4</f>
        <v>54.75</v>
      </c>
      <c r="Q4" s="41">
        <f>210/4</f>
        <v>52.5</v>
      </c>
    </row>
    <row r="5" spans="1:17">
      <c r="A5" t="s">
        <v>2</v>
      </c>
      <c r="B5">
        <v>966</v>
      </c>
      <c r="C5">
        <v>715</v>
      </c>
      <c r="D5">
        <v>826</v>
      </c>
      <c r="E5">
        <v>215</v>
      </c>
      <c r="F5">
        <v>1153</v>
      </c>
      <c r="G5">
        <v>356</v>
      </c>
      <c r="H5">
        <v>952</v>
      </c>
      <c r="I5">
        <v>582</v>
      </c>
      <c r="J5">
        <f>117/4</f>
        <v>29.25</v>
      </c>
      <c r="K5">
        <f>(255-153)/4</f>
        <v>25.5</v>
      </c>
      <c r="L5" s="49">
        <v>295</v>
      </c>
      <c r="M5" s="49">
        <v>256</v>
      </c>
      <c r="N5" s="49">
        <v>627</v>
      </c>
      <c r="O5" s="49">
        <v>208</v>
      </c>
      <c r="P5" s="41">
        <f>231/4</f>
        <v>57.75</v>
      </c>
      <c r="Q5" s="41">
        <f>210/4</f>
        <v>52.5</v>
      </c>
    </row>
    <row r="6" spans="1:17">
      <c r="A6" t="s">
        <v>4</v>
      </c>
      <c r="B6">
        <f t="shared" ref="B6:G6" si="0">B5-B4</f>
        <v>-105</v>
      </c>
      <c r="C6">
        <f t="shared" si="0"/>
        <v>177</v>
      </c>
      <c r="D6">
        <f t="shared" si="0"/>
        <v>-21</v>
      </c>
      <c r="E6">
        <f t="shared" si="0"/>
        <v>-542</v>
      </c>
      <c r="F6">
        <f t="shared" si="0"/>
        <v>327</v>
      </c>
      <c r="G6">
        <f t="shared" si="0"/>
        <v>141</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17">
      <c r="A7" t="s">
        <v>5</v>
      </c>
      <c r="B7">
        <f t="shared" ref="B7:G7" si="2">B6^2</f>
        <v>11025</v>
      </c>
      <c r="C7">
        <f t="shared" si="2"/>
        <v>31329</v>
      </c>
      <c r="D7">
        <f t="shared" si="2"/>
        <v>441</v>
      </c>
      <c r="E7">
        <f t="shared" si="2"/>
        <v>293764</v>
      </c>
      <c r="F7">
        <f t="shared" si="2"/>
        <v>106929</v>
      </c>
      <c r="G7">
        <f t="shared" si="2"/>
        <v>19881</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17">
      <c r="A8" t="s">
        <v>6</v>
      </c>
      <c r="C8">
        <f>SQRT(SUM(B7:C7))</f>
        <v>205.80087463370995</v>
      </c>
      <c r="E8">
        <f>SQRT(SUM(D7:E7))</f>
        <v>542.40667400023756</v>
      </c>
      <c r="G8">
        <f>SQRT(SUM(F7:G7))</f>
        <v>356.10391741737413</v>
      </c>
      <c r="I8">
        <f>SQRT(SUM(H7:I7))</f>
        <v>302.45164902840253</v>
      </c>
      <c r="K8">
        <f>SQRT(SUM(J7:K7))</f>
        <v>8.4594621578443157</v>
      </c>
      <c r="M8" s="49">
        <f>SQRT(SUM(L7:M7))</f>
        <v>222.00900882621858</v>
      </c>
      <c r="O8" s="49">
        <f>SQRT(SUM(N7:O7))</f>
        <v>524.07728437702769</v>
      </c>
      <c r="P8" s="41"/>
      <c r="Q8" s="41">
        <f>SQRT(SUM(P7:Q7))</f>
        <v>3</v>
      </c>
    </row>
    <row r="9" spans="1:17">
      <c r="A9" t="s">
        <v>7</v>
      </c>
      <c r="C9">
        <f>MOD(ATAN2(C6,B6)*180/PI()+270,360)</f>
        <v>239.32271997820357</v>
      </c>
      <c r="E9">
        <f>MOD(ATAN2(E6,D6)*180/PI()+270,360)</f>
        <v>92.218837310913074</v>
      </c>
      <c r="G9">
        <f>MOD(ATAN2(G6,F6)*180/PI()+270,360)</f>
        <v>336.67464911902414</v>
      </c>
      <c r="I9">
        <f>MOD(ATAN2(I6,H6)*180/PI()+270,360)</f>
        <v>228.35072870898904</v>
      </c>
      <c r="K9">
        <f>MOD(ATAN2(K6,J6)*180/PI()+270,360)</f>
        <v>108.97040780848653</v>
      </c>
      <c r="M9" s="49">
        <f>MOD(ATAN2(M6,L6)*180/PI()+270,360)</f>
        <v>0.5161642297648541</v>
      </c>
      <c r="O9" s="49">
        <f>MOD(ATAN2(O6,N6)*180/PI()+270,360)</f>
        <v>0.98399106445805273</v>
      </c>
      <c r="P9" s="41"/>
      <c r="Q9" s="41">
        <f>MOD(ATAN2(Q6,P6)*180/PI()+270,360)</f>
        <v>0</v>
      </c>
    </row>
    <row r="10" spans="1:17" s="17" customFormat="1" ht="117" customHeight="1">
      <c r="A10" s="16" t="s">
        <v>40</v>
      </c>
      <c r="B10" s="343" t="s">
        <v>102</v>
      </c>
      <c r="C10" s="343"/>
      <c r="D10" s="343" t="s">
        <v>100</v>
      </c>
      <c r="E10" s="343"/>
      <c r="F10" s="343" t="s">
        <v>100</v>
      </c>
      <c r="G10" s="343"/>
      <c r="H10" s="343" t="s">
        <v>100</v>
      </c>
      <c r="I10" s="343"/>
      <c r="J10" s="341" t="s">
        <v>101</v>
      </c>
      <c r="K10" s="341"/>
      <c r="L10" s="345"/>
      <c r="M10" s="345"/>
      <c r="N10" s="345"/>
      <c r="O10" s="345"/>
      <c r="P10" s="344" t="s">
        <v>97</v>
      </c>
      <c r="Q10" s="344"/>
    </row>
    <row r="11" spans="1:17" s="19" customFormat="1">
      <c r="A11" s="20" t="s">
        <v>37</v>
      </c>
      <c r="B11" s="20"/>
      <c r="C11" s="20"/>
      <c r="D11" s="20"/>
      <c r="E11" s="20"/>
      <c r="F11" s="20"/>
      <c r="G11" s="20"/>
      <c r="L11" s="47"/>
      <c r="M11" s="47"/>
      <c r="N11" s="47"/>
      <c r="O11" s="47"/>
    </row>
    <row r="12" spans="1:17" s="1" customFormat="1">
      <c r="B12" s="1" t="s">
        <v>62</v>
      </c>
      <c r="C12" s="1" t="s">
        <v>63</v>
      </c>
      <c r="F12" s="6"/>
      <c r="L12" s="50"/>
      <c r="M12" s="50"/>
      <c r="N12" s="50"/>
      <c r="O12" s="50"/>
    </row>
    <row r="13" spans="1:17">
      <c r="A13" t="s">
        <v>18</v>
      </c>
      <c r="F13" s="5"/>
      <c r="G13" s="2"/>
    </row>
    <row r="14" spans="1:17">
      <c r="A14" t="s">
        <v>17</v>
      </c>
      <c r="F14" s="5"/>
      <c r="G14" s="2"/>
    </row>
    <row r="15" spans="1:17">
      <c r="A15" t="s">
        <v>14</v>
      </c>
      <c r="F15" s="5"/>
      <c r="G15" s="5"/>
    </row>
    <row r="16" spans="1:17">
      <c r="A16" t="s">
        <v>13</v>
      </c>
      <c r="C16">
        <v>46.1</v>
      </c>
      <c r="E16">
        <v>120.7</v>
      </c>
      <c r="F16" s="4"/>
      <c r="G16" s="40">
        <v>79.400000000000006</v>
      </c>
      <c r="I16">
        <v>66.900000000000006</v>
      </c>
      <c r="K16">
        <v>2.323</v>
      </c>
      <c r="M16" s="49">
        <f>M8*$C$29</f>
        <v>49.905764418216933</v>
      </c>
      <c r="O16" s="49">
        <f>O8*$C$29</f>
        <v>117.80818098031192</v>
      </c>
      <c r="P16" s="41"/>
      <c r="Q16" s="41">
        <v>0.92400000000000004</v>
      </c>
    </row>
    <row r="17" spans="1:17">
      <c r="A17" t="s">
        <v>7</v>
      </c>
      <c r="C17">
        <v>149</v>
      </c>
      <c r="E17">
        <v>1</v>
      </c>
      <c r="G17">
        <v>246</v>
      </c>
      <c r="I17">
        <v>137</v>
      </c>
      <c r="K17">
        <v>8.68</v>
      </c>
      <c r="M17" s="49">
        <v>270</v>
      </c>
      <c r="O17" s="49">
        <v>270</v>
      </c>
      <c r="P17" s="41"/>
      <c r="Q17" s="41">
        <v>265.95</v>
      </c>
    </row>
    <row r="18" spans="1:17">
      <c r="A18" t="s">
        <v>32</v>
      </c>
      <c r="B18" s="9">
        <f>-C16*SIN((C17)/180*PI())</f>
        <v>-23.743255253353507</v>
      </c>
      <c r="C18" s="9">
        <f>C16*COS((C17)/180*PI())</f>
        <v>-39.515412562367374</v>
      </c>
      <c r="D18" s="9">
        <f>-E16*SIN((E17)/180*PI())</f>
        <v>-2.1065054569801198</v>
      </c>
      <c r="E18" s="9">
        <f>E16*COS((E17)/180*PI())</f>
        <v>120.68161680537644</v>
      </c>
      <c r="F18" s="9">
        <f>-G16*SIN((G17)/180*PI())</f>
        <v>72.535509336822528</v>
      </c>
      <c r="G18" s="9">
        <f>G16*COS((G17)/180*PI())</f>
        <v>-32.294889460218528</v>
      </c>
      <c r="H18" s="9">
        <f>-I16*SIN((I17)/180*PI())</f>
        <v>-45.625690288181161</v>
      </c>
      <c r="I18" s="9">
        <f>I16*COS((I17)/180*PI())</f>
        <v>-48.927562638322506</v>
      </c>
      <c r="J18" s="9">
        <f>-K16*SIN((K17)/180*PI())</f>
        <v>-0.35057731414959054</v>
      </c>
      <c r="K18" s="9">
        <f>K16*COS((K17)/180*PI())</f>
        <v>2.296393813526691</v>
      </c>
      <c r="L18" s="9">
        <f>-M16*SIN((M17)/180*PI())</f>
        <v>49.905764418216933</v>
      </c>
      <c r="M18" s="9">
        <f>M16*COS((M17)/180*PI())</f>
        <v>-9.1712955252018093E-15</v>
      </c>
      <c r="N18" s="9">
        <f>-O16*SIN((O17)/180*PI())</f>
        <v>117.80818098031192</v>
      </c>
      <c r="O18" s="9">
        <f>O16*COS((O17)/180*PI())</f>
        <v>-2.1649876635543635E-14</v>
      </c>
      <c r="P18" s="42">
        <f>-Q16*SIN((Q17)/180*PI())</f>
        <v>0.92169258388863351</v>
      </c>
      <c r="Q18" s="42">
        <f>Q16*COS((Q17)/180*PI())</f>
        <v>-6.5259335000398225E-2</v>
      </c>
    </row>
    <row r="19" spans="1:17" s="14" customFormat="1" ht="69" customHeight="1">
      <c r="A19" s="15" t="s">
        <v>40</v>
      </c>
      <c r="B19" s="339" t="s">
        <v>74</v>
      </c>
      <c r="C19" s="339"/>
      <c r="D19" s="340"/>
      <c r="E19" s="340"/>
      <c r="F19" s="21"/>
      <c r="G19" s="21"/>
      <c r="L19" s="51"/>
      <c r="M19" s="51"/>
      <c r="N19" s="51"/>
      <c r="O19" s="51"/>
    </row>
    <row r="20" spans="1:17" s="19" customFormat="1">
      <c r="A20" s="18" t="s">
        <v>38</v>
      </c>
      <c r="L20" s="47"/>
      <c r="M20" s="47"/>
      <c r="N20" s="47"/>
      <c r="O20" s="47"/>
    </row>
    <row r="21" spans="1:17">
      <c r="A21" s="7" t="s">
        <v>65</v>
      </c>
      <c r="C21">
        <f>C16/C8</f>
        <v>0.22400293527444937</v>
      </c>
      <c r="E21">
        <f>E16/E8</f>
        <v>0.22252676042837027</v>
      </c>
      <c r="G21">
        <f>G16/G8</f>
        <v>0.22296862268700815</v>
      </c>
      <c r="I21">
        <f>I16/I8</f>
        <v>0.22119237972386649</v>
      </c>
      <c r="K21">
        <f>K16/K8</f>
        <v>0.27460374627315065</v>
      </c>
      <c r="P21" s="41"/>
      <c r="Q21" s="41">
        <f>Q16/Q8</f>
        <v>0.308</v>
      </c>
    </row>
    <row r="22" spans="1:17">
      <c r="A22" t="s">
        <v>34</v>
      </c>
      <c r="B22">
        <f>STDEV(B21:K21)</f>
        <v>2.3246175559878644E-2</v>
      </c>
      <c r="C22">
        <f>AVERAGE(B21:K21)</f>
        <v>0.23305888887736897</v>
      </c>
      <c r="P22" s="41"/>
      <c r="Q22" s="41"/>
    </row>
    <row r="23" spans="1:17">
      <c r="A23" t="s">
        <v>35</v>
      </c>
      <c r="C23">
        <f>C21-$C22</f>
        <v>-9.0559536029196086E-3</v>
      </c>
      <c r="E23">
        <f>E21-$C22</f>
        <v>-1.0532128448998701E-2</v>
      </c>
      <c r="G23">
        <f>G21-$C22</f>
        <v>-1.0090266190360825E-2</v>
      </c>
      <c r="I23">
        <f>I21-$C22</f>
        <v>-1.1866509153502486E-2</v>
      </c>
      <c r="K23">
        <f>K21-$C22</f>
        <v>4.1544857395781676E-2</v>
      </c>
      <c r="P23" s="41"/>
      <c r="Q23" s="41">
        <f>Q21-$C22</f>
        <v>7.4941111122631021E-2</v>
      </c>
    </row>
    <row r="24" spans="1:17">
      <c r="A24" s="7" t="s">
        <v>64</v>
      </c>
      <c r="C24" s="29">
        <f>MOD(C9-C17,360)</f>
        <v>90.322719978203565</v>
      </c>
      <c r="E24">
        <f>MOD(E9-E17,360)</f>
        <v>91.218837310913074</v>
      </c>
      <c r="G24">
        <f>MOD(G9-G17,360)</f>
        <v>90.674649119024139</v>
      </c>
      <c r="I24">
        <f>MOD(I9-I17,360)</f>
        <v>91.350728708989038</v>
      </c>
      <c r="K24">
        <f>MOD(K9-K17,360)</f>
        <v>100.29040780848652</v>
      </c>
      <c r="M24" s="49">
        <f>MOD(M9-M17,360)</f>
        <v>90.516164229764854</v>
      </c>
      <c r="O24" s="49">
        <f>MOD(O9-O17,360)</f>
        <v>90.983991064458053</v>
      </c>
      <c r="P24" s="41"/>
      <c r="Q24" s="41">
        <f>MOD(Q9-Q17,360)</f>
        <v>94.050000000000011</v>
      </c>
    </row>
    <row r="25" spans="1:17">
      <c r="A25" t="s">
        <v>36</v>
      </c>
      <c r="B25">
        <f>STDEV(B24:O24)</f>
        <v>3.5894112474806485</v>
      </c>
      <c r="C25">
        <f>AVERAGE(B24:O24)</f>
        <v>92.193928317119898</v>
      </c>
      <c r="P25" s="41"/>
      <c r="Q25" s="41"/>
    </row>
    <row r="26" spans="1:17">
      <c r="A26" t="s">
        <v>35</v>
      </c>
      <c r="C26">
        <f>C24-$C25</f>
        <v>-1.8712083389163325</v>
      </c>
      <c r="E26">
        <f>E24-$C25</f>
        <v>-0.97509100620682432</v>
      </c>
      <c r="G26">
        <f>G24-$C25</f>
        <v>-1.5192791980957594</v>
      </c>
      <c r="I26">
        <f>I24-$C25</f>
        <v>-0.8431996081308597</v>
      </c>
      <c r="K26">
        <f>K24-$C25</f>
        <v>8.0964794913666225</v>
      </c>
      <c r="M26" s="49">
        <f>M24-$C25</f>
        <v>-1.6777640873550439</v>
      </c>
      <c r="O26" s="49">
        <f>O24-$C25</f>
        <v>-1.2099372526618453</v>
      </c>
      <c r="P26" s="41"/>
      <c r="Q26" s="41">
        <f>Q24-$C25</f>
        <v>1.8560716828801134</v>
      </c>
    </row>
    <row r="27" spans="1:17">
      <c r="A27" t="s">
        <v>67</v>
      </c>
      <c r="C27">
        <f>SQRT(C16)</f>
        <v>6.7896980787071826</v>
      </c>
      <c r="E27">
        <f>SQRT(E16)</f>
        <v>10.986355173577815</v>
      </c>
      <c r="G27">
        <f>SQRT(G16)</f>
        <v>8.9106677639781857</v>
      </c>
      <c r="I27">
        <f>SQRT(I16)</f>
        <v>8.1792420186714132</v>
      </c>
      <c r="K27">
        <f>SQRT(K16)</f>
        <v>1.5241391012633985</v>
      </c>
      <c r="M27" s="49">
        <f>SQRT(M16)</f>
        <v>7.0644012073364673</v>
      </c>
      <c r="O27" s="49">
        <f>SQRT(O16)</f>
        <v>10.853947714095177</v>
      </c>
      <c r="P27" s="41"/>
      <c r="Q27" s="41">
        <f>SQRT(Q16)</f>
        <v>0.9612491872558333</v>
      </c>
    </row>
    <row r="28" spans="1:17">
      <c r="A28" t="s">
        <v>68</v>
      </c>
      <c r="C28">
        <f>C27*C21</f>
        <v>1.5209122992576982</v>
      </c>
      <c r="E28">
        <f>E27*E21</f>
        <v>2.4447580256917369</v>
      </c>
      <c r="G28">
        <f>G27*G21</f>
        <v>1.9867993185557387</v>
      </c>
      <c r="I28">
        <f>I27*I21</f>
        <v>1.8091860064473715</v>
      </c>
      <c r="K28">
        <f>K27*K21</f>
        <v>0.41853430704832212</v>
      </c>
      <c r="P28" s="41"/>
      <c r="Q28" s="41">
        <f>Q27*Q21</f>
        <v>0.29606474967479668</v>
      </c>
    </row>
    <row r="29" spans="1:17">
      <c r="A29" t="s">
        <v>69</v>
      </c>
      <c r="C29" s="7">
        <f>SUM(B28:K28)/SUM(B27:K27)</f>
        <v>0.22479161851166832</v>
      </c>
      <c r="P29" s="41"/>
      <c r="Q29" s="41"/>
    </row>
    <row r="30" spans="1:17">
      <c r="A30" t="s">
        <v>72</v>
      </c>
      <c r="C30" s="7">
        <f>C21-$C$29</f>
        <v>-7.8868323721895117E-4</v>
      </c>
      <c r="E30" s="7">
        <f>E21-$C$29</f>
        <v>-2.2648580832980436E-3</v>
      </c>
      <c r="G30" s="7">
        <f>G21-$C$29</f>
        <v>-1.8229958246601674E-3</v>
      </c>
      <c r="I30" s="7">
        <f>I21-$C$29</f>
        <v>-3.5992387878018284E-3</v>
      </c>
      <c r="K30" s="7">
        <f>K21-$C$29</f>
        <v>4.9812127761482333E-2</v>
      </c>
      <c r="M30" s="52">
        <f>M21-$C$29</f>
        <v>-0.22479161851166832</v>
      </c>
      <c r="O30" s="52">
        <f>O21-$C$29</f>
        <v>-0.22479161851166832</v>
      </c>
      <c r="P30" s="41"/>
      <c r="Q30" s="43">
        <f>Q21-$C$29</f>
        <v>8.3208381488331679E-2</v>
      </c>
    </row>
    <row r="31" spans="1:17">
      <c r="A31" t="s">
        <v>70</v>
      </c>
      <c r="C31">
        <f>C27*C24</f>
        <v>613.26399829961565</v>
      </c>
      <c r="E31">
        <f>E27*E24</f>
        <v>1002.1625452185028</v>
      </c>
      <c r="G31">
        <f>G27*G24</f>
        <v>807.97167291492144</v>
      </c>
      <c r="I31">
        <f>I27*I24</f>
        <v>747.1797186928161</v>
      </c>
      <c r="K31">
        <f>K27*K24</f>
        <v>152.85653202256637</v>
      </c>
      <c r="M31" s="49">
        <f>M27*M24</f>
        <v>639.44249986821683</v>
      </c>
      <c r="O31" s="49">
        <f>O27*O24</f>
        <v>987.53548183333055</v>
      </c>
      <c r="P31" s="41"/>
      <c r="Q31" s="41">
        <f>Q27*Q24</f>
        <v>90.405486061411139</v>
      </c>
    </row>
    <row r="32" spans="1:17">
      <c r="A32" t="s">
        <v>71</v>
      </c>
      <c r="C32" s="7">
        <f>SUM(B31:O31)/SUM(B27:O27)</f>
        <v>91.153629912899177</v>
      </c>
      <c r="P32" s="41"/>
      <c r="Q32" s="41"/>
    </row>
    <row r="33" spans="1:17">
      <c r="A33" t="s">
        <v>73</v>
      </c>
      <c r="C33" s="7">
        <f>C24-$C$32</f>
        <v>-0.8309099346956117</v>
      </c>
      <c r="E33" s="7">
        <f>E24-$C$32</f>
        <v>6.5207398013896523E-2</v>
      </c>
      <c r="G33" s="7">
        <f>G24-$C$32</f>
        <v>-0.47898079387503856</v>
      </c>
      <c r="I33" s="7">
        <f>I24-$C$32</f>
        <v>0.19709879608986114</v>
      </c>
      <c r="K33" s="7">
        <f>K24-$C$32</f>
        <v>9.1367778955873433</v>
      </c>
      <c r="M33" s="52">
        <f>M24-$C$32</f>
        <v>-0.63746568313432306</v>
      </c>
      <c r="O33" s="52">
        <f>O24-$C$32</f>
        <v>-0.16963884844112442</v>
      </c>
      <c r="P33" s="41"/>
      <c r="Q33" s="43">
        <f>Q24-$C$32</f>
        <v>2.8963700871008342</v>
      </c>
    </row>
    <row r="34" spans="1:17" s="14" customFormat="1" ht="75.75" customHeight="1">
      <c r="A34" s="15" t="s">
        <v>40</v>
      </c>
      <c r="B34" s="341"/>
      <c r="C34" s="341"/>
      <c r="L34" s="51"/>
      <c r="M34" s="51"/>
      <c r="N34" s="51"/>
      <c r="O34" s="51"/>
      <c r="P34" s="44"/>
      <c r="Q34" s="44"/>
    </row>
    <row r="35" spans="1:17" s="19" customFormat="1">
      <c r="A35" s="20" t="s">
        <v>54</v>
      </c>
      <c r="B35" s="20"/>
      <c r="C35" s="20"/>
      <c r="D35" s="20"/>
      <c r="E35" s="20"/>
      <c r="F35" s="20"/>
      <c r="G35" s="20"/>
      <c r="L35" s="47"/>
      <c r="M35" s="47"/>
      <c r="N35" s="47"/>
      <c r="O35" s="47"/>
    </row>
    <row r="36" spans="1:17">
      <c r="A36" s="7" t="s">
        <v>42</v>
      </c>
      <c r="C36" s="4">
        <f>C8*$C29</f>
        <v>46.262311700028604</v>
      </c>
      <c r="E36" s="4">
        <f>E8*$C29</f>
        <v>121.92847414004424</v>
      </c>
      <c r="G36" s="4">
        <f>G8*$C29</f>
        <v>80.049175954597004</v>
      </c>
      <c r="I36" s="4">
        <f>I8*$C29</f>
        <v>67.988595706617659</v>
      </c>
      <c r="K36" s="4">
        <f>K8*$C29</f>
        <v>1.9016161902000339</v>
      </c>
      <c r="P36" s="41"/>
      <c r="Q36" s="45">
        <f>Q8*$C29</f>
        <v>0.67437485553500498</v>
      </c>
    </row>
    <row r="37" spans="1:17">
      <c r="A37" t="s">
        <v>50</v>
      </c>
      <c r="C37" s="4">
        <f>C36-C16</f>
        <v>0.16231170002860296</v>
      </c>
      <c r="E37" s="4">
        <f>E36-E16</f>
        <v>1.2284741400442414</v>
      </c>
      <c r="G37" s="4">
        <f>G36-G16</f>
        <v>0.64917595459699839</v>
      </c>
      <c r="I37" s="4">
        <f>I36-I16</f>
        <v>1.088595706617653</v>
      </c>
      <c r="K37" s="4">
        <f>K36-K16</f>
        <v>-0.42138380979996604</v>
      </c>
      <c r="P37" s="41"/>
      <c r="Q37" s="45">
        <f>Q36-Q16</f>
        <v>-0.24962514446499506</v>
      </c>
    </row>
    <row r="38" spans="1:17">
      <c r="A38" t="s">
        <v>51</v>
      </c>
      <c r="C38" s="23">
        <f>C37/C16</f>
        <v>3.5208611719870489E-3</v>
      </c>
      <c r="E38" s="23">
        <f>E37/E16</f>
        <v>1.0177913339223209E-2</v>
      </c>
      <c r="G38" s="23">
        <f>G37/G16</f>
        <v>8.1760195793072841E-3</v>
      </c>
      <c r="I38" s="23">
        <f>I37/I16</f>
        <v>1.6271983656467159E-2</v>
      </c>
      <c r="K38" s="23">
        <f>K37/K16</f>
        <v>-0.18139638820489282</v>
      </c>
      <c r="P38" s="41"/>
      <c r="Q38" s="46">
        <f>Q37/Q16</f>
        <v>-0.27015708275432365</v>
      </c>
    </row>
    <row r="39" spans="1:17">
      <c r="A39" t="s">
        <v>53</v>
      </c>
      <c r="B39">
        <f>AVERAGE(B37:K37)</f>
        <v>0.54143473829750588</v>
      </c>
      <c r="C39" s="23">
        <f>AVERAGE(C38:K38)</f>
        <v>-2.8649922091581626E-2</v>
      </c>
      <c r="E39" s="4"/>
      <c r="G39" s="4"/>
      <c r="I39" s="4"/>
      <c r="K39" s="4"/>
      <c r="P39" s="41"/>
      <c r="Q39" s="45"/>
    </row>
    <row r="40" spans="1:17">
      <c r="A40" t="s">
        <v>52</v>
      </c>
      <c r="B40">
        <f>STDEV(B37:K37)</f>
        <v>0.68076616198258855</v>
      </c>
      <c r="C40" s="23">
        <f>STDEV(C38:K38)</f>
        <v>8.5510482699670196E-2</v>
      </c>
      <c r="E40" s="4"/>
      <c r="G40" s="4"/>
      <c r="I40" s="4"/>
      <c r="K40" s="4"/>
      <c r="P40" s="41"/>
      <c r="Q40" s="45"/>
    </row>
    <row r="41" spans="1:17">
      <c r="C41" s="23"/>
      <c r="E41" s="4"/>
      <c r="G41" s="4"/>
      <c r="I41" s="4"/>
      <c r="K41" s="4"/>
      <c r="P41" s="41"/>
      <c r="Q41" s="45"/>
    </row>
    <row r="42" spans="1:17">
      <c r="A42" s="7" t="s">
        <v>43</v>
      </c>
      <c r="C42" s="4">
        <f>MOD(C9-$C32,360)</f>
        <v>148.16909006530437</v>
      </c>
      <c r="E42" s="4">
        <f>MOD(E9-$C32,360)</f>
        <v>1.0652073980138965</v>
      </c>
      <c r="G42" s="4">
        <f>MOD(G9-$C32,360)</f>
        <v>245.52101920612495</v>
      </c>
      <c r="I42" s="4">
        <f>MOD(I9-$C32,360)</f>
        <v>137.19709879608985</v>
      </c>
      <c r="K42" s="4">
        <f>MOD(K9-$C32,360)</f>
        <v>17.81677789558735</v>
      </c>
      <c r="P42" s="41"/>
      <c r="Q42" s="45">
        <f>MOD(Q9-$C32,360)</f>
        <v>268.84637008710081</v>
      </c>
    </row>
    <row r="43" spans="1:17">
      <c r="A43" t="s">
        <v>55</v>
      </c>
      <c r="C43" s="4">
        <f>C42-C17</f>
        <v>-0.83090993469562591</v>
      </c>
      <c r="E43" s="4">
        <f>E42-E17</f>
        <v>6.5207398013896523E-2</v>
      </c>
      <c r="G43" s="4">
        <f>G42-G17</f>
        <v>-0.47898079387505277</v>
      </c>
      <c r="I43" s="4">
        <f>I42-I17</f>
        <v>0.19709879608984693</v>
      </c>
      <c r="K43" s="4">
        <f>K42-K17</f>
        <v>9.1367778955873504</v>
      </c>
      <c r="P43" s="41"/>
      <c r="Q43" s="45">
        <f>Q42-Q17</f>
        <v>2.89637008710082</v>
      </c>
    </row>
    <row r="44" spans="1:17">
      <c r="A44" t="s">
        <v>56</v>
      </c>
      <c r="B44">
        <f>AVERAGE(B43:K43)</f>
        <v>1.617838672224083</v>
      </c>
      <c r="C44" s="4"/>
      <c r="E44" s="4"/>
      <c r="G44" s="4"/>
      <c r="I44" s="4"/>
      <c r="K44" s="4"/>
      <c r="P44" s="41"/>
      <c r="Q44" s="41"/>
    </row>
    <row r="45" spans="1:17">
      <c r="A45" t="s">
        <v>57</v>
      </c>
      <c r="B45">
        <f>STDEV(B43:K43)</f>
        <v>4.223642809448604</v>
      </c>
      <c r="C45" s="4"/>
      <c r="E45" s="4"/>
      <c r="G45" s="4"/>
      <c r="I45" s="4"/>
      <c r="K45" s="4"/>
      <c r="P45" s="41"/>
      <c r="Q45" s="41"/>
    </row>
    <row r="46" spans="1:17">
      <c r="C46" s="4"/>
      <c r="E46" s="4"/>
      <c r="G46" s="4"/>
      <c r="I46" s="4"/>
      <c r="K46" s="4"/>
      <c r="P46" s="41"/>
      <c r="Q46" s="41"/>
    </row>
    <row r="47" spans="1:17">
      <c r="A47" t="s">
        <v>44</v>
      </c>
      <c r="B47" s="9">
        <f>-C36*SIN((C42)/180*PI())</f>
        <v>-24.399400995069282</v>
      </c>
      <c r="C47" s="9">
        <f>C36*COS((C42)/180*PI())</f>
        <v>-39.304843402720934</v>
      </c>
      <c r="D47" s="9">
        <f>-E36*SIN((E42)/180*PI())</f>
        <v>-2.2666875645727154</v>
      </c>
      <c r="E47" s="9">
        <f>E36*COS((E42)/180*PI())</f>
        <v>121.9074031123789</v>
      </c>
      <c r="F47" s="9">
        <f>-G36*SIN((G42)/180*PI())</f>
        <v>72.853823025337121</v>
      </c>
      <c r="G47" s="9">
        <f>G36*COS((G42)/180*PI())</f>
        <v>-33.169127839044705</v>
      </c>
      <c r="H47" s="9">
        <f>-I36*SIN((I42)/180*PI())</f>
        <v>-46.19678605085079</v>
      </c>
      <c r="I47" s="9">
        <f>I36*COS((I42)/180*PI())</f>
        <v>-49.882923979352164</v>
      </c>
      <c r="J47" s="9">
        <f>-K36*SIN((K42)/180*PI())</f>
        <v>-0.58184530889333075</v>
      </c>
      <c r="K47" s="9">
        <f>K36*COS((K42)/180*PI())</f>
        <v>1.8104143645446797</v>
      </c>
      <c r="P47" s="42">
        <f>-Q36*SIN((Q42)/180*PI())</f>
        <v>0.67423816310836382</v>
      </c>
      <c r="Q47" s="42">
        <f>Q36*COS((Q42)/180*PI())</f>
        <v>-1.3577377733501133E-2</v>
      </c>
    </row>
    <row r="48" spans="1:17" s="10" customFormat="1">
      <c r="A48" t="s">
        <v>45</v>
      </c>
      <c r="B48" s="9">
        <f t="shared" ref="B48:G48" si="4">B47-B18</f>
        <v>-0.65614574171577544</v>
      </c>
      <c r="C48" s="9">
        <f t="shared" si="4"/>
        <v>0.21056915964643963</v>
      </c>
      <c r="D48" s="9">
        <f t="shared" si="4"/>
        <v>-0.16018210759259555</v>
      </c>
      <c r="E48" s="9">
        <f t="shared" si="4"/>
        <v>1.2257863070024655</v>
      </c>
      <c r="F48" s="9">
        <f t="shared" si="4"/>
        <v>0.31831368851459274</v>
      </c>
      <c r="G48" s="9">
        <f t="shared" si="4"/>
        <v>-0.87423837882617761</v>
      </c>
      <c r="H48" s="9">
        <f>H47-H18</f>
        <v>-0.57109576266962847</v>
      </c>
      <c r="I48" s="9">
        <f>I47-I18</f>
        <v>-0.95536134102965775</v>
      </c>
      <c r="J48" s="9">
        <f>J47-J18</f>
        <v>-0.23126799474374021</v>
      </c>
      <c r="K48" s="9">
        <f>K47-K18</f>
        <v>-0.48597944898201129</v>
      </c>
      <c r="L48" s="49"/>
      <c r="M48" s="49"/>
      <c r="N48" s="49"/>
      <c r="O48" s="49"/>
      <c r="P48" s="42">
        <f>P47-P18</f>
        <v>-0.24745442078026969</v>
      </c>
      <c r="Q48" s="42">
        <f>Q47-Q18</f>
        <v>5.1681957266897088E-2</v>
      </c>
    </row>
    <row r="49" spans="1:17">
      <c r="A49" t="s">
        <v>46</v>
      </c>
      <c r="B49">
        <f t="shared" ref="B49:G49" si="5">B48^2</f>
        <v>0.43052723437174512</v>
      </c>
      <c r="C49">
        <f t="shared" si="5"/>
        <v>4.4339370994207782E-2</v>
      </c>
      <c r="D49">
        <f t="shared" si="5"/>
        <v>2.5658307592805855E-2</v>
      </c>
      <c r="E49">
        <f t="shared" si="5"/>
        <v>1.5025520704347426</v>
      </c>
      <c r="F49">
        <f t="shared" si="5"/>
        <v>0.10132360429576517</v>
      </c>
      <c r="G49">
        <f t="shared" si="5"/>
        <v>0.76429274301262318</v>
      </c>
      <c r="H49">
        <f>H48^2</f>
        <v>0.32615037013920462</v>
      </c>
      <c r="I49">
        <f>I48^2</f>
        <v>0.91271529193398604</v>
      </c>
      <c r="J49">
        <f>J48^2</f>
        <v>5.348488539279065E-2</v>
      </c>
      <c r="K49">
        <f>K48^2</f>
        <v>0.23617602483285932</v>
      </c>
      <c r="P49" s="41">
        <f>P48^2</f>
        <v>6.1233690363698766E-2</v>
      </c>
      <c r="Q49" s="41">
        <f>Q48^2</f>
        <v>2.6710247069373768E-3</v>
      </c>
    </row>
    <row r="50" spans="1:17" s="10" customFormat="1">
      <c r="A50" t="s">
        <v>47</v>
      </c>
      <c r="B50" s="9"/>
      <c r="C50" s="9">
        <f>SQRT(B49+C49)</f>
        <v>0.68910565617033859</v>
      </c>
      <c r="D50" s="9"/>
      <c r="E50" s="9">
        <f>SQRT(D49+E49)</f>
        <v>1.2362080642139286</v>
      </c>
      <c r="F50" s="9"/>
      <c r="G50" s="9">
        <f>SQRT(F49+G49)</f>
        <v>0.93038505324859355</v>
      </c>
      <c r="H50" s="9"/>
      <c r="I50" s="9">
        <f>SQRT(H49+I49)</f>
        <v>1.1130434232648745</v>
      </c>
      <c r="J50" s="9"/>
      <c r="K50" s="9">
        <f>SQRT(J49+K49)</f>
        <v>0.53820155167525296</v>
      </c>
      <c r="L50" s="49"/>
      <c r="M50" s="49"/>
      <c r="N50" s="49"/>
      <c r="O50" s="49"/>
      <c r="P50" s="42"/>
      <c r="Q50" s="42">
        <f>SQRT(P49+Q49)</f>
        <v>0.25279381928883493</v>
      </c>
    </row>
    <row r="51" spans="1:17" s="10" customFormat="1">
      <c r="A51" t="s">
        <v>48</v>
      </c>
      <c r="B51" s="9"/>
      <c r="C51" s="11">
        <f>C50/C36</f>
        <v>1.4895616558000764E-2</v>
      </c>
      <c r="E51" s="11">
        <f>E50/E36</f>
        <v>1.0138797134408887E-2</v>
      </c>
      <c r="G51" s="11">
        <f>G50/G36</f>
        <v>1.1622668717742923E-2</v>
      </c>
      <c r="I51" s="11">
        <f>I50/I36</f>
        <v>1.6371031225116725E-2</v>
      </c>
      <c r="K51" s="11">
        <f>K50/K36</f>
        <v>0.28302322753080827</v>
      </c>
      <c r="L51" s="49"/>
      <c r="M51" s="49"/>
      <c r="N51" s="49"/>
      <c r="O51" s="49"/>
      <c r="P51" s="41"/>
      <c r="Q51" s="12">
        <f>Q50/Q36</f>
        <v>0.37485653151804543</v>
      </c>
    </row>
    <row r="52" spans="1:17" s="10" customFormat="1">
      <c r="A52"/>
      <c r="B52" s="9"/>
      <c r="C52" s="12"/>
      <c r="E52" s="11"/>
      <c r="G52" s="11"/>
      <c r="L52" s="49"/>
      <c r="M52" s="49"/>
      <c r="N52" s="49"/>
      <c r="O52" s="49"/>
    </row>
    <row r="53" spans="1:17" s="10" customFormat="1">
      <c r="A53" t="s">
        <v>89</v>
      </c>
      <c r="B53" s="9">
        <f>MEDIAN(B50:K50)</f>
        <v>0.93038505324859355</v>
      </c>
      <c r="C53" s="12"/>
      <c r="E53" s="11"/>
      <c r="G53" s="11"/>
      <c r="L53" s="49"/>
      <c r="M53" s="49"/>
      <c r="N53" s="49"/>
      <c r="O53" s="49"/>
    </row>
    <row r="54" spans="1:17" s="10" customFormat="1">
      <c r="A54" t="s">
        <v>81</v>
      </c>
      <c r="B54" s="9">
        <f>AVERAGE(B50:K50)</f>
        <v>0.90138874971459759</v>
      </c>
      <c r="C54" s="12"/>
      <c r="E54" s="11"/>
      <c r="G54" s="11"/>
      <c r="L54" s="49"/>
      <c r="M54" s="49"/>
      <c r="N54" s="49"/>
      <c r="O54" s="49"/>
    </row>
    <row r="55" spans="1:17" s="10" customFormat="1">
      <c r="A55" t="s">
        <v>82</v>
      </c>
      <c r="B55" s="9">
        <f>STDEV(B50:K50)</f>
        <v>0.28927128808460395</v>
      </c>
      <c r="C55" s="12"/>
      <c r="E55" s="11"/>
      <c r="G55" s="11"/>
      <c r="L55" s="49"/>
      <c r="M55" s="49"/>
      <c r="N55" s="49"/>
      <c r="O55" s="49"/>
    </row>
    <row r="56" spans="1:17" s="10" customFormat="1">
      <c r="A56" t="s">
        <v>83</v>
      </c>
      <c r="B56" s="9">
        <f>COUNT(B50:K50)</f>
        <v>5</v>
      </c>
      <c r="C56" s="12"/>
      <c r="E56" s="11"/>
      <c r="G56" s="11"/>
      <c r="L56" s="49"/>
      <c r="M56" s="49"/>
      <c r="N56" s="49"/>
      <c r="O56" s="49"/>
    </row>
    <row r="57" spans="1:17" s="10" customFormat="1">
      <c r="A57"/>
      <c r="B57" s="9"/>
      <c r="C57" s="9"/>
      <c r="L57" s="49"/>
      <c r="M57" s="49"/>
      <c r="N57" s="49"/>
      <c r="O57" s="49"/>
    </row>
    <row r="58" spans="1:17" s="10" customFormat="1">
      <c r="B58" s="7"/>
      <c r="C58" s="7"/>
      <c r="D58" s="7"/>
      <c r="E58" s="7"/>
      <c r="L58" s="49"/>
      <c r="M58" s="49"/>
      <c r="N58" s="49"/>
      <c r="O58" s="49"/>
    </row>
    <row r="59" spans="1:17">
      <c r="A59" s="7" t="s">
        <v>27</v>
      </c>
    </row>
    <row r="60" spans="1:17">
      <c r="A60" t="s">
        <v>21</v>
      </c>
    </row>
    <row r="61" spans="1:17">
      <c r="A61" t="s">
        <v>24</v>
      </c>
    </row>
    <row r="62" spans="1:17">
      <c r="A62" t="s">
        <v>24</v>
      </c>
    </row>
    <row r="63" spans="1:17">
      <c r="A63" t="s">
        <v>24</v>
      </c>
    </row>
  </sheetData>
  <mergeCells count="11">
    <mergeCell ref="J10:K10"/>
    <mergeCell ref="H10:I10"/>
    <mergeCell ref="P10:Q10"/>
    <mergeCell ref="L10:M10"/>
    <mergeCell ref="N10:O10"/>
    <mergeCell ref="B34:C34"/>
    <mergeCell ref="B10:C10"/>
    <mergeCell ref="D10:E10"/>
    <mergeCell ref="F10:G10"/>
    <mergeCell ref="B19:C19"/>
    <mergeCell ref="D19:E19"/>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5"/>
  <cols>
    <col min="1" max="1" width="25.5703125" customWidth="1"/>
    <col min="2" max="3" width="11.7109375" customWidth="1"/>
  </cols>
  <sheetData>
    <row r="1" spans="1:3" s="19" customFormat="1">
      <c r="A1" s="20" t="s">
        <v>39</v>
      </c>
      <c r="B1" s="20"/>
      <c r="C1" s="20"/>
    </row>
    <row r="2" spans="1:3" s="13" customFormat="1">
      <c r="B2" s="27"/>
      <c r="C2" s="27" t="s">
        <v>31</v>
      </c>
    </row>
    <row r="3" spans="1:3" s="13" customFormat="1">
      <c r="B3" s="27" t="s">
        <v>61</v>
      </c>
      <c r="C3" s="27" t="s">
        <v>60</v>
      </c>
    </row>
    <row r="4" spans="1:3">
      <c r="A4" t="s">
        <v>1</v>
      </c>
      <c r="B4">
        <v>508</v>
      </c>
      <c r="C4">
        <v>626</v>
      </c>
    </row>
    <row r="5" spans="1:3">
      <c r="A5" t="s">
        <v>2</v>
      </c>
      <c r="B5">
        <v>582</v>
      </c>
      <c r="C5">
        <v>595</v>
      </c>
    </row>
    <row r="6" spans="1:3">
      <c r="A6" t="s">
        <v>4</v>
      </c>
      <c r="B6">
        <f>B5-B4</f>
        <v>74</v>
      </c>
      <c r="C6">
        <f>C5-C4</f>
        <v>-31</v>
      </c>
    </row>
    <row r="7" spans="1:3">
      <c r="A7" t="s">
        <v>5</v>
      </c>
      <c r="B7">
        <f>B6^2</f>
        <v>5476</v>
      </c>
      <c r="C7">
        <f>C6^2</f>
        <v>961</v>
      </c>
    </row>
    <row r="8" spans="1:3">
      <c r="A8" t="s">
        <v>6</v>
      </c>
      <c r="C8">
        <f>SQRT(SUM(B7:C7))</f>
        <v>80.230916734136841</v>
      </c>
    </row>
    <row r="9" spans="1:3">
      <c r="A9" t="s">
        <v>7</v>
      </c>
      <c r="C9">
        <f>MOD(ATAN2(C6,B6)*180/PI()+270,360)</f>
        <v>22.729732079944711</v>
      </c>
    </row>
    <row r="10" spans="1:3" s="17" customFormat="1" ht="117" customHeight="1">
      <c r="A10" s="16" t="s">
        <v>40</v>
      </c>
      <c r="B10" s="347" t="s">
        <v>273</v>
      </c>
      <c r="C10" s="347"/>
    </row>
    <row r="11" spans="1:3" s="19" customFormat="1">
      <c r="A11" s="20" t="s">
        <v>37</v>
      </c>
      <c r="B11" s="20"/>
      <c r="C11" s="20"/>
    </row>
    <row r="12" spans="1:3" s="1" customFormat="1">
      <c r="B12" s="1" t="s">
        <v>62</v>
      </c>
      <c r="C12" s="1" t="s">
        <v>63</v>
      </c>
    </row>
    <row r="13" spans="1:3">
      <c r="A13" t="s">
        <v>18</v>
      </c>
    </row>
    <row r="14" spans="1:3">
      <c r="A14" t="s">
        <v>17</v>
      </c>
    </row>
    <row r="15" spans="1:3">
      <c r="A15" t="s">
        <v>14</v>
      </c>
    </row>
    <row r="16" spans="1:3">
      <c r="A16" t="s">
        <v>13</v>
      </c>
      <c r="C16">
        <v>9.5</v>
      </c>
    </row>
    <row r="17" spans="1:3">
      <c r="A17" t="s">
        <v>7</v>
      </c>
      <c r="C17">
        <v>204</v>
      </c>
    </row>
    <row r="18" spans="1:3">
      <c r="A18" t="s">
        <v>32</v>
      </c>
      <c r="B18" s="9">
        <f>-C16*SIN((C17)/180*PI())</f>
        <v>3.8639981092200983</v>
      </c>
      <c r="C18" s="9">
        <f>C16*COS((C17)/180*PI())</f>
        <v>-8.678681847604711</v>
      </c>
    </row>
    <row r="19" spans="1:3" s="14" customFormat="1" ht="69" customHeight="1">
      <c r="A19" s="15" t="s">
        <v>40</v>
      </c>
      <c r="B19" s="339"/>
      <c r="C19" s="339"/>
    </row>
    <row r="20" spans="1:3" s="19" customFormat="1">
      <c r="A20" s="18" t="s">
        <v>38</v>
      </c>
    </row>
    <row r="21" spans="1:3">
      <c r="A21" s="7" t="s">
        <v>65</v>
      </c>
      <c r="C21">
        <v>0.115</v>
      </c>
    </row>
    <row r="22" spans="1:3">
      <c r="A22" t="s">
        <v>34</v>
      </c>
      <c r="B22" t="e">
        <f>STDEV(B21:C21)</f>
        <v>#DIV/0!</v>
      </c>
      <c r="C22">
        <f>AVERAGE(B21:C21)</f>
        <v>0.115</v>
      </c>
    </row>
    <row r="23" spans="1:3">
      <c r="A23" t="s">
        <v>35</v>
      </c>
      <c r="C23">
        <f>C21-$C22</f>
        <v>0</v>
      </c>
    </row>
    <row r="24" spans="1:3">
      <c r="A24" s="7" t="s">
        <v>64</v>
      </c>
      <c r="C24" s="29">
        <f>MOD(C9-C17,360)</f>
        <v>178.72973207994471</v>
      </c>
    </row>
    <row r="25" spans="1:3">
      <c r="A25" t="s">
        <v>36</v>
      </c>
      <c r="B25" t="e">
        <f>STDEV(B24:C24)</f>
        <v>#DIV/0!</v>
      </c>
      <c r="C25">
        <f>AVERAGE(B24:C24)</f>
        <v>178.72973207994471</v>
      </c>
    </row>
    <row r="26" spans="1:3">
      <c r="A26" t="s">
        <v>35</v>
      </c>
      <c r="C26">
        <f>C24-$C25</f>
        <v>0</v>
      </c>
    </row>
    <row r="27" spans="1:3">
      <c r="A27" t="s">
        <v>67</v>
      </c>
      <c r="C27">
        <f>SQRT(C16)</f>
        <v>3.082207001484488</v>
      </c>
    </row>
    <row r="28" spans="1:3">
      <c r="A28" t="s">
        <v>68</v>
      </c>
      <c r="C28">
        <f>C27*C21</f>
        <v>0.35445380517071612</v>
      </c>
    </row>
    <row r="29" spans="1:3">
      <c r="A29" t="s">
        <v>69</v>
      </c>
      <c r="C29" s="7">
        <f>SUM(B28:C28)/SUM(B27:C27)</f>
        <v>0.115</v>
      </c>
    </row>
    <row r="30" spans="1:3">
      <c r="A30" t="s">
        <v>72</v>
      </c>
      <c r="C30" s="7">
        <f>C21-$C$29</f>
        <v>0</v>
      </c>
    </row>
    <row r="31" spans="1:3">
      <c r="A31" t="s">
        <v>70</v>
      </c>
      <c r="C31">
        <f>C27*C24</f>
        <v>550.88203159025227</v>
      </c>
    </row>
    <row r="32" spans="1:3">
      <c r="A32" t="s">
        <v>71</v>
      </c>
      <c r="C32" s="7">
        <f>SUM(B31:C31)/SUM(B27:C27)</f>
        <v>178.72973207994471</v>
      </c>
    </row>
    <row r="33" spans="1:3">
      <c r="A33" t="s">
        <v>73</v>
      </c>
      <c r="C33" s="7">
        <f>C24-$C$32</f>
        <v>0</v>
      </c>
    </row>
    <row r="34" spans="1:3" s="14" customFormat="1" ht="75.75" customHeight="1">
      <c r="A34" s="15" t="s">
        <v>40</v>
      </c>
      <c r="B34" s="346" t="s">
        <v>274</v>
      </c>
      <c r="C34" s="346"/>
    </row>
    <row r="35" spans="1:3" s="19" customFormat="1">
      <c r="A35" s="20" t="s">
        <v>54</v>
      </c>
      <c r="B35" s="20"/>
      <c r="C35" s="20"/>
    </row>
    <row r="36" spans="1:3">
      <c r="A36" s="7" t="s">
        <v>42</v>
      </c>
      <c r="C36" s="4">
        <f>C8*$C29</f>
        <v>9.2265554244257366</v>
      </c>
    </row>
    <row r="37" spans="1:3">
      <c r="A37" t="s">
        <v>50</v>
      </c>
      <c r="C37" s="4">
        <f>C36-C16</f>
        <v>-0.27344457557426338</v>
      </c>
    </row>
    <row r="38" spans="1:3">
      <c r="A38" t="s">
        <v>51</v>
      </c>
      <c r="C38" s="23">
        <f>C37/C16</f>
        <v>-2.8783639534132988E-2</v>
      </c>
    </row>
    <row r="39" spans="1:3">
      <c r="A39" t="s">
        <v>53</v>
      </c>
      <c r="B39">
        <f>AVERAGE(B37:C37)</f>
        <v>-0.27344457557426338</v>
      </c>
      <c r="C39" s="23">
        <f>AVERAGE(C38:C38)</f>
        <v>-2.8783639534132988E-2</v>
      </c>
    </row>
    <row r="40" spans="1:3">
      <c r="A40" t="s">
        <v>52</v>
      </c>
      <c r="B40" t="e">
        <f>STDEV(B37:C37)</f>
        <v>#DIV/0!</v>
      </c>
      <c r="C40" s="23" t="e">
        <f>STDEV(C38:C38)</f>
        <v>#DIV/0!</v>
      </c>
    </row>
    <row r="41" spans="1:3">
      <c r="C41" s="23"/>
    </row>
    <row r="42" spans="1:3">
      <c r="A42" s="7" t="s">
        <v>43</v>
      </c>
      <c r="C42" s="4">
        <f>MOD(C9-$C32,360)</f>
        <v>204</v>
      </c>
    </row>
    <row r="43" spans="1:3">
      <c r="A43" t="s">
        <v>55</v>
      </c>
      <c r="C43" s="4">
        <f>C42-C17</f>
        <v>0</v>
      </c>
    </row>
    <row r="44" spans="1:3">
      <c r="A44" t="s">
        <v>56</v>
      </c>
      <c r="B44">
        <f>AVERAGE(B43:C43)</f>
        <v>0</v>
      </c>
      <c r="C44" s="4"/>
    </row>
    <row r="45" spans="1:3">
      <c r="A45" t="s">
        <v>57</v>
      </c>
      <c r="B45" t="e">
        <f>STDEV(B43:C43)</f>
        <v>#DIV/0!</v>
      </c>
      <c r="C45" s="4"/>
    </row>
    <row r="46" spans="1:3">
      <c r="C46" s="4"/>
    </row>
    <row r="47" spans="1:3">
      <c r="A47" t="s">
        <v>44</v>
      </c>
      <c r="B47" s="9">
        <f>-C36*SIN((C42)/180*PI())</f>
        <v>3.7527781804837357</v>
      </c>
      <c r="C47" s="9">
        <f>C36*COS((C42)/180*PI())</f>
        <v>-8.4288777976718325</v>
      </c>
    </row>
    <row r="48" spans="1:3" s="10" customFormat="1">
      <c r="A48" t="s">
        <v>45</v>
      </c>
      <c r="B48" s="9">
        <f>B47-B18</f>
        <v>-0.11121992873636266</v>
      </c>
      <c r="C48" s="9">
        <f>C47-C18</f>
        <v>0.24980404993287841</v>
      </c>
    </row>
    <row r="49" spans="1:3">
      <c r="A49" t="s">
        <v>46</v>
      </c>
      <c r="B49">
        <f>B48^2</f>
        <v>1.2369872548121589E-2</v>
      </c>
      <c r="C49">
        <f>C48^2</f>
        <v>6.2402063362868014E-2</v>
      </c>
    </row>
    <row r="50" spans="1:3" s="10" customFormat="1">
      <c r="A50" t="s">
        <v>47</v>
      </c>
      <c r="B50" s="9"/>
      <c r="C50" s="9">
        <f>SQRT(B49+C49)</f>
        <v>0.27344457557426444</v>
      </c>
    </row>
    <row r="51" spans="1:3" s="10" customFormat="1">
      <c r="A51" t="s">
        <v>48</v>
      </c>
      <c r="B51" s="9"/>
      <c r="C51" s="11">
        <f>C50/C36</f>
        <v>2.9636691375674873E-2</v>
      </c>
    </row>
    <row r="52" spans="1:3" s="10" customFormat="1">
      <c r="A52"/>
      <c r="B52" s="9"/>
      <c r="C52" s="12"/>
    </row>
    <row r="53" spans="1:3" s="10" customFormat="1">
      <c r="A53" t="s">
        <v>89</v>
      </c>
      <c r="B53" s="9">
        <f>MEDIAN(B50:C50)</f>
        <v>0.27344457557426444</v>
      </c>
      <c r="C53" s="12"/>
    </row>
    <row r="54" spans="1:3" s="10" customFormat="1">
      <c r="A54" t="s">
        <v>81</v>
      </c>
      <c r="B54" s="9">
        <f>AVERAGE(B50:C50)</f>
        <v>0.27344457557426444</v>
      </c>
      <c r="C54" s="12"/>
    </row>
    <row r="55" spans="1:3" s="10" customFormat="1">
      <c r="A55" t="s">
        <v>82</v>
      </c>
      <c r="B55" s="9" t="e">
        <f>STDEV(B50:C50)</f>
        <v>#DIV/0!</v>
      </c>
      <c r="C55" s="12"/>
    </row>
    <row r="56" spans="1:3" s="10" customFormat="1">
      <c r="A56" t="s">
        <v>83</v>
      </c>
      <c r="B56" s="9">
        <f>COUNT(B50:C50)</f>
        <v>1</v>
      </c>
      <c r="C56" s="12"/>
    </row>
    <row r="57" spans="1:3" s="10" customFormat="1">
      <c r="A57"/>
      <c r="B57" s="9"/>
      <c r="C57" s="9"/>
    </row>
    <row r="58" spans="1:3" s="10" customFormat="1">
      <c r="B58" s="7"/>
      <c r="C58" s="7"/>
    </row>
    <row r="59" spans="1:3">
      <c r="A59" s="7" t="s">
        <v>27</v>
      </c>
    </row>
    <row r="60" spans="1:3">
      <c r="A60" t="s">
        <v>21</v>
      </c>
    </row>
    <row r="61" spans="1:3">
      <c r="A61" t="s">
        <v>24</v>
      </c>
    </row>
    <row r="62" spans="1:3">
      <c r="A62" t="s">
        <v>24</v>
      </c>
    </row>
    <row r="63" spans="1:3">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Y63"/>
  <sheetViews>
    <sheetView workbookViewId="0">
      <pane xSplit="1" ySplit="2" topLeftCell="I21" activePane="bottomRight" state="frozenSplit"/>
      <selection pane="topRight"/>
      <selection pane="bottomLeft" activeCell="A3" sqref="A3"/>
      <selection pane="bottomRight" activeCell="X42" sqref="X42"/>
    </sheetView>
  </sheetViews>
  <sheetFormatPr defaultRowHeight="15"/>
  <cols>
    <col min="1" max="1" width="25.5703125" customWidth="1"/>
    <col min="2" max="5" width="11.7109375" customWidth="1"/>
    <col min="6" max="6" width="9.5703125" bestFit="1" customWidth="1"/>
    <col min="7" max="7" width="12" customWidth="1"/>
    <col min="9" max="9" width="11.140625" customWidth="1"/>
    <col min="11" max="11" width="9.5703125" customWidth="1"/>
  </cols>
  <sheetData>
    <row r="1" spans="1:25" s="19" customFormat="1">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c r="B2" s="27"/>
      <c r="C2" s="27" t="s">
        <v>31</v>
      </c>
      <c r="E2" s="13" t="s">
        <v>29</v>
      </c>
      <c r="G2" s="13" t="s">
        <v>9</v>
      </c>
      <c r="I2" s="13" t="s">
        <v>10</v>
      </c>
      <c r="K2" s="13" t="s">
        <v>11</v>
      </c>
      <c r="M2" s="13" t="s">
        <v>12</v>
      </c>
      <c r="N2" s="27"/>
      <c r="O2" s="27" t="s">
        <v>23</v>
      </c>
      <c r="P2" s="27"/>
      <c r="Q2" s="27" t="s">
        <v>66</v>
      </c>
      <c r="R2" s="27"/>
      <c r="S2" s="27" t="s">
        <v>28</v>
      </c>
      <c r="T2" s="27"/>
      <c r="U2" s="27" t="s">
        <v>33</v>
      </c>
      <c r="W2" s="27" t="s">
        <v>20</v>
      </c>
      <c r="X2" s="342"/>
      <c r="Y2" s="342"/>
    </row>
    <row r="3" spans="1:25" s="13" customFormat="1">
      <c r="B3" s="27" t="s">
        <v>61</v>
      </c>
      <c r="C3" s="27" t="s">
        <v>60</v>
      </c>
      <c r="N3" s="27"/>
      <c r="O3" s="27"/>
      <c r="P3" s="27"/>
      <c r="Q3" s="27"/>
      <c r="R3" s="27"/>
      <c r="S3" s="27"/>
      <c r="T3" s="27"/>
      <c r="U3" s="27"/>
      <c r="W3" s="27"/>
    </row>
    <row r="4" spans="1:2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c r="A10" s="16" t="s">
        <v>40</v>
      </c>
      <c r="B10" s="343" t="s">
        <v>103</v>
      </c>
      <c r="C10" s="343"/>
      <c r="D10" s="343" t="s">
        <v>58</v>
      </c>
      <c r="E10" s="343"/>
      <c r="F10" s="343" t="s">
        <v>58</v>
      </c>
      <c r="G10" s="343"/>
      <c r="H10" s="343" t="s">
        <v>58</v>
      </c>
      <c r="I10" s="343"/>
      <c r="J10" s="343" t="s">
        <v>58</v>
      </c>
      <c r="K10" s="343"/>
      <c r="L10" s="343" t="s">
        <v>58</v>
      </c>
      <c r="M10" s="343"/>
      <c r="N10" s="343" t="s">
        <v>58</v>
      </c>
      <c r="O10" s="343"/>
      <c r="P10" s="343" t="s">
        <v>58</v>
      </c>
      <c r="Q10" s="343"/>
      <c r="R10" s="343" t="s">
        <v>58</v>
      </c>
      <c r="S10" s="343"/>
      <c r="T10" s="343" t="s">
        <v>59</v>
      </c>
      <c r="U10" s="343"/>
      <c r="V10" s="343" t="s">
        <v>58</v>
      </c>
      <c r="W10" s="343"/>
    </row>
    <row r="11" spans="1:25" s="19" customFormat="1">
      <c r="A11" s="20" t="s">
        <v>37</v>
      </c>
      <c r="B11" s="20"/>
      <c r="C11" s="20"/>
      <c r="D11" s="20"/>
      <c r="E11" s="20"/>
      <c r="F11" s="20"/>
      <c r="G11" s="20"/>
      <c r="H11" s="20"/>
      <c r="I11" s="20"/>
    </row>
    <row r="12" spans="1:25" s="1" customFormat="1">
      <c r="B12" s="1" t="s">
        <v>62</v>
      </c>
      <c r="C12" s="1" t="s">
        <v>63</v>
      </c>
      <c r="F12" s="6" t="s">
        <v>15</v>
      </c>
      <c r="G12" s="1" t="s">
        <v>16</v>
      </c>
      <c r="H12" s="6" t="s">
        <v>15</v>
      </c>
      <c r="I12" s="1" t="s">
        <v>16</v>
      </c>
    </row>
    <row r="13" spans="1:2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c r="A19" s="15" t="s">
        <v>40</v>
      </c>
      <c r="B19" s="339" t="s">
        <v>49</v>
      </c>
      <c r="C19" s="339"/>
      <c r="D19" s="340"/>
      <c r="E19" s="340"/>
      <c r="F19" s="21"/>
      <c r="G19" s="21"/>
      <c r="H19" s="21"/>
      <c r="I19" s="21"/>
      <c r="J19" s="21"/>
      <c r="K19" s="21"/>
      <c r="L19" s="21"/>
      <c r="M19" s="21"/>
      <c r="N19" s="21"/>
      <c r="O19" s="21"/>
      <c r="P19" s="21"/>
      <c r="Q19" s="21"/>
      <c r="R19" s="21"/>
      <c r="S19" s="21"/>
      <c r="T19" s="21"/>
      <c r="U19" s="21"/>
      <c r="V19" s="21"/>
      <c r="W19" s="21"/>
    </row>
    <row r="20" spans="1:24" s="19" customFormat="1">
      <c r="A20" s="18" t="s">
        <v>38</v>
      </c>
    </row>
    <row r="21" spans="1:24">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c r="A22" t="s">
        <v>34</v>
      </c>
      <c r="B22">
        <f>STDEV(B21:W21)</f>
        <v>9.9569927488859164E-3</v>
      </c>
      <c r="C22">
        <f>AVERAGE(B21:W21)</f>
        <v>0.11945657941199637</v>
      </c>
      <c r="N22" s="28"/>
      <c r="O22" s="28"/>
      <c r="P22" s="28"/>
      <c r="Q22" s="28"/>
      <c r="R22" s="28"/>
      <c r="S22" s="28"/>
    </row>
    <row r="23" spans="1:24">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c r="A25" t="s">
        <v>36</v>
      </c>
      <c r="B25">
        <f>STDEV(B24:W24)</f>
        <v>4.955706337407956</v>
      </c>
      <c r="C25">
        <f>AVERAGE(B24:W24)</f>
        <v>110.00575320728359</v>
      </c>
      <c r="N25" s="28"/>
      <c r="O25" s="28"/>
      <c r="P25" s="28"/>
      <c r="Q25" s="28"/>
      <c r="R25" s="28"/>
      <c r="S25" s="28"/>
    </row>
    <row r="26" spans="1:24">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c r="A28" t="s">
        <v>68</v>
      </c>
      <c r="B28" s="118" t="s">
        <v>357</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c r="A29" s="288" t="s">
        <v>69</v>
      </c>
      <c r="B29" s="118">
        <f>SQRT(SUMSQ(C30:AA30)/SUM(C27:W27))</f>
        <v>4.7587566487769153E-3</v>
      </c>
      <c r="C29" s="7">
        <f>SUM(B28:W28)/SUM(B27:W27)</f>
        <v>0.11738902199376433</v>
      </c>
      <c r="N29" s="28"/>
      <c r="P29" s="28"/>
      <c r="R29" s="28"/>
    </row>
    <row r="30" spans="1:24">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c r="A31" t="s">
        <v>70</v>
      </c>
      <c r="B31" s="118" t="s">
        <v>357</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c r="A32" s="288" t="s">
        <v>71</v>
      </c>
      <c r="B32" s="118">
        <f>SQRT(SUMSQ(C33:AA33)/SUM(C27:W27))</f>
        <v>2.314424931003308</v>
      </c>
      <c r="C32" s="7">
        <f>SUM(B31:W31)/SUM(B27:W27)</f>
        <v>110.06548318525071</v>
      </c>
      <c r="N32" s="28"/>
      <c r="P32" s="28"/>
      <c r="R32" s="28"/>
    </row>
    <row r="33" spans="1:2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c r="A34" s="15" t="s">
        <v>40</v>
      </c>
      <c r="B34" s="341" t="s">
        <v>41</v>
      </c>
      <c r="C34" s="341"/>
      <c r="L34" s="22"/>
      <c r="O34" s="24"/>
      <c r="P34" s="24"/>
      <c r="Q34" s="24"/>
    </row>
    <row r="35" spans="1:25" s="19" customFormat="1">
      <c r="A35" s="20" t="s">
        <v>54</v>
      </c>
      <c r="B35" s="20"/>
      <c r="C35" s="20"/>
      <c r="D35" s="20"/>
      <c r="E35" s="20"/>
      <c r="F35" s="20"/>
      <c r="G35" s="20"/>
      <c r="H35" s="20"/>
      <c r="I35" s="20"/>
    </row>
    <row r="36" spans="1:2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c r="C41" s="23"/>
      <c r="E41" s="4"/>
      <c r="G41" s="4"/>
      <c r="H41" s="4"/>
      <c r="I41" s="4"/>
      <c r="K41" s="4"/>
      <c r="L41" s="4"/>
      <c r="M41" s="4"/>
      <c r="N41" s="4"/>
      <c r="O41" s="4"/>
      <c r="P41" s="4"/>
      <c r="Q41" s="4"/>
      <c r="R41" s="4"/>
      <c r="S41" s="4"/>
      <c r="T41" s="4"/>
      <c r="U41" s="4"/>
      <c r="W41" s="4"/>
    </row>
    <row r="42" spans="1:2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c r="A44" t="s">
        <v>56</v>
      </c>
      <c r="B44">
        <f>AVERAGE(B43:W43)</f>
        <v>-5.9729977967128374E-2</v>
      </c>
      <c r="C44" s="4"/>
      <c r="E44" s="4"/>
      <c r="G44" s="4"/>
      <c r="H44" s="4"/>
      <c r="I44" s="4"/>
      <c r="K44" s="4"/>
      <c r="L44" s="4"/>
      <c r="M44" s="4"/>
      <c r="N44" s="4"/>
      <c r="O44" s="4"/>
      <c r="P44" s="4"/>
      <c r="Q44" s="4"/>
      <c r="R44" s="4"/>
      <c r="S44" s="4"/>
      <c r="T44" s="4"/>
      <c r="U44" s="4"/>
      <c r="W44" s="4"/>
    </row>
    <row r="45" spans="1:25">
      <c r="A45" t="s">
        <v>57</v>
      </c>
      <c r="B45">
        <f>STDEV(B43:W43)</f>
        <v>4.9557063374082713</v>
      </c>
      <c r="C45" s="4"/>
      <c r="E45" s="4"/>
      <c r="G45" s="4"/>
      <c r="H45" s="4"/>
      <c r="I45" s="4"/>
      <c r="K45" s="4"/>
      <c r="L45" s="4"/>
      <c r="M45" s="4"/>
      <c r="N45" s="4"/>
      <c r="O45" s="4"/>
      <c r="P45" s="4"/>
      <c r="Q45" s="4"/>
      <c r="R45" s="4"/>
      <c r="S45" s="4"/>
      <c r="T45" s="4"/>
      <c r="U45" s="4"/>
      <c r="W45" s="4"/>
    </row>
    <row r="46" spans="1:25">
      <c r="C46" s="4"/>
      <c r="E46" s="4"/>
      <c r="G46" s="4"/>
      <c r="H46" s="4"/>
      <c r="I46" s="4"/>
      <c r="K46" s="4"/>
      <c r="L46" s="4"/>
      <c r="M46" s="4"/>
      <c r="N46" s="4"/>
      <c r="O46" s="4"/>
      <c r="P46" s="4"/>
      <c r="Q46" s="4"/>
      <c r="R46" s="4"/>
      <c r="S46" s="4"/>
      <c r="T46" s="4"/>
      <c r="U46" s="4"/>
      <c r="W46" s="4"/>
    </row>
    <row r="47" spans="1:2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c r="A52"/>
      <c r="B52" s="9"/>
      <c r="C52" s="12"/>
      <c r="E52" s="11"/>
      <c r="G52" s="11"/>
      <c r="I52" s="11"/>
      <c r="K52" s="11"/>
      <c r="M52" s="11"/>
      <c r="O52" s="12"/>
      <c r="P52" s="12"/>
      <c r="Q52" s="12"/>
      <c r="S52" s="12"/>
      <c r="U52" s="11"/>
      <c r="W52" s="12"/>
    </row>
    <row r="53" spans="1:23" s="10" customFormat="1">
      <c r="A53" t="s">
        <v>89</v>
      </c>
      <c r="B53" s="9">
        <f>MEDIAN(B50:W50)</f>
        <v>0.45826890161423783</v>
      </c>
      <c r="C53" s="12"/>
      <c r="E53" s="11"/>
      <c r="G53" s="11"/>
      <c r="I53" s="11"/>
      <c r="K53" s="11"/>
      <c r="M53" s="11"/>
      <c r="O53" s="12"/>
      <c r="P53" s="12"/>
      <c r="Q53" s="12"/>
      <c r="S53" s="12"/>
      <c r="U53" s="11"/>
      <c r="W53" s="12"/>
    </row>
    <row r="54" spans="1:23" s="10" customFormat="1">
      <c r="A54" t="s">
        <v>81</v>
      </c>
      <c r="B54" s="9">
        <f>AVERAGE(B50:W50)</f>
        <v>0.62724536904337624</v>
      </c>
      <c r="C54" s="12"/>
      <c r="E54" s="11"/>
      <c r="G54" s="11"/>
      <c r="I54" s="11"/>
      <c r="K54" s="11"/>
      <c r="M54" s="11"/>
      <c r="O54" s="12"/>
      <c r="P54" s="12"/>
      <c r="Q54" s="12"/>
      <c r="S54" s="12"/>
      <c r="U54" s="11"/>
      <c r="W54" s="12"/>
    </row>
    <row r="55" spans="1:23" s="10" customFormat="1">
      <c r="A55" t="s">
        <v>82</v>
      </c>
      <c r="B55" s="9">
        <f>STDEV(B50:W50)</f>
        <v>0.46580151792565805</v>
      </c>
      <c r="C55" s="12"/>
      <c r="E55" s="11"/>
      <c r="G55" s="11"/>
      <c r="I55" s="11"/>
      <c r="K55" s="11"/>
      <c r="M55" s="11"/>
      <c r="O55" s="12"/>
      <c r="P55" s="12"/>
      <c r="Q55" s="12"/>
      <c r="S55" s="12"/>
      <c r="U55" s="11"/>
      <c r="W55" s="12"/>
    </row>
    <row r="56" spans="1:23" s="10" customFormat="1">
      <c r="A56" t="s">
        <v>83</v>
      </c>
      <c r="B56" s="9">
        <f>COUNT(B50:W50)</f>
        <v>11</v>
      </c>
      <c r="C56" s="12"/>
      <c r="E56" s="11"/>
      <c r="G56" s="11"/>
      <c r="I56" s="11"/>
      <c r="K56" s="11"/>
      <c r="M56" s="11"/>
      <c r="O56" s="12"/>
      <c r="P56" s="12"/>
      <c r="Q56" s="12"/>
      <c r="S56" s="12"/>
      <c r="U56" s="11"/>
      <c r="W56" s="12"/>
    </row>
    <row r="57" spans="1:23" s="10" customFormat="1">
      <c r="A57"/>
      <c r="B57" s="9"/>
      <c r="C57" s="9"/>
    </row>
    <row r="58" spans="1:23" s="10" customFormat="1">
      <c r="B58" s="7"/>
      <c r="C58" s="7"/>
      <c r="D58" s="7"/>
      <c r="E58" s="7"/>
    </row>
    <row r="59" spans="1:23" ht="15.75">
      <c r="A59" s="7" t="s">
        <v>27</v>
      </c>
      <c r="K59" t="s">
        <v>22</v>
      </c>
      <c r="L59" s="3"/>
    </row>
    <row r="60" spans="1:23" ht="15.75">
      <c r="A60" t="s">
        <v>21</v>
      </c>
      <c r="K60" t="s">
        <v>26</v>
      </c>
      <c r="L60" s="3"/>
    </row>
    <row r="61" spans="1:23" ht="15.75">
      <c r="A61" t="s">
        <v>24</v>
      </c>
      <c r="K61" t="s">
        <v>25</v>
      </c>
      <c r="L61" s="3"/>
    </row>
    <row r="62" spans="1:23">
      <c r="A62" t="s">
        <v>24</v>
      </c>
      <c r="K62" t="s">
        <v>30</v>
      </c>
    </row>
    <row r="63" spans="1:23">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5"/>
  <cols>
    <col min="1" max="1" width="25.5703125" customWidth="1"/>
    <col min="2" max="5" width="11.7109375" customWidth="1"/>
  </cols>
  <sheetData>
    <row r="1" spans="1:5" s="19" customFormat="1">
      <c r="A1" s="20" t="s">
        <v>39</v>
      </c>
      <c r="B1" s="20"/>
      <c r="C1" s="20"/>
      <c r="D1" s="20"/>
      <c r="E1" s="20"/>
    </row>
    <row r="2" spans="1:5" s="13" customFormat="1">
      <c r="B2" s="27"/>
      <c r="C2" s="27" t="s">
        <v>0</v>
      </c>
      <c r="E2" s="13" t="s">
        <v>3</v>
      </c>
    </row>
    <row r="3" spans="1:5" s="13" customFormat="1">
      <c r="B3" s="27" t="s">
        <v>61</v>
      </c>
      <c r="C3" s="27" t="s">
        <v>60</v>
      </c>
    </row>
    <row r="4" spans="1:5">
      <c r="A4" t="s">
        <v>1</v>
      </c>
      <c r="B4">
        <v>319</v>
      </c>
      <c r="C4">
        <v>536</v>
      </c>
      <c r="D4">
        <v>216</v>
      </c>
      <c r="E4">
        <v>441</v>
      </c>
    </row>
    <row r="5" spans="1:5">
      <c r="A5" t="s">
        <v>2</v>
      </c>
      <c r="B5">
        <v>259</v>
      </c>
      <c r="C5">
        <v>592</v>
      </c>
      <c r="D5">
        <v>237</v>
      </c>
      <c r="E5">
        <v>459</v>
      </c>
    </row>
    <row r="6" spans="1:5">
      <c r="A6" t="s">
        <v>4</v>
      </c>
      <c r="B6">
        <f>B5-B4</f>
        <v>-60</v>
      </c>
      <c r="C6">
        <f>C5-C4</f>
        <v>56</v>
      </c>
      <c r="D6">
        <f>D5-D4</f>
        <v>21</v>
      </c>
      <c r="E6">
        <f>E5-E4</f>
        <v>18</v>
      </c>
    </row>
    <row r="7" spans="1:5">
      <c r="A7" t="s">
        <v>5</v>
      </c>
      <c r="B7">
        <f>B6^2</f>
        <v>3600</v>
      </c>
      <c r="C7">
        <f>C6^2</f>
        <v>3136</v>
      </c>
      <c r="D7">
        <f>D6^2</f>
        <v>441</v>
      </c>
      <c r="E7">
        <f>E6^2</f>
        <v>324</v>
      </c>
    </row>
    <row r="8" spans="1:5">
      <c r="A8" t="s">
        <v>6</v>
      </c>
      <c r="C8">
        <f>SQRT(SUM(B7:C7))</f>
        <v>82.073138114732771</v>
      </c>
      <c r="E8">
        <f>SQRT(SUM(D7:E7))</f>
        <v>27.658633371878661</v>
      </c>
    </row>
    <row r="9" spans="1:5">
      <c r="A9" t="s">
        <v>7</v>
      </c>
      <c r="C9">
        <f>MOD(ATAN2(C6,B6)*180/PI()+270,360)</f>
        <v>223.02506598911802</v>
      </c>
      <c r="E9">
        <f>MOD(ATAN2(E6,D6)*180/PI()+270,360)</f>
        <v>319.39870535499551</v>
      </c>
    </row>
    <row r="10" spans="1:5" s="17" customFormat="1" ht="117" customHeight="1">
      <c r="A10" s="16" t="s">
        <v>40</v>
      </c>
      <c r="B10" s="343" t="s">
        <v>78</v>
      </c>
      <c r="C10" s="343"/>
      <c r="D10" s="343" t="s">
        <v>78</v>
      </c>
      <c r="E10" s="343"/>
    </row>
    <row r="11" spans="1:5" s="19" customFormat="1">
      <c r="A11" s="20" t="s">
        <v>37</v>
      </c>
      <c r="B11" s="20"/>
      <c r="C11" s="20"/>
      <c r="D11" s="20"/>
      <c r="E11" s="20"/>
    </row>
    <row r="12" spans="1:5" s="1" customFormat="1">
      <c r="B12" s="1" t="s">
        <v>62</v>
      </c>
      <c r="C12" s="1" t="s">
        <v>63</v>
      </c>
    </row>
    <row r="13" spans="1:5">
      <c r="A13" t="s">
        <v>18</v>
      </c>
    </row>
    <row r="14" spans="1:5">
      <c r="A14" t="s">
        <v>17</v>
      </c>
    </row>
    <row r="15" spans="1:5">
      <c r="A15" t="s">
        <v>14</v>
      </c>
    </row>
    <row r="16" spans="1:5">
      <c r="A16" t="s">
        <v>13</v>
      </c>
      <c r="C16">
        <v>4.444</v>
      </c>
      <c r="E16">
        <v>1.635</v>
      </c>
    </row>
    <row r="17" spans="1:5">
      <c r="A17" t="s">
        <v>7</v>
      </c>
      <c r="C17">
        <v>125.57</v>
      </c>
      <c r="E17">
        <v>220.7</v>
      </c>
    </row>
    <row r="18" spans="1:5">
      <c r="A18" t="s">
        <v>32</v>
      </c>
      <c r="B18" s="9">
        <f>-C16*SIN((C17)/180*PI())</f>
        <v>-3.614773812909267</v>
      </c>
      <c r="C18" s="9">
        <f>C16*COS((C17)/180*PI())</f>
        <v>-2.5850621426776961</v>
      </c>
      <c r="D18" s="9">
        <f>-E16*SIN((E17)/180*PI())</f>
        <v>1.0661808902626912</v>
      </c>
      <c r="E18" s="9">
        <f>E16*COS((E17)/180*PI())</f>
        <v>-1.2395496396831613</v>
      </c>
    </row>
    <row r="19" spans="1:5" s="14" customFormat="1" ht="69" customHeight="1">
      <c r="A19" s="15" t="s">
        <v>40</v>
      </c>
      <c r="B19" s="339"/>
      <c r="C19" s="339"/>
      <c r="D19" s="340"/>
      <c r="E19" s="340"/>
    </row>
    <row r="20" spans="1:5" s="19" customFormat="1">
      <c r="A20" s="18" t="s">
        <v>38</v>
      </c>
    </row>
    <row r="21" spans="1:5">
      <c r="A21" s="7" t="s">
        <v>65</v>
      </c>
      <c r="C21">
        <f>C16/C8</f>
        <v>5.4146826867855165E-2</v>
      </c>
      <c r="E21">
        <f>E16/E8</f>
        <v>5.9113549755583812E-2</v>
      </c>
    </row>
    <row r="22" spans="1:5">
      <c r="A22" t="s">
        <v>34</v>
      </c>
      <c r="B22">
        <f>STDEV(B21:E21)</f>
        <v>3.512003434187358E-3</v>
      </c>
      <c r="C22">
        <f>AVERAGE(B21:E21)</f>
        <v>5.6630188311719488E-2</v>
      </c>
    </row>
    <row r="23" spans="1:5">
      <c r="A23" t="s">
        <v>35</v>
      </c>
      <c r="C23">
        <f>C21-$C22</f>
        <v>-2.4833614438643237E-3</v>
      </c>
      <c r="E23">
        <f>E21-$C22</f>
        <v>2.4833614438643237E-3</v>
      </c>
    </row>
    <row r="24" spans="1:5">
      <c r="A24" s="7" t="s">
        <v>64</v>
      </c>
      <c r="C24" s="29">
        <f>MOD(C9-C17,360)</f>
        <v>97.455065989118026</v>
      </c>
      <c r="E24">
        <f>MOD(E9-E17,360)</f>
        <v>98.698705354995525</v>
      </c>
    </row>
    <row r="25" spans="1:5">
      <c r="A25" t="s">
        <v>36</v>
      </c>
      <c r="B25">
        <f>STDEV(B24:E24)</f>
        <v>0.87938582896190021</v>
      </c>
      <c r="C25">
        <f>AVERAGE(B24:E24)</f>
        <v>98.076885672056775</v>
      </c>
    </row>
    <row r="26" spans="1:5">
      <c r="A26" t="s">
        <v>35</v>
      </c>
      <c r="C26">
        <f>C24-$C25</f>
        <v>-0.62181968293874945</v>
      </c>
      <c r="E26">
        <f>E24-$C25</f>
        <v>0.62181968293874945</v>
      </c>
    </row>
    <row r="27" spans="1:5">
      <c r="A27" t="s">
        <v>67</v>
      </c>
      <c r="C27">
        <f>SQRT(C16)</f>
        <v>2.1080796948882172</v>
      </c>
      <c r="E27">
        <f>SQRT(E16)</f>
        <v>1.2786711852544421</v>
      </c>
    </row>
    <row r="28" spans="1:5">
      <c r="A28" t="s">
        <v>68</v>
      </c>
      <c r="C28">
        <f>C27*C21</f>
        <v>0.11414582626275324</v>
      </c>
      <c r="E28">
        <f>E27*E21</f>
        <v>7.5586792730569785E-2</v>
      </c>
    </row>
    <row r="29" spans="1:5">
      <c r="A29" t="s">
        <v>69</v>
      </c>
      <c r="C29" s="7">
        <f>SUM(B28:E28)/SUM(B27:E27)</f>
        <v>5.6022018066274472E-2</v>
      </c>
    </row>
    <row r="30" spans="1:5">
      <c r="A30" t="s">
        <v>72</v>
      </c>
      <c r="C30" s="7">
        <f>C21-$C$29</f>
        <v>-1.875191198419307E-3</v>
      </c>
      <c r="E30" s="7">
        <f>E21-$C$29</f>
        <v>3.0915316893093403E-3</v>
      </c>
    </row>
    <row r="31" spans="1:5">
      <c r="A31" t="s">
        <v>70</v>
      </c>
      <c r="C31">
        <f>C27*C24</f>
        <v>205.443045775651</v>
      </c>
      <c r="E31">
        <f>E27*E24</f>
        <v>126.20319055935109</v>
      </c>
    </row>
    <row r="32" spans="1:5">
      <c r="A32" t="s">
        <v>71</v>
      </c>
      <c r="C32" s="7">
        <f>SUM(B31:E31)/SUM(B27:E27)</f>
        <v>97.924603276705199</v>
      </c>
    </row>
    <row r="33" spans="1:5">
      <c r="A33" t="s">
        <v>73</v>
      </c>
      <c r="C33" s="7">
        <f>C24-$C$32</f>
        <v>-0.46953728758717261</v>
      </c>
      <c r="E33" s="7">
        <f>E24-$C$32</f>
        <v>0.77410207829032629</v>
      </c>
    </row>
    <row r="34" spans="1:5" s="14" customFormat="1" ht="75.75" customHeight="1">
      <c r="A34" s="15" t="s">
        <v>40</v>
      </c>
      <c r="B34" s="341"/>
      <c r="C34" s="341"/>
    </row>
    <row r="35" spans="1:5" s="19" customFormat="1">
      <c r="A35" s="20" t="s">
        <v>54</v>
      </c>
      <c r="B35" s="20"/>
      <c r="C35" s="20"/>
      <c r="D35" s="20"/>
      <c r="E35" s="20"/>
    </row>
    <row r="36" spans="1:5">
      <c r="A36" s="7" t="s">
        <v>42</v>
      </c>
      <c r="C36" s="4">
        <f>C8*$C29</f>
        <v>4.5979028262193991</v>
      </c>
      <c r="E36" s="4">
        <f>E8*$C29</f>
        <v>1.5494924584478484</v>
      </c>
    </row>
    <row r="37" spans="1:5">
      <c r="A37" t="s">
        <v>50</v>
      </c>
      <c r="C37" s="4">
        <f>C36-C16</f>
        <v>0.1539028262193991</v>
      </c>
      <c r="E37" s="4">
        <f>E36-E16</f>
        <v>-8.5507541552151567E-2</v>
      </c>
    </row>
    <row r="38" spans="1:5">
      <c r="A38" t="s">
        <v>51</v>
      </c>
      <c r="C38" s="23">
        <f>C37/C16</f>
        <v>3.4631599059270726E-2</v>
      </c>
      <c r="E38" s="23">
        <f>E37/E16</f>
        <v>-5.2298190551774655E-2</v>
      </c>
    </row>
    <row r="39" spans="1:5">
      <c r="A39" t="s">
        <v>53</v>
      </c>
      <c r="B39">
        <f>AVERAGE(B37:E37)</f>
        <v>3.4197642333623768E-2</v>
      </c>
      <c r="C39" s="23">
        <f>AVERAGE(C38:E38)</f>
        <v>-8.8332957462519644E-3</v>
      </c>
      <c r="E39" s="4"/>
    </row>
    <row r="40" spans="1:5">
      <c r="A40" t="s">
        <v>52</v>
      </c>
      <c r="B40">
        <f>STDEV(B37:E37)</f>
        <v>0.16928869453762874</v>
      </c>
      <c r="C40" s="23">
        <f>STDEV(C38:E38)</f>
        <v>6.146864372109008E-2</v>
      </c>
      <c r="E40" s="4"/>
    </row>
    <row r="41" spans="1:5">
      <c r="C41" s="23"/>
      <c r="E41" s="4"/>
    </row>
    <row r="42" spans="1:5">
      <c r="A42" s="7" t="s">
        <v>43</v>
      </c>
      <c r="C42" s="4">
        <f>MOD(C9-$C32,360)</f>
        <v>125.10046271241282</v>
      </c>
      <c r="E42" s="4">
        <f>MOD(E9-$C32,360)</f>
        <v>221.47410207829031</v>
      </c>
    </row>
    <row r="43" spans="1:5">
      <c r="A43" t="s">
        <v>55</v>
      </c>
      <c r="C43" s="4">
        <f>C42-C17</f>
        <v>-0.46953728758717261</v>
      </c>
      <c r="E43" s="4">
        <f>E42-E17</f>
        <v>0.77410207829032629</v>
      </c>
    </row>
    <row r="44" spans="1:5">
      <c r="A44" t="s">
        <v>56</v>
      </c>
      <c r="B44">
        <f>AVERAGE(B43:E43)</f>
        <v>0.15228239535157684</v>
      </c>
      <c r="C44" s="4"/>
      <c r="E44" s="4"/>
    </row>
    <row r="45" spans="1:5">
      <c r="A45" t="s">
        <v>57</v>
      </c>
      <c r="B45">
        <f>STDEV(B43:E43)</f>
        <v>0.87938582896251738</v>
      </c>
      <c r="C45" s="4"/>
      <c r="E45" s="4"/>
    </row>
    <row r="46" spans="1:5">
      <c r="C46" s="4"/>
      <c r="E46" s="4"/>
    </row>
    <row r="47" spans="1:5">
      <c r="A47" t="s">
        <v>44</v>
      </c>
      <c r="B47" s="9">
        <f>-C36*SIN((C42)/180*PI())</f>
        <v>-3.7617515468031772</v>
      </c>
      <c r="C47" s="9">
        <f>C36*COS((C42)/180*PI())</f>
        <v>-2.6438486529073932</v>
      </c>
      <c r="D47" s="9">
        <f>-E36*SIN((E42)/180*PI())</f>
        <v>1.0262001114539006</v>
      </c>
      <c r="E47" s="9">
        <f>E36*COS((E42)/180*PI())</f>
        <v>-1.1609652062136744</v>
      </c>
    </row>
    <row r="48" spans="1:5" s="10" customFormat="1">
      <c r="A48" t="s">
        <v>45</v>
      </c>
      <c r="B48" s="9">
        <f>B47-B18</f>
        <v>-0.14697773389391022</v>
      </c>
      <c r="C48" s="9">
        <f>C47-C18</f>
        <v>-5.8786510229697164E-2</v>
      </c>
      <c r="D48" s="9">
        <f>D47-D18</f>
        <v>-3.9980778808790696E-2</v>
      </c>
      <c r="E48" s="9">
        <f>E47-E18</f>
        <v>7.8584433469486958E-2</v>
      </c>
    </row>
    <row r="49" spans="1:5">
      <c r="A49" t="s">
        <v>46</v>
      </c>
      <c r="B49">
        <f>B48^2</f>
        <v>2.1602454260589085E-2</v>
      </c>
      <c r="C49">
        <f>C48^2</f>
        <v>3.4558537849862891E-3</v>
      </c>
      <c r="D49">
        <f>D48^2</f>
        <v>1.5984626741574472E-3</v>
      </c>
      <c r="E49">
        <f>E48^2</f>
        <v>6.1755131837202219E-3</v>
      </c>
    </row>
    <row r="50" spans="1:5" s="10" customFormat="1">
      <c r="A50" t="s">
        <v>47</v>
      </c>
      <c r="B50" s="9"/>
      <c r="C50" s="9">
        <f>SQRT(B49+C49)</f>
        <v>0.15829816185153692</v>
      </c>
      <c r="D50" s="9"/>
      <c r="E50" s="9">
        <f>SQRT(D49+E49)</f>
        <v>8.8170152874301341E-2</v>
      </c>
    </row>
    <row r="51" spans="1:5" s="10" customFormat="1">
      <c r="A51" t="s">
        <v>48</v>
      </c>
      <c r="B51" s="9"/>
      <c r="C51" s="11">
        <f>C50/C36</f>
        <v>3.4428340013809455E-2</v>
      </c>
      <c r="E51" s="11">
        <f>E50/E36</f>
        <v>5.6902602135038984E-2</v>
      </c>
    </row>
    <row r="52" spans="1:5" s="10" customFormat="1">
      <c r="A52"/>
      <c r="B52" s="9"/>
      <c r="C52" s="12"/>
      <c r="E52" s="11"/>
    </row>
    <row r="53" spans="1:5" s="10" customFormat="1">
      <c r="A53" t="s">
        <v>89</v>
      </c>
      <c r="B53" s="9">
        <f>MEDIAN(B50:E50)</f>
        <v>0.12323415736291912</v>
      </c>
      <c r="C53" s="12"/>
      <c r="E53" s="11"/>
    </row>
    <row r="54" spans="1:5" s="10" customFormat="1">
      <c r="A54" t="s">
        <v>81</v>
      </c>
      <c r="B54" s="9">
        <f>AVERAGE(B50:E50)</f>
        <v>0.12323415736291912</v>
      </c>
      <c r="C54" s="12"/>
      <c r="E54" s="11"/>
    </row>
    <row r="55" spans="1:5" s="10" customFormat="1">
      <c r="A55" t="s">
        <v>82</v>
      </c>
      <c r="B55" s="9">
        <f>STDEV(B50:E50)</f>
        <v>4.9587990698914362E-2</v>
      </c>
      <c r="C55" s="12"/>
      <c r="E55" s="11"/>
    </row>
    <row r="56" spans="1:5" s="10" customFormat="1">
      <c r="A56" t="s">
        <v>83</v>
      </c>
      <c r="B56" s="9">
        <f>COUNT(B50:E50)</f>
        <v>2</v>
      </c>
      <c r="C56" s="12"/>
      <c r="E56" s="11"/>
    </row>
    <row r="57" spans="1:5" s="10" customFormat="1">
      <c r="A57"/>
      <c r="B57" s="9"/>
      <c r="C57" s="9"/>
    </row>
    <row r="58" spans="1:5" s="10" customFormat="1">
      <c r="B58" s="7"/>
      <c r="C58" s="7"/>
      <c r="D58" s="7"/>
      <c r="E58" s="7"/>
    </row>
    <row r="59" spans="1: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5"/>
  <cols>
    <col min="1" max="1" width="25.5703125" customWidth="1"/>
    <col min="2" max="5" width="11.7109375" customWidth="1"/>
  </cols>
  <sheetData>
    <row r="1" spans="1:5" s="19" customFormat="1">
      <c r="A1" s="20" t="s">
        <v>39</v>
      </c>
      <c r="B1" s="20"/>
      <c r="C1" s="20"/>
      <c r="D1" s="20"/>
      <c r="E1" s="20"/>
    </row>
    <row r="2" spans="1:5" s="13" customFormat="1">
      <c r="B2" s="27"/>
      <c r="C2" s="27" t="s">
        <v>0</v>
      </c>
      <c r="E2" s="13" t="s">
        <v>3</v>
      </c>
    </row>
    <row r="3" spans="1:5" s="13" customFormat="1">
      <c r="B3" s="27" t="s">
        <v>61</v>
      </c>
      <c r="C3" s="27" t="s">
        <v>60</v>
      </c>
    </row>
    <row r="4" spans="1:5">
      <c r="A4" t="s">
        <v>1</v>
      </c>
      <c r="B4">
        <v>818.49599999999998</v>
      </c>
      <c r="C4">
        <f>960-470.348</f>
        <v>489.65199999999999</v>
      </c>
      <c r="D4">
        <v>492.96699999999998</v>
      </c>
      <c r="E4">
        <f>960-486.033</f>
        <v>473.96699999999998</v>
      </c>
    </row>
    <row r="5" spans="1:5">
      <c r="A5" t="s">
        <v>2</v>
      </c>
      <c r="B5">
        <v>786.54399999999998</v>
      </c>
      <c r="C5">
        <f>960-442.251</f>
        <v>517.74900000000002</v>
      </c>
      <c r="D5">
        <v>500.601</v>
      </c>
      <c r="E5">
        <f>960-478.423</f>
        <v>481.577</v>
      </c>
    </row>
    <row r="6" spans="1:5">
      <c r="A6" t="s">
        <v>4</v>
      </c>
      <c r="B6">
        <f>B5-B4</f>
        <v>-31.951999999999998</v>
      </c>
      <c r="C6">
        <f>C5-C4</f>
        <v>28.097000000000037</v>
      </c>
      <c r="D6">
        <f>D5-D4</f>
        <v>7.6340000000000146</v>
      </c>
      <c r="E6">
        <f>E5-E4</f>
        <v>7.6100000000000136</v>
      </c>
    </row>
    <row r="7" spans="1:5">
      <c r="A7" t="s">
        <v>5</v>
      </c>
      <c r="B7">
        <f>B6^2</f>
        <v>1020.9303039999999</v>
      </c>
      <c r="C7">
        <f>C6^2</f>
        <v>789.44140900000207</v>
      </c>
      <c r="D7">
        <f>D6^2</f>
        <v>58.277956000000223</v>
      </c>
      <c r="E7">
        <f>E6^2</f>
        <v>57.912100000000208</v>
      </c>
    </row>
    <row r="8" spans="1:5">
      <c r="A8" t="s">
        <v>6</v>
      </c>
      <c r="C8">
        <f>SQRT(SUM(B7:C7))</f>
        <v>42.548463109729376</v>
      </c>
      <c r="E8">
        <f>SQRT(SUM(D7:E7))</f>
        <v>10.779149131540969</v>
      </c>
    </row>
    <row r="9" spans="1:5">
      <c r="A9" t="s">
        <v>7</v>
      </c>
      <c r="C9">
        <f>MOD(ATAN2(C6,B6)*180/PI()+270,360)</f>
        <v>221.32679070356986</v>
      </c>
      <c r="E9">
        <f>MOD(ATAN2(E6,D6)*180/PI()+270,360)</f>
        <v>315.09020582341651</v>
      </c>
    </row>
    <row r="10" spans="1:5" s="17" customFormat="1" ht="117" customHeight="1">
      <c r="A10" s="16" t="s">
        <v>40</v>
      </c>
      <c r="B10" s="343" t="s">
        <v>144</v>
      </c>
      <c r="C10" s="343"/>
      <c r="D10" s="343" t="s">
        <v>144</v>
      </c>
      <c r="E10" s="343"/>
    </row>
    <row r="11" spans="1:5" s="19" customFormat="1">
      <c r="A11" s="20" t="s">
        <v>37</v>
      </c>
      <c r="B11" s="20"/>
      <c r="C11" s="20"/>
      <c r="D11" s="20"/>
      <c r="E11" s="20"/>
    </row>
    <row r="12" spans="1:5" s="1" customFormat="1">
      <c r="B12" s="1" t="s">
        <v>62</v>
      </c>
      <c r="C12" s="1" t="s">
        <v>63</v>
      </c>
    </row>
    <row r="13" spans="1:5">
      <c r="A13" t="s">
        <v>18</v>
      </c>
    </row>
    <row r="14" spans="1:5">
      <c r="A14" t="s">
        <v>17</v>
      </c>
    </row>
    <row r="15" spans="1:5">
      <c r="A15" t="s">
        <v>14</v>
      </c>
    </row>
    <row r="16" spans="1:5">
      <c r="A16" t="s">
        <v>13</v>
      </c>
      <c r="C16">
        <v>4.444</v>
      </c>
      <c r="E16">
        <v>1.635</v>
      </c>
    </row>
    <row r="17" spans="1:5">
      <c r="A17" t="s">
        <v>7</v>
      </c>
      <c r="C17">
        <v>125.57</v>
      </c>
      <c r="E17">
        <v>220.7</v>
      </c>
    </row>
    <row r="18" spans="1:5">
      <c r="A18" t="s">
        <v>32</v>
      </c>
      <c r="B18" s="9">
        <f>-C16*SIN((C17)/180*PI())</f>
        <v>-3.614773812909267</v>
      </c>
      <c r="C18" s="9">
        <f>C16*COS((C17)/180*PI())</f>
        <v>-2.5850621426776961</v>
      </c>
      <c r="D18" s="9">
        <f>-E16*SIN((E17)/180*PI())</f>
        <v>1.0661808902626912</v>
      </c>
      <c r="E18" s="9">
        <f>E16*COS((E17)/180*PI())</f>
        <v>-1.2395496396831613</v>
      </c>
    </row>
    <row r="19" spans="1:5" s="14" customFormat="1" ht="69" customHeight="1">
      <c r="A19" s="15" t="s">
        <v>40</v>
      </c>
      <c r="B19" s="339"/>
      <c r="C19" s="339"/>
      <c r="D19" s="340"/>
      <c r="E19" s="340"/>
    </row>
    <row r="20" spans="1:5" s="19" customFormat="1">
      <c r="A20" s="18" t="s">
        <v>38</v>
      </c>
    </row>
    <row r="21" spans="1:5">
      <c r="A21" s="7" t="s">
        <v>65</v>
      </c>
      <c r="C21">
        <f>C16/C8</f>
        <v>0.10444560567415205</v>
      </c>
      <c r="E21">
        <f>E16/E8</f>
        <v>0.15168173109469385</v>
      </c>
    </row>
    <row r="22" spans="1:5">
      <c r="A22" t="s">
        <v>34</v>
      </c>
      <c r="B22">
        <f>STDEV(B21:E21)</f>
        <v>3.3400984601843368E-2</v>
      </c>
      <c r="C22">
        <f>AVERAGE(B21:E21)</f>
        <v>0.12806366838442296</v>
      </c>
    </row>
    <row r="23" spans="1:5">
      <c r="A23" t="s">
        <v>35</v>
      </c>
      <c r="C23">
        <f>C21-$C22</f>
        <v>-2.3618062710270907E-2</v>
      </c>
      <c r="E23">
        <f>E21-$C22</f>
        <v>2.3618062710270893E-2</v>
      </c>
    </row>
    <row r="24" spans="1:5">
      <c r="A24" s="7" t="s">
        <v>64</v>
      </c>
      <c r="C24" s="29">
        <f>MOD(C9-C17,360)</f>
        <v>95.756790703569862</v>
      </c>
      <c r="E24">
        <f>MOD(E9-E17,360)</f>
        <v>94.390205823416522</v>
      </c>
    </row>
    <row r="25" spans="1:5">
      <c r="A25" t="s">
        <v>36</v>
      </c>
      <c r="B25">
        <f>STDEV(B24:E24)</f>
        <v>0.96632143582459273</v>
      </c>
      <c r="C25">
        <f>AVERAGE(B24:E24)</f>
        <v>95.073498263493192</v>
      </c>
    </row>
    <row r="26" spans="1:5">
      <c r="A26" t="s">
        <v>35</v>
      </c>
      <c r="C26">
        <f>C24-$C25</f>
        <v>0.68329244007667</v>
      </c>
      <c r="E26">
        <f>E24-$C25</f>
        <v>-0.68329244007667</v>
      </c>
    </row>
    <row r="27" spans="1:5">
      <c r="A27" t="s">
        <v>67</v>
      </c>
      <c r="C27">
        <f>SQRT(C16)</f>
        <v>2.1080796948882172</v>
      </c>
      <c r="E27">
        <f>SQRT(E16)</f>
        <v>1.2786711852544421</v>
      </c>
    </row>
    <row r="28" spans="1:5">
      <c r="A28" t="s">
        <v>68</v>
      </c>
      <c r="C28">
        <f>C27*C21</f>
        <v>0.22017966054198151</v>
      </c>
      <c r="E28">
        <f>E27*E21</f>
        <v>0.19395105888029776</v>
      </c>
    </row>
    <row r="29" spans="1:5">
      <c r="A29" t="s">
        <v>69</v>
      </c>
      <c r="C29" s="7">
        <f>SUM(B28:E28)/SUM(B27:E27)</f>
        <v>0.12227965211448767</v>
      </c>
    </row>
    <row r="30" spans="1:5">
      <c r="A30" t="s">
        <v>72</v>
      </c>
      <c r="C30" s="7">
        <f>C21-$C$29</f>
        <v>-1.7834046440335621E-2</v>
      </c>
      <c r="E30" s="7">
        <f>E21-$C$29</f>
        <v>2.9402078980206178E-2</v>
      </c>
    </row>
    <row r="31" spans="1:5">
      <c r="A31" t="s">
        <v>70</v>
      </c>
      <c r="C31">
        <f>C27*C24</f>
        <v>201.86294612985643</v>
      </c>
      <c r="E31">
        <f>E27*E24</f>
        <v>120.69403635663875</v>
      </c>
    </row>
    <row r="32" spans="1:5">
      <c r="A32" t="s">
        <v>71</v>
      </c>
      <c r="C32" s="7">
        <f>SUM(B31:E31)/SUM(B27:E27)</f>
        <v>95.240835213987793</v>
      </c>
    </row>
    <row r="33" spans="1:5">
      <c r="A33" t="s">
        <v>73</v>
      </c>
      <c r="C33" s="7">
        <f>C24-$C$32</f>
        <v>0.51595548958206905</v>
      </c>
      <c r="E33" s="7">
        <f>E24-$C$32</f>
        <v>-0.85062939057127096</v>
      </c>
    </row>
    <row r="34" spans="1:5" s="14" customFormat="1" ht="75.75" customHeight="1">
      <c r="A34" s="15" t="s">
        <v>40</v>
      </c>
      <c r="B34" s="341"/>
      <c r="C34" s="341"/>
    </row>
    <row r="35" spans="1:5" s="19" customFormat="1">
      <c r="A35" s="20" t="s">
        <v>54</v>
      </c>
      <c r="B35" s="20"/>
      <c r="C35" s="20"/>
      <c r="D35" s="20"/>
      <c r="E35" s="20"/>
    </row>
    <row r="36" spans="1:5">
      <c r="A36" s="7" t="s">
        <v>42</v>
      </c>
      <c r="C36" s="4">
        <f>C8*$C29</f>
        <v>5.2028112670638205</v>
      </c>
      <c r="E36" s="4">
        <f>E8*$C29</f>
        <v>1.3180706058950116</v>
      </c>
    </row>
    <row r="37" spans="1:5">
      <c r="A37" t="s">
        <v>50</v>
      </c>
      <c r="C37" s="4">
        <f>C36-C16</f>
        <v>0.75881126706382052</v>
      </c>
      <c r="E37" s="4">
        <f>E36-E16</f>
        <v>-0.31692939410498844</v>
      </c>
    </row>
    <row r="38" spans="1:5">
      <c r="A38" t="s">
        <v>51</v>
      </c>
      <c r="C38" s="23">
        <f>C37/C16</f>
        <v>0.17074961005036465</v>
      </c>
      <c r="E38" s="23">
        <f>E37/E16</f>
        <v>-0.19384060801528344</v>
      </c>
    </row>
    <row r="39" spans="1:5">
      <c r="A39" t="s">
        <v>53</v>
      </c>
      <c r="B39">
        <f>AVERAGE(B37:E37)</f>
        <v>0.22094093647941604</v>
      </c>
      <c r="C39" s="23">
        <f>AVERAGE(C38:E38)</f>
        <v>-1.1545498982459393E-2</v>
      </c>
      <c r="E39" s="4"/>
    </row>
    <row r="40" spans="1:5">
      <c r="A40" t="s">
        <v>52</v>
      </c>
      <c r="B40">
        <f>STDEV(B37:E37)</f>
        <v>0.76066351631056495</v>
      </c>
      <c r="C40" s="23">
        <f>STDEV(C38:E38)</f>
        <v>0.25780421554850186</v>
      </c>
      <c r="E40" s="4"/>
    </row>
    <row r="41" spans="1:5">
      <c r="C41" s="23"/>
      <c r="E41" s="4"/>
    </row>
    <row r="42" spans="1:5">
      <c r="A42" s="7" t="s">
        <v>43</v>
      </c>
      <c r="C42" s="4">
        <f>MOD(C9-$C32,360)</f>
        <v>126.08595548958206</v>
      </c>
      <c r="E42" s="4">
        <f>MOD(E9-$C32,360)</f>
        <v>219.84937060942872</v>
      </c>
    </row>
    <row r="43" spans="1:5">
      <c r="A43" t="s">
        <v>55</v>
      </c>
      <c r="C43" s="4">
        <f>C42-C17</f>
        <v>0.51595548958206905</v>
      </c>
      <c r="E43" s="4">
        <f>E42-E17</f>
        <v>-0.85062939057127096</v>
      </c>
    </row>
    <row r="44" spans="1:5">
      <c r="A44" t="s">
        <v>56</v>
      </c>
      <c r="B44">
        <f>AVERAGE(B43:E43)</f>
        <v>-0.16733695049460096</v>
      </c>
      <c r="C44" s="4"/>
      <c r="E44" s="4"/>
    </row>
    <row r="45" spans="1:5">
      <c r="A45" t="s">
        <v>57</v>
      </c>
      <c r="B45">
        <f>STDEV(B43:E43)</f>
        <v>0.96632143582343211</v>
      </c>
      <c r="C45" s="4"/>
      <c r="E45" s="4"/>
    </row>
    <row r="46" spans="1:5">
      <c r="C46" s="4"/>
      <c r="E46" s="4"/>
    </row>
    <row r="47" spans="1:5">
      <c r="A47" t="s">
        <v>44</v>
      </c>
      <c r="B47" s="9">
        <f>-C36*SIN((C42)/180*PI())</f>
        <v>-4.2045701641875999</v>
      </c>
      <c r="C47" s="9">
        <f>C36*COS((C42)/180*PI())</f>
        <v>-3.064446901988954</v>
      </c>
      <c r="D47" s="9">
        <f>-E36*SIN((E42)/180*PI())</f>
        <v>0.84458204770648027</v>
      </c>
      <c r="E47" s="9">
        <f>E36*COS((E42)/180*PI())</f>
        <v>-1.0119245460094204</v>
      </c>
    </row>
    <row r="48" spans="1:5" s="10" customFormat="1">
      <c r="A48" t="s">
        <v>45</v>
      </c>
      <c r="B48" s="9">
        <f>B47-B18</f>
        <v>-0.58979635127833285</v>
      </c>
      <c r="C48" s="9">
        <f>C47-C18</f>
        <v>-0.4793847593112579</v>
      </c>
      <c r="D48" s="9">
        <f>D47-D18</f>
        <v>-0.22159884255621098</v>
      </c>
      <c r="E48" s="9">
        <f>E47-E18</f>
        <v>0.22762509367374095</v>
      </c>
    </row>
    <row r="49" spans="1:5">
      <c r="A49" t="s">
        <v>46</v>
      </c>
      <c r="B49">
        <f>B48^2</f>
        <v>0.3478597359812346</v>
      </c>
      <c r="C49">
        <f>C48^2</f>
        <v>0.22980974745991267</v>
      </c>
      <c r="D49">
        <f>D48^2</f>
        <v>4.9106047022252387E-2</v>
      </c>
      <c r="E49">
        <f>E48^2</f>
        <v>5.1813183269979343E-2</v>
      </c>
    </row>
    <row r="50" spans="1:5" s="10" customFormat="1">
      <c r="A50" t="s">
        <v>47</v>
      </c>
      <c r="B50" s="9"/>
      <c r="C50" s="9">
        <f>SQRT(B49+C49)</f>
        <v>0.76004571141553545</v>
      </c>
      <c r="D50" s="9"/>
      <c r="E50" s="9">
        <f>SQRT(D49+E49)</f>
        <v>0.31767787189578023</v>
      </c>
    </row>
    <row r="51" spans="1:5" s="10" customFormat="1">
      <c r="A51" t="s">
        <v>48</v>
      </c>
      <c r="B51" s="9"/>
      <c r="C51" s="11">
        <f>C50/C36</f>
        <v>0.14608365985269792</v>
      </c>
      <c r="E51" s="11">
        <f>E50/E36</f>
        <v>0.24101734040269179</v>
      </c>
    </row>
    <row r="52" spans="1:5" s="10" customFormat="1">
      <c r="A52"/>
      <c r="B52" s="9"/>
      <c r="C52" s="12"/>
      <c r="E52" s="11"/>
    </row>
    <row r="53" spans="1:5" s="10" customFormat="1">
      <c r="A53" t="s">
        <v>89</v>
      </c>
      <c r="B53" s="9">
        <f>MEDIAN(B50:E50)</f>
        <v>0.53886179165565784</v>
      </c>
      <c r="C53" s="12"/>
      <c r="E53" s="11"/>
    </row>
    <row r="54" spans="1:5" s="10" customFormat="1">
      <c r="A54" t="s">
        <v>81</v>
      </c>
      <c r="B54" s="9">
        <f>AVERAGE(B50:E50)</f>
        <v>0.53886179165565784</v>
      </c>
      <c r="C54" s="12"/>
      <c r="E54" s="11"/>
    </row>
    <row r="55" spans="1:5" s="10" customFormat="1">
      <c r="A55" t="s">
        <v>82</v>
      </c>
      <c r="B55" s="9">
        <f>STDEV(B50:E50)</f>
        <v>0.31280129910326138</v>
      </c>
      <c r="C55" s="12"/>
      <c r="E55" s="11"/>
    </row>
    <row r="56" spans="1:5" s="10" customFormat="1">
      <c r="A56" t="s">
        <v>83</v>
      </c>
      <c r="B56" s="9">
        <f>COUNT(B50:E50)</f>
        <v>2</v>
      </c>
      <c r="C56" s="12"/>
      <c r="E56" s="11"/>
    </row>
    <row r="57" spans="1:5" s="10" customFormat="1">
      <c r="A57"/>
      <c r="B57" s="9"/>
      <c r="C57" s="9"/>
    </row>
    <row r="58" spans="1:5" s="10" customFormat="1">
      <c r="B58" s="7"/>
      <c r="C58" s="7"/>
      <c r="D58" s="7"/>
      <c r="E58" s="7"/>
    </row>
    <row r="59" spans="1: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5"/>
  <cols>
    <col min="1" max="1" width="28" customWidth="1"/>
    <col min="2" max="3" width="11.7109375" customWidth="1"/>
    <col min="4" max="5" width="9.140625" style="49" customWidth="1"/>
    <col min="6" max="7" width="11.7109375" customWidth="1"/>
    <col min="8" max="9" width="9.140625" style="49" customWidth="1"/>
    <col min="10" max="13" width="9.140625" style="29" customWidth="1"/>
    <col min="14" max="15" width="9.140625" style="49" customWidth="1"/>
    <col min="16" max="17" width="9.140625" style="29" customWidth="1"/>
  </cols>
  <sheetData>
    <row r="1" spans="1:21" s="19" customFormat="1">
      <c r="A1" s="20" t="s">
        <v>39</v>
      </c>
      <c r="B1" s="20"/>
      <c r="C1" s="20"/>
      <c r="D1" s="47"/>
      <c r="E1" s="47"/>
      <c r="F1" s="20"/>
      <c r="G1" s="20"/>
      <c r="H1" s="47"/>
      <c r="I1" s="47"/>
      <c r="J1" s="54"/>
      <c r="K1" s="54"/>
      <c r="L1" s="54"/>
      <c r="M1" s="54"/>
      <c r="N1" s="47"/>
      <c r="O1" s="47"/>
      <c r="P1" s="54"/>
      <c r="Q1" s="54"/>
    </row>
    <row r="2" spans="1:21" s="13" customFormat="1">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c r="B3" s="27" t="s">
        <v>61</v>
      </c>
      <c r="C3" s="27" t="s">
        <v>60</v>
      </c>
      <c r="D3" s="48"/>
      <c r="E3" s="48"/>
      <c r="H3" s="48"/>
      <c r="I3" s="48"/>
      <c r="J3" s="55"/>
      <c r="K3" s="55"/>
      <c r="L3" s="55"/>
      <c r="M3" s="55"/>
      <c r="N3" s="48"/>
      <c r="O3" s="48"/>
      <c r="P3" s="55"/>
      <c r="Q3" s="55"/>
      <c r="R3" s="48"/>
      <c r="S3" s="48"/>
    </row>
    <row r="4" spans="1:21">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c r="A10" s="16" t="s">
        <v>40</v>
      </c>
      <c r="B10" s="343" t="s">
        <v>130</v>
      </c>
      <c r="C10" s="343"/>
      <c r="D10" s="344" t="s">
        <v>124</v>
      </c>
      <c r="E10" s="344"/>
      <c r="F10" s="343" t="s">
        <v>130</v>
      </c>
      <c r="G10" s="343"/>
      <c r="H10" s="344" t="s">
        <v>124</v>
      </c>
      <c r="I10" s="344"/>
      <c r="J10" s="349" t="s">
        <v>142</v>
      </c>
      <c r="K10" s="349"/>
      <c r="L10" s="340"/>
      <c r="M10" s="340"/>
      <c r="N10" s="51"/>
      <c r="O10" s="51"/>
      <c r="P10" s="339"/>
      <c r="Q10" s="339"/>
      <c r="R10" s="348"/>
      <c r="S10" s="348"/>
    </row>
    <row r="11" spans="1:21" s="19" customFormat="1">
      <c r="A11" s="20" t="s">
        <v>37</v>
      </c>
      <c r="B11" s="20"/>
      <c r="C11" s="20"/>
      <c r="D11" s="47"/>
      <c r="E11" s="47"/>
      <c r="F11" s="20"/>
      <c r="G11" s="20"/>
      <c r="H11" s="47"/>
      <c r="I11" s="47"/>
      <c r="J11" s="54"/>
      <c r="K11" s="54"/>
      <c r="L11" s="54"/>
      <c r="M11" s="54"/>
      <c r="N11" s="47"/>
      <c r="O11" s="47"/>
      <c r="P11" s="54"/>
      <c r="Q11" s="54"/>
    </row>
    <row r="12" spans="1:21" s="1" customFormat="1">
      <c r="B12" s="1" t="s">
        <v>62</v>
      </c>
      <c r="C12" s="1" t="s">
        <v>63</v>
      </c>
      <c r="D12" s="50"/>
      <c r="E12" s="50"/>
      <c r="H12" s="50"/>
      <c r="I12" s="50"/>
      <c r="J12" s="56"/>
      <c r="K12" s="56"/>
      <c r="L12" s="56"/>
      <c r="M12" s="56"/>
      <c r="N12" s="50"/>
      <c r="O12" s="50"/>
      <c r="P12" s="56"/>
      <c r="Q12" s="56"/>
    </row>
    <row r="13" spans="1:21">
      <c r="A13" t="s">
        <v>18</v>
      </c>
    </row>
    <row r="14" spans="1:21">
      <c r="A14" t="s">
        <v>17</v>
      </c>
    </row>
    <row r="15" spans="1:21">
      <c r="A15" t="s">
        <v>14</v>
      </c>
    </row>
    <row r="16" spans="1:21">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c r="A17" t="s">
        <v>7</v>
      </c>
      <c r="C17">
        <v>152</v>
      </c>
      <c r="E17" s="49">
        <v>90</v>
      </c>
      <c r="G17">
        <v>103.69</v>
      </c>
      <c r="I17" s="49">
        <v>90</v>
      </c>
      <c r="K17" s="29">
        <v>194.5</v>
      </c>
      <c r="M17" s="29">
        <v>7.76</v>
      </c>
      <c r="O17" s="49">
        <v>90</v>
      </c>
      <c r="Q17" s="29">
        <v>133.07</v>
      </c>
      <c r="R17" s="49"/>
      <c r="S17" s="49">
        <v>90</v>
      </c>
      <c r="T17" s="29"/>
      <c r="U17" s="29"/>
    </row>
    <row r="18" spans="1:21">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c r="A19" s="15" t="s">
        <v>40</v>
      </c>
      <c r="B19" s="339"/>
      <c r="C19" s="339"/>
      <c r="D19" s="51"/>
      <c r="E19" s="51"/>
      <c r="F19" s="340"/>
      <c r="G19" s="340"/>
      <c r="H19" s="51"/>
      <c r="I19" s="51"/>
      <c r="J19" s="21"/>
      <c r="K19" s="21"/>
      <c r="L19" s="21"/>
      <c r="M19" s="21"/>
      <c r="N19" s="51"/>
      <c r="O19" s="51"/>
      <c r="P19" s="21"/>
      <c r="Q19" s="21"/>
    </row>
    <row r="20" spans="1:21" s="19" customFormat="1">
      <c r="A20" s="18" t="s">
        <v>38</v>
      </c>
      <c r="D20" s="47"/>
      <c r="E20" s="47"/>
      <c r="H20" s="47"/>
      <c r="I20" s="47"/>
      <c r="J20" s="54"/>
      <c r="K20" s="54"/>
      <c r="L20" s="54"/>
      <c r="M20" s="54"/>
      <c r="N20" s="47"/>
      <c r="O20" s="47"/>
      <c r="P20" s="54"/>
      <c r="Q20" s="54"/>
    </row>
    <row r="21" spans="1:21">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c r="A22" t="s">
        <v>132</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c r="A25" t="s">
        <v>131</v>
      </c>
      <c r="B25">
        <f>STDEV(E24,I24,O24,S24)</f>
        <v>0.19346599707188555</v>
      </c>
      <c r="C25">
        <f>AVERAGE(E24,I24,O24,S24)</f>
        <v>180.13405611648415</v>
      </c>
      <c r="J25"/>
      <c r="K25"/>
      <c r="L25"/>
      <c r="M25"/>
      <c r="R25" s="49"/>
      <c r="S25" s="49"/>
      <c r="U25" s="29"/>
    </row>
    <row r="26" spans="1:21">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c r="A31" t="s">
        <v>119</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c r="A32" t="s">
        <v>120</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c r="A33" t="s">
        <v>121</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c r="A34" s="15" t="s">
        <v>40</v>
      </c>
      <c r="B34" s="341"/>
      <c r="C34" s="341"/>
      <c r="D34" s="51"/>
      <c r="E34" s="51"/>
      <c r="H34" s="51"/>
      <c r="I34" s="51"/>
      <c r="J34" s="21"/>
      <c r="K34" s="21"/>
      <c r="L34" s="21"/>
      <c r="M34" s="21"/>
      <c r="N34" s="51"/>
      <c r="O34" s="51"/>
      <c r="P34" s="21"/>
      <c r="Q34" s="21"/>
    </row>
    <row r="35" spans="1:21" s="19" customFormat="1">
      <c r="A35" s="20" t="s">
        <v>54</v>
      </c>
      <c r="B35" s="20"/>
      <c r="C35" s="20"/>
      <c r="D35" s="47"/>
      <c r="E35" s="47"/>
      <c r="F35" s="20"/>
      <c r="G35" s="20"/>
      <c r="H35" s="47"/>
      <c r="I35" s="47"/>
      <c r="J35" s="54"/>
      <c r="K35" s="54"/>
      <c r="L35" s="54"/>
      <c r="M35" s="54"/>
      <c r="N35" s="47"/>
      <c r="O35" s="47"/>
      <c r="P35" s="54"/>
      <c r="Q35" s="54"/>
    </row>
    <row r="36" spans="1:21">
      <c r="A36" s="7" t="s">
        <v>42</v>
      </c>
      <c r="C36" s="4">
        <f>C8*$C29</f>
        <v>14.183162540995001</v>
      </c>
      <c r="G36" s="4">
        <f>G8*$C29</f>
        <v>4.6324713865831555</v>
      </c>
      <c r="J36"/>
      <c r="K36" s="4">
        <f>K8*$C29</f>
        <v>1.0480654773219229</v>
      </c>
      <c r="L36"/>
      <c r="M36" s="4">
        <f>M8*$C29</f>
        <v>2.3606312658664628</v>
      </c>
      <c r="Q36" s="57">
        <f>Q8*$C29</f>
        <v>5.6475643398437656</v>
      </c>
      <c r="T36" s="29"/>
      <c r="U36" s="57"/>
    </row>
    <row r="37" spans="1:21">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c r="A39" s="29" t="s">
        <v>53</v>
      </c>
      <c r="B39">
        <f>AVERAGE(B37:S37)</f>
        <v>-3.3620997877938395E-2</v>
      </c>
      <c r="C39" s="23">
        <f>AVERAGE(C38:S38)</f>
        <v>-1.1321672234747905E-2</v>
      </c>
      <c r="G39" s="23"/>
      <c r="J39"/>
      <c r="K39" s="23"/>
      <c r="L39"/>
      <c r="M39" s="23"/>
      <c r="Q39" s="58"/>
      <c r="T39" s="29"/>
      <c r="U39" s="58"/>
    </row>
    <row r="40" spans="1:21">
      <c r="A40" s="29" t="s">
        <v>52</v>
      </c>
      <c r="B40">
        <f>STDEV(B37:S37)</f>
        <v>0.12439848593374442</v>
      </c>
      <c r="C40" s="23">
        <f>STDEV(C38:S38)</f>
        <v>3.5514246598087947E-2</v>
      </c>
      <c r="G40" s="23"/>
      <c r="J40"/>
      <c r="K40" s="23"/>
      <c r="L40"/>
      <c r="M40" s="23"/>
      <c r="Q40" s="58"/>
      <c r="T40" s="29"/>
      <c r="U40" s="58"/>
    </row>
    <row r="41" spans="1:21">
      <c r="C41" s="23"/>
      <c r="G41" s="4"/>
      <c r="Q41" s="57"/>
      <c r="T41" s="29"/>
      <c r="U41" s="57"/>
    </row>
    <row r="42" spans="1:21">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c r="A43" t="s">
        <v>55</v>
      </c>
      <c r="C43" s="4">
        <f>C42-C17</f>
        <v>0.67827965353137643</v>
      </c>
      <c r="G43" s="4">
        <f>G42-G17</f>
        <v>-0.82475139024853661</v>
      </c>
      <c r="K43" s="4">
        <f>K42-K17</f>
        <v>-20.969559928074943</v>
      </c>
      <c r="M43" s="4">
        <f>M42-M17</f>
        <v>3.4205642918552055</v>
      </c>
      <c r="Q43" s="57">
        <f>Q42-Q17</f>
        <v>0.97031633157700981</v>
      </c>
      <c r="T43" s="29"/>
      <c r="U43" s="57"/>
    </row>
    <row r="44" spans="1:21">
      <c r="A44" t="s">
        <v>56</v>
      </c>
      <c r="B44">
        <f>AVERAGE(B43:S43)</f>
        <v>-3.3450302082719774</v>
      </c>
      <c r="C44" s="4"/>
      <c r="G44" s="4"/>
      <c r="T44" s="29"/>
      <c r="U44" s="29"/>
    </row>
    <row r="45" spans="1:21">
      <c r="A45" t="s">
        <v>57</v>
      </c>
      <c r="B45">
        <f>STDEV(B43:S43)</f>
        <v>9.9694327836143426</v>
      </c>
      <c r="C45" s="4"/>
      <c r="G45" s="4"/>
      <c r="T45" s="29"/>
      <c r="U45" s="29"/>
    </row>
    <row r="46" spans="1:21">
      <c r="C46" s="4"/>
      <c r="G46" s="4"/>
      <c r="T46" s="29"/>
      <c r="U46" s="29"/>
    </row>
    <row r="47" spans="1:21">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c r="A52"/>
      <c r="B52" s="9"/>
      <c r="C52" s="12"/>
      <c r="D52" s="49"/>
      <c r="E52" s="49"/>
      <c r="G52" s="11"/>
      <c r="H52" s="49"/>
      <c r="I52" s="49"/>
      <c r="J52" s="29"/>
      <c r="K52" s="29"/>
      <c r="L52" s="29"/>
      <c r="M52" s="29"/>
      <c r="N52" s="49"/>
      <c r="O52" s="49"/>
      <c r="P52" s="29"/>
      <c r="Q52" s="29"/>
    </row>
    <row r="53" spans="1:21" s="10" customFormat="1">
      <c r="A53" t="s">
        <v>89</v>
      </c>
      <c r="B53" s="9">
        <f>MEDIAN(C50,G50,M50,Q50)</f>
        <v>0.14616599830297047</v>
      </c>
      <c r="C53" s="12"/>
      <c r="D53" s="49"/>
      <c r="E53" s="49"/>
      <c r="G53" s="11"/>
      <c r="H53" s="49"/>
      <c r="I53" s="49"/>
      <c r="J53" s="29"/>
      <c r="K53" s="29"/>
      <c r="L53" s="29"/>
      <c r="M53" s="29"/>
      <c r="N53" s="49"/>
      <c r="O53" s="49"/>
      <c r="P53" s="29"/>
      <c r="Q53" s="29"/>
    </row>
    <row r="54" spans="1:21" s="10" customFormat="1">
      <c r="A54" t="s">
        <v>81</v>
      </c>
      <c r="B54" s="9">
        <f>AVERAGE(C50,G50,M50,Q50)</f>
        <v>0.15882448478062119</v>
      </c>
      <c r="C54" s="12"/>
      <c r="D54" s="49"/>
      <c r="E54" s="49"/>
      <c r="G54" s="11"/>
      <c r="H54" s="49"/>
      <c r="I54" s="49"/>
      <c r="J54" s="29"/>
      <c r="K54" s="29"/>
      <c r="L54" s="29"/>
      <c r="M54" s="29"/>
      <c r="N54" s="49"/>
      <c r="O54" s="49"/>
      <c r="P54" s="29"/>
      <c r="Q54" s="29"/>
    </row>
    <row r="55" spans="1:21" s="10" customFormat="1">
      <c r="A55" t="s">
        <v>82</v>
      </c>
      <c r="B55" s="9">
        <f>STDEV(C50,G50,M50,Q50)</f>
        <v>8.5860510521693051E-2</v>
      </c>
      <c r="C55" s="12"/>
      <c r="D55" s="49"/>
      <c r="E55" s="49"/>
      <c r="G55" s="11"/>
      <c r="H55" s="49"/>
      <c r="I55" s="49"/>
      <c r="J55" s="29"/>
      <c r="K55" s="29"/>
      <c r="L55" s="29"/>
      <c r="M55" s="29"/>
      <c r="N55" s="49"/>
      <c r="O55" s="49"/>
      <c r="P55" s="29"/>
      <c r="Q55" s="29"/>
    </row>
    <row r="56" spans="1:21" s="10" customFormat="1">
      <c r="A56" t="s">
        <v>83</v>
      </c>
      <c r="B56" s="42">
        <f>COUNT(B50:G50)</f>
        <v>2</v>
      </c>
      <c r="C56" s="12"/>
      <c r="D56" s="49"/>
      <c r="E56" s="49"/>
      <c r="G56" s="11"/>
      <c r="H56" s="49"/>
      <c r="I56" s="49"/>
      <c r="J56" s="29"/>
      <c r="K56" s="29"/>
      <c r="L56" s="29"/>
      <c r="M56" s="29"/>
      <c r="N56" s="49"/>
      <c r="O56" s="49"/>
      <c r="P56" s="29"/>
      <c r="Q56" s="29"/>
    </row>
    <row r="57" spans="1:21" s="10" customFormat="1">
      <c r="A57"/>
      <c r="B57" s="9"/>
      <c r="C57" s="9"/>
      <c r="D57" s="49"/>
      <c r="E57" s="49"/>
      <c r="H57" s="49"/>
      <c r="I57" s="49"/>
      <c r="J57" s="29"/>
      <c r="K57" s="29"/>
      <c r="L57" s="29"/>
      <c r="M57" s="29"/>
      <c r="N57" s="49"/>
      <c r="O57" s="49"/>
      <c r="P57" s="29"/>
      <c r="Q57" s="29"/>
    </row>
    <row r="58" spans="1:21" s="10" customFormat="1">
      <c r="B58" s="7"/>
      <c r="C58" s="7"/>
      <c r="D58" s="49"/>
      <c r="E58" s="49"/>
      <c r="F58" s="7"/>
      <c r="G58" s="7"/>
      <c r="H58" s="49"/>
      <c r="I58" s="49"/>
      <c r="J58" s="29"/>
      <c r="K58" s="29"/>
      <c r="L58" s="29"/>
      <c r="M58" s="29"/>
      <c r="N58" s="49"/>
      <c r="O58" s="49"/>
      <c r="P58" s="29"/>
      <c r="Q58" s="29"/>
    </row>
    <row r="59" spans="1:21">
      <c r="A59" s="7"/>
    </row>
    <row r="60" spans="1:21">
      <c r="A60" s="10"/>
    </row>
    <row r="61" spans="1:21">
      <c r="A61" s="10"/>
    </row>
    <row r="62" spans="1:21">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Charts</vt:lpstr>
      </vt:variant>
      <vt:variant>
        <vt:i4>3</vt:i4>
      </vt:variant>
    </vt:vector>
  </HeadingPairs>
  <TitlesOfParts>
    <vt:vector size="32"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Error Chart</vt:lpstr>
      <vt:lpstr>20080219 Scale Residuals</vt:lpstr>
      <vt:lpstr>20080219 Rotation Residuals</vt:lpstr>
    </vt:vector>
  </TitlesOfParts>
  <Company>NOAA/SWPC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cp:lastModifiedBy>
  <cp:lastPrinted>2009-02-09T20:33:12Z</cp:lastPrinted>
  <dcterms:created xsi:type="dcterms:W3CDTF">2008-06-09T01:42:25Z</dcterms:created>
  <dcterms:modified xsi:type="dcterms:W3CDTF">2011-08-29T23:56:34Z</dcterms:modified>
</cp:coreProperties>
</file>