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40009_{796D7EF2-B854-4320-81E7-2FCEF0300F43}" xr6:coauthVersionLast="46" xr6:coauthVersionMax="46" xr10:uidLastSave="{00000000-0000-0000-0000-000000000000}"/>
  <bookViews>
    <workbookView xWindow="1290" yWindow="-110" windowWidth="18020" windowHeight="11020"/>
  </bookViews>
  <sheets>
    <sheet name="2020-09-02UT-Jupiter-Photometry" sheetId="1" r:id="rId1"/>
  </sheets>
  <calcPr calcId="0"/>
</workbook>
</file>

<file path=xl/calcChain.xml><?xml version="1.0" encoding="utf-8"?>
<calcChain xmlns="http://schemas.openxmlformats.org/spreadsheetml/2006/main">
  <c r="L15" i="1" l="1"/>
  <c r="L16" i="1" s="1"/>
  <c r="L17" i="1" s="1"/>
  <c r="L14" i="1"/>
  <c r="L13" i="1"/>
  <c r="L12" i="1"/>
  <c r="K13" i="1"/>
  <c r="K12" i="1"/>
  <c r="J13" i="1"/>
  <c r="J12" i="1"/>
  <c r="N9" i="1"/>
  <c r="L9" i="1"/>
  <c r="L6" i="1"/>
  <c r="L7" i="1" s="1"/>
  <c r="L8" i="1" s="1"/>
  <c r="M5" i="1"/>
  <c r="L5" i="1"/>
  <c r="L4" i="1"/>
  <c r="L3" i="1"/>
  <c r="K4" i="1"/>
  <c r="K3" i="1"/>
  <c r="J4" i="1"/>
  <c r="J3" i="1"/>
  <c r="M14" i="1" l="1"/>
</calcChain>
</file>

<file path=xl/sharedStrings.xml><?xml version="1.0" encoding="utf-8"?>
<sst xmlns="http://schemas.openxmlformats.org/spreadsheetml/2006/main" count="60" uniqueCount="25">
  <si>
    <t>id_raw</t>
  </si>
  <si>
    <t>xcenter_raw</t>
  </si>
  <si>
    <t>ycenter_raw</t>
  </si>
  <si>
    <t>aperture_sum_raw</t>
  </si>
  <si>
    <t>aperture_sum_bkg</t>
  </si>
  <si>
    <t>net_count_rate</t>
  </si>
  <si>
    <t>Names</t>
  </si>
  <si>
    <t>Filter</t>
  </si>
  <si>
    <t>Date-Obs</t>
  </si>
  <si>
    <t>Jupiter</t>
  </si>
  <si>
    <t>647CNT</t>
  </si>
  <si>
    <t>2020-09-02T03:26:10</t>
  </si>
  <si>
    <t>Io</t>
  </si>
  <si>
    <t>Europa</t>
  </si>
  <si>
    <t>656HIA</t>
  </si>
  <si>
    <t>2020-09-02T03:29:19</t>
  </si>
  <si>
    <t>1000NIR</t>
  </si>
  <si>
    <t>2020-09-02T03:22:57</t>
  </si>
  <si>
    <t>889CH4</t>
  </si>
  <si>
    <t>2020-09-02T03:16:55</t>
  </si>
  <si>
    <t>940NIR</t>
  </si>
  <si>
    <t>2020-09-02T03:19:50</t>
  </si>
  <si>
    <t>Avg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</si>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</sst>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L17" sqref="L17"/>
    </sheetView>
  </sheetViews>
  <sheetFormatPr defaultRowHeight="14.5" x14ac:dyDescent="0.35"/>
  <cols>
    <col min="9" max="9" width="19.7265625" customWidth="1"/>
    <col min="11" max="11" width="11.81640625" bestFit="1" customWidth="1"/>
    <col min="14" max="14" width="9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5">
      <c r="A2">
        <v>1</v>
      </c>
      <c r="B2">
        <v>879.58600000000001</v>
      </c>
      <c r="C2">
        <v>329.834</v>
      </c>
      <c r="D2">
        <v>1638482910.79</v>
      </c>
      <c r="E2">
        <v>26649142.052000001</v>
      </c>
      <c r="F2">
        <v>161997656.21399999</v>
      </c>
      <c r="G2" t="s">
        <v>9</v>
      </c>
      <c r="H2" t="s">
        <v>10</v>
      </c>
      <c r="I2" t="s">
        <v>11</v>
      </c>
    </row>
    <row r="3" spans="1:14" x14ac:dyDescent="0.35">
      <c r="A3">
        <v>1</v>
      </c>
      <c r="B3">
        <v>1062.3920000000001</v>
      </c>
      <c r="C3">
        <v>327.70600000000002</v>
      </c>
      <c r="D3">
        <v>2039912.3637999999</v>
      </c>
      <c r="E3">
        <v>3296397.2259800001</v>
      </c>
      <c r="F3">
        <v>138063.29186</v>
      </c>
      <c r="G3" t="s">
        <v>12</v>
      </c>
      <c r="H3" t="s">
        <v>10</v>
      </c>
      <c r="I3" t="s">
        <v>11</v>
      </c>
      <c r="J3">
        <f>F3/F6</f>
        <v>1.3903854162107911</v>
      </c>
      <c r="K3">
        <f>J3*F$5</f>
        <v>171859333.57591924</v>
      </c>
      <c r="L3">
        <f>F$2/K3</f>
        <v>0.94261773767694246</v>
      </c>
    </row>
    <row r="4" spans="1:14" x14ac:dyDescent="0.35">
      <c r="A4">
        <v>2</v>
      </c>
      <c r="B4">
        <v>1242.6079999999999</v>
      </c>
      <c r="C4">
        <v>333.76299999999998</v>
      </c>
      <c r="D4">
        <v>1601042.33127</v>
      </c>
      <c r="E4">
        <v>3220289.1814299999</v>
      </c>
      <c r="F4">
        <v>95698.449498200003</v>
      </c>
      <c r="G4" t="s">
        <v>13</v>
      </c>
      <c r="H4" t="s">
        <v>10</v>
      </c>
      <c r="I4" t="s">
        <v>11</v>
      </c>
      <c r="J4">
        <f>F4/F7</f>
        <v>1.355994215911781</v>
      </c>
      <c r="K4">
        <f>J4*F$5</f>
        <v>167608390.85503575</v>
      </c>
      <c r="L4">
        <f>F$2/K4</f>
        <v>0.96652473893214286</v>
      </c>
    </row>
    <row r="5" spans="1:14" x14ac:dyDescent="0.35">
      <c r="A5">
        <v>1</v>
      </c>
      <c r="B5">
        <v>879.58600000000001</v>
      </c>
      <c r="C5">
        <v>329.834</v>
      </c>
      <c r="D5">
        <v>1254873185.0799999</v>
      </c>
      <c r="E5">
        <v>27097678.899900001</v>
      </c>
      <c r="F5">
        <v>123605535.251</v>
      </c>
      <c r="G5" t="s">
        <v>9</v>
      </c>
      <c r="H5" t="s">
        <v>14</v>
      </c>
      <c r="I5" t="s">
        <v>15</v>
      </c>
      <c r="K5" t="s">
        <v>22</v>
      </c>
      <c r="L5">
        <f>AVERAGE(L1:L4)</f>
        <v>0.9545712383045426</v>
      </c>
      <c r="M5">
        <f>-LN(L5)</f>
        <v>4.6493004442558529E-2</v>
      </c>
    </row>
    <row r="6" spans="1:14" x14ac:dyDescent="0.35">
      <c r="A6">
        <v>1</v>
      </c>
      <c r="B6">
        <v>1062.3920000000001</v>
      </c>
      <c r="C6">
        <v>327.70600000000002</v>
      </c>
      <c r="D6">
        <v>1662519.6922599999</v>
      </c>
      <c r="E6">
        <v>3347669.6634800001</v>
      </c>
      <c r="F6">
        <v>99298.575956200002</v>
      </c>
      <c r="G6" t="s">
        <v>12</v>
      </c>
      <c r="H6" t="s">
        <v>14</v>
      </c>
      <c r="I6" t="s">
        <v>15</v>
      </c>
      <c r="K6" t="s">
        <v>23</v>
      </c>
      <c r="L6">
        <f>STDEV(L1:L4)</f>
        <v>1.6904802705387505E-2</v>
      </c>
    </row>
    <row r="7" spans="1:14" x14ac:dyDescent="0.35">
      <c r="A7">
        <v>2</v>
      </c>
      <c r="B7">
        <v>1242.6079999999999</v>
      </c>
      <c r="C7">
        <v>333.76299999999998</v>
      </c>
      <c r="D7">
        <v>1357232.0076900001</v>
      </c>
      <c r="E7">
        <v>3257441.0964500001</v>
      </c>
      <c r="F7">
        <v>70574.378839700003</v>
      </c>
      <c r="G7" t="s">
        <v>13</v>
      </c>
      <c r="H7" t="s">
        <v>14</v>
      </c>
      <c r="I7" t="s">
        <v>15</v>
      </c>
      <c r="K7" t="s">
        <v>24</v>
      </c>
      <c r="L7">
        <f>L6/SQRT(4)</f>
        <v>8.4524013526937527E-3</v>
      </c>
    </row>
    <row r="8" spans="1:14" x14ac:dyDescent="0.35">
      <c r="A8">
        <v>1</v>
      </c>
      <c r="B8">
        <v>879.58600000000001</v>
      </c>
      <c r="C8">
        <v>329.834</v>
      </c>
      <c r="D8">
        <v>70896078.478499994</v>
      </c>
      <c r="E8">
        <v>19443888.220100001</v>
      </c>
      <c r="F8">
        <v>6752162.1559600001</v>
      </c>
      <c r="G8" t="s">
        <v>9</v>
      </c>
      <c r="H8" t="s">
        <v>16</v>
      </c>
      <c r="I8" t="s">
        <v>17</v>
      </c>
      <c r="K8" s="1">
        <v>0.95</v>
      </c>
      <c r="L8">
        <f>L7*1.96</f>
        <v>1.6566706651279756E-2</v>
      </c>
    </row>
    <row r="9" spans="1:14" x14ac:dyDescent="0.35">
      <c r="A9">
        <v>1</v>
      </c>
      <c r="B9">
        <v>1062.3920000000001</v>
      </c>
      <c r="C9">
        <v>327.70600000000002</v>
      </c>
      <c r="D9">
        <v>637016.01437700004</v>
      </c>
      <c r="E9">
        <v>2671419.4481299999</v>
      </c>
      <c r="F9">
        <v>12086.1323235</v>
      </c>
      <c r="G9" t="s">
        <v>12</v>
      </c>
      <c r="H9" t="s">
        <v>16</v>
      </c>
      <c r="I9" t="s">
        <v>17</v>
      </c>
      <c r="L9">
        <f>1-L5</f>
        <v>4.5428761695457398E-2</v>
      </c>
      <c r="M9" s="2">
        <v>3.8744476314E-2</v>
      </c>
      <c r="N9" s="2">
        <f>M9-L9</f>
        <v>-6.6842853814573985E-3</v>
      </c>
    </row>
    <row r="10" spans="1:14" x14ac:dyDescent="0.35">
      <c r="A10">
        <v>2</v>
      </c>
      <c r="B10">
        <v>1242.6079999999999</v>
      </c>
      <c r="C10">
        <v>333.76299999999998</v>
      </c>
      <c r="D10">
        <v>605639.02472900006</v>
      </c>
      <c r="E10">
        <v>2660214.5536099998</v>
      </c>
      <c r="F10">
        <v>8658.3663537299999</v>
      </c>
      <c r="G10" t="s">
        <v>13</v>
      </c>
      <c r="H10" t="s">
        <v>16</v>
      </c>
      <c r="I10" t="s">
        <v>17</v>
      </c>
    </row>
    <row r="11" spans="1:14" x14ac:dyDescent="0.35">
      <c r="A11">
        <v>1</v>
      </c>
      <c r="B11">
        <v>879.58600000000001</v>
      </c>
      <c r="C11">
        <v>329.834</v>
      </c>
      <c r="D11">
        <v>20461985.477499999</v>
      </c>
      <c r="E11">
        <v>17158127.571600001</v>
      </c>
      <c r="F11">
        <v>1068327.38854</v>
      </c>
      <c r="G11" t="s">
        <v>9</v>
      </c>
      <c r="H11" t="s">
        <v>18</v>
      </c>
      <c r="I11" t="s">
        <v>19</v>
      </c>
    </row>
    <row r="12" spans="1:14" x14ac:dyDescent="0.35">
      <c r="A12">
        <v>1</v>
      </c>
      <c r="B12">
        <v>1062.3920000000001</v>
      </c>
      <c r="C12">
        <v>327.70600000000002</v>
      </c>
      <c r="D12">
        <v>549468.95162399998</v>
      </c>
      <c r="E12">
        <v>2381353.7776500001</v>
      </c>
      <c r="F12">
        <v>9149.7745117600007</v>
      </c>
      <c r="G12" t="s">
        <v>12</v>
      </c>
      <c r="H12" t="s">
        <v>18</v>
      </c>
      <c r="I12" t="s">
        <v>19</v>
      </c>
      <c r="J12">
        <f>F12/F15</f>
        <v>4.3442342307957009</v>
      </c>
      <c r="K12">
        <f>J12*F$14</f>
        <v>10161559.07528542</v>
      </c>
      <c r="L12">
        <f>F$11/K12</f>
        <v>0.10513420043370585</v>
      </c>
    </row>
    <row r="13" spans="1:14" x14ac:dyDescent="0.35">
      <c r="A13">
        <v>2</v>
      </c>
      <c r="B13">
        <v>1242.6079999999999</v>
      </c>
      <c r="C13">
        <v>333.76299999999998</v>
      </c>
      <c r="D13">
        <v>529524.32603600004</v>
      </c>
      <c r="E13">
        <v>2394128.3802899998</v>
      </c>
      <c r="F13">
        <v>6337.3312472500002</v>
      </c>
      <c r="G13" t="s">
        <v>13</v>
      </c>
      <c r="H13" t="s">
        <v>18</v>
      </c>
      <c r="I13" t="s">
        <v>19</v>
      </c>
      <c r="J13">
        <f>F13/F16</f>
        <v>3.5546818070090627</v>
      </c>
      <c r="K13">
        <f>J13*F$14</f>
        <v>8314724.1278352719</v>
      </c>
      <c r="L13">
        <f>F$11/K13</f>
        <v>0.12848620977857236</v>
      </c>
    </row>
    <row r="14" spans="1:14" x14ac:dyDescent="0.35">
      <c r="A14">
        <v>1</v>
      </c>
      <c r="B14">
        <v>879.58600000000001</v>
      </c>
      <c r="C14">
        <v>329.834</v>
      </c>
      <c r="D14">
        <v>32994866.169100001</v>
      </c>
      <c r="E14">
        <v>18882133.77</v>
      </c>
      <c r="F14">
        <v>2339090.9733299999</v>
      </c>
      <c r="G14" t="s">
        <v>9</v>
      </c>
      <c r="H14" t="s">
        <v>20</v>
      </c>
      <c r="I14" t="s">
        <v>21</v>
      </c>
      <c r="K14" t="s">
        <v>22</v>
      </c>
      <c r="L14">
        <f>AVERAGE(L10:L13)</f>
        <v>0.1168102051061391</v>
      </c>
      <c r="M14">
        <f>-LN(L14)</f>
        <v>2.147204839920696</v>
      </c>
    </row>
    <row r="15" spans="1:14" x14ac:dyDescent="0.35">
      <c r="A15">
        <v>1</v>
      </c>
      <c r="B15">
        <v>1062.3920000000001</v>
      </c>
      <c r="C15">
        <v>327.70600000000002</v>
      </c>
      <c r="D15">
        <v>541334.65875499998</v>
      </c>
      <c r="E15">
        <v>2617160.2988300002</v>
      </c>
      <c r="F15">
        <v>2106.1881164000001</v>
      </c>
      <c r="G15" t="s">
        <v>12</v>
      </c>
      <c r="H15" t="s">
        <v>20</v>
      </c>
      <c r="I15" t="s">
        <v>21</v>
      </c>
      <c r="K15" t="s">
        <v>23</v>
      </c>
      <c r="L15">
        <f>STDEV(L10:L13)</f>
        <v>1.6512364162086741E-2</v>
      </c>
    </row>
    <row r="16" spans="1:14" x14ac:dyDescent="0.35">
      <c r="A16">
        <v>2</v>
      </c>
      <c r="B16">
        <v>1242.6079999999999</v>
      </c>
      <c r="C16">
        <v>333.76299999999998</v>
      </c>
      <c r="D16">
        <v>537665.60328599997</v>
      </c>
      <c r="E16">
        <v>2612558.4841300002</v>
      </c>
      <c r="F16">
        <v>1782.81252481</v>
      </c>
      <c r="G16" t="s">
        <v>13</v>
      </c>
      <c r="H16" t="s">
        <v>20</v>
      </c>
      <c r="I16" t="s">
        <v>21</v>
      </c>
      <c r="K16" t="s">
        <v>24</v>
      </c>
      <c r="L16">
        <f>L15/SQRT(4)</f>
        <v>8.2561820810433707E-3</v>
      </c>
    </row>
    <row r="17" spans="11:13" x14ac:dyDescent="0.35">
      <c r="K17" s="1">
        <v>0.95</v>
      </c>
      <c r="L17">
        <f>L16*1.96</f>
        <v>1.6182116878845007E-2</v>
      </c>
    </row>
    <row r="18" spans="11:13" x14ac:dyDescent="0.35">
      <c r="M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2020-09-02UT-Jupiter-Photometry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2021-03-24T03:52:59Z</dcterms:created>
  <dcterms:modified xsi:type="dcterms:W3CDTF">2021-03-24T03:54:07Z</dcterms:modified>
</cp:coreProperties>
</file>