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DD26EF0C-8F7C-463B-83CE-0D1684BE4F04}" xr6:coauthVersionLast="46" xr6:coauthVersionMax="46" xr10:uidLastSave="{00000000-0000-0000-0000-000000000000}"/>
  <bookViews>
    <workbookView xWindow="1680" yWindow="0" windowWidth="17520" windowHeight="10800" xr2:uid="{00000000-000D-0000-FFFF-FFFF00000000}"/>
  </bookViews>
  <sheets>
    <sheet name="Transmission" sheetId="1" r:id="rId1"/>
    <sheet name="Char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H24" i="1"/>
  <c r="I24" i="1"/>
  <c r="H23" i="1"/>
  <c r="I23" i="1"/>
  <c r="D42" i="1"/>
  <c r="B42" i="1"/>
  <c r="B32" i="1"/>
  <c r="F32" i="1" s="1"/>
  <c r="G32" i="1" s="1"/>
  <c r="B31" i="1"/>
  <c r="D31" i="1" s="1"/>
  <c r="D32" i="1" s="1"/>
  <c r="D30" i="1"/>
  <c r="C30" i="1"/>
  <c r="B30" i="1"/>
  <c r="D29" i="1"/>
  <c r="C29" i="1"/>
  <c r="B29" i="1"/>
  <c r="C35" i="1"/>
  <c r="D35" i="1" s="1"/>
  <c r="B35" i="1"/>
  <c r="C42" i="1"/>
  <c r="C36" i="1"/>
  <c r="D36" i="1" s="1"/>
  <c r="D24" i="1"/>
  <c r="C24" i="1"/>
  <c r="C23" i="1"/>
  <c r="C41" i="1" s="1"/>
  <c r="B24" i="1"/>
  <c r="B23" i="1"/>
  <c r="B41" i="1" s="1"/>
  <c r="N8" i="1"/>
  <c r="O8" i="1" s="1"/>
  <c r="M11" i="1"/>
  <c r="M12" i="1"/>
  <c r="T12" i="1" s="1"/>
  <c r="U12" i="1" s="1"/>
  <c r="M8" i="1"/>
  <c r="S13" i="1"/>
  <c r="R7" i="1"/>
  <c r="Q7" i="1"/>
  <c r="Q6" i="1"/>
  <c r="Q5" i="1"/>
  <c r="Q4" i="1"/>
  <c r="Q3" i="1"/>
  <c r="R6" i="1"/>
  <c r="R5" i="1"/>
  <c r="R4" i="1"/>
  <c r="R3" i="1"/>
  <c r="P7" i="1"/>
  <c r="P6" i="1"/>
  <c r="P5" i="1"/>
  <c r="P4" i="1"/>
  <c r="P3" i="1"/>
  <c r="N12" i="1"/>
  <c r="O12" i="1" s="1"/>
  <c r="N11" i="1"/>
  <c r="O11" i="1" s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B25" i="1" l="1"/>
  <c r="B26" i="1" s="1"/>
  <c r="F26" i="1" s="1"/>
  <c r="G26" i="1" s="1"/>
  <c r="B37" i="1"/>
  <c r="B38" i="1" s="1"/>
  <c r="F38" i="1" s="1"/>
  <c r="G38" i="1" s="1"/>
  <c r="Q8" i="1"/>
  <c r="Q11" i="1" s="1"/>
  <c r="Q12" i="1" s="1"/>
  <c r="B43" i="1"/>
  <c r="B44" i="1" s="1"/>
  <c r="F44" i="1" s="1"/>
  <c r="G44" i="1" s="1"/>
  <c r="D23" i="1"/>
  <c r="D37" i="1"/>
  <c r="D38" i="1" s="1"/>
  <c r="M14" i="1"/>
  <c r="M15" i="1"/>
  <c r="P11" i="1"/>
  <c r="P12" i="1"/>
  <c r="P8" i="1"/>
  <c r="D25" i="1" l="1"/>
  <c r="D26" i="1" s="1"/>
  <c r="D41" i="1"/>
  <c r="D43" i="1" s="1"/>
  <c r="D44" i="1" s="1"/>
</calcChain>
</file>

<file path=xl/sharedStrings.xml><?xml version="1.0" encoding="utf-8"?>
<sst xmlns="http://schemas.openxmlformats.org/spreadsheetml/2006/main" count="63" uniqueCount="39">
  <si>
    <t>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</si>
  <si>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</si>
  <si>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</si>
  <si>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</si>
  <si>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</si>
  <si>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</si>
  <si>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</si>
  <si>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</si>
  <si>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</si>
  <si>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</si>
  <si>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</si>
  <si>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</si>
  <si>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</si>
  <si>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</si>
  <si>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</si>
  <si>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</si>
  <si>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</si>
  <si>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</si>
  <si>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</si>
  <si>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</si>
  <si>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Ratio</t>
  </si>
  <si>
    <t>Moons StdP</t>
  </si>
  <si>
    <t>95% Conf</t>
  </si>
  <si>
    <t>Trans647</t>
  </si>
  <si>
    <t>NH3 Abs</t>
  </si>
  <si>
    <t>Trans Conf</t>
  </si>
  <si>
    <t>Predicted</t>
  </si>
  <si>
    <t>O-P</t>
  </si>
  <si>
    <t>(O-P)/P</t>
  </si>
  <si>
    <t>More Io visible to 647 filter due to blurring and maybe later time</t>
  </si>
  <si>
    <t>Io on the disk</t>
  </si>
  <si>
    <t>First six (early sept)</t>
  </si>
  <si>
    <t>No Io and First six</t>
  </si>
  <si>
    <t>No Io and all nights</t>
  </si>
  <si>
    <t>Last Five</t>
  </si>
  <si>
    <t>Jupiter</t>
  </si>
  <si>
    <t>Moons</t>
  </si>
  <si>
    <t>Trans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</si>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</sst>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18" fillId="0" borderId="0" xfId="1" applyNumberFormat="1" applyFont="1"/>
    <xf numFmtId="9" fontId="18" fillId="0" borderId="0" xfId="1" applyFont="1"/>
    <xf numFmtId="164" fontId="18" fillId="0" borderId="0" xfId="0" applyNumberFormat="1" applyFont="1"/>
    <xf numFmtId="10" fontId="0" fillId="0" borderId="0" xfId="0" applyNumberFormat="1"/>
    <xf numFmtId="10" fontId="19" fillId="0" borderId="0" xfId="1" applyNumberFormat="1" applyFont="1"/>
    <xf numFmtId="0" fontId="18" fillId="0" borderId="0" xfId="0" applyFont="1"/>
    <xf numFmtId="9" fontId="19" fillId="0" borderId="0" xfId="1" applyFont="1"/>
    <xf numFmtId="11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/>
    <xf numFmtId="165" fontId="20" fillId="0" borderId="0" xfId="0" applyNumberFormat="1" applyFont="1"/>
    <xf numFmtId="14" fontId="0" fillId="0" borderId="0" xfId="0" applyNumberFormat="1"/>
    <xf numFmtId="165" fontId="21" fillId="0" borderId="0" xfId="0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Jupiter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Transmission!$B$3:$L$3</c:f>
              <c:numCache>
                <c:formatCode>0.00000</c:formatCode>
                <c:ptCount val="11"/>
                <c:pt idx="0">
                  <c:v>1.31053592471522</c:v>
                </c:pt>
                <c:pt idx="1">
                  <c:v>1.3180147898819501</c:v>
                </c:pt>
                <c:pt idx="2">
                  <c:v>1.3255149864261599</c:v>
                </c:pt>
                <c:pt idx="3">
                  <c:v>1.3294236804447499</c:v>
                </c:pt>
                <c:pt idx="4">
                  <c:v>1.3193608403941499</c:v>
                </c:pt>
                <c:pt idx="5">
                  <c:v>1.3021362386437201</c:v>
                </c:pt>
                <c:pt idx="6">
                  <c:v>1.2633638234167901</c:v>
                </c:pt>
                <c:pt idx="7">
                  <c:v>1.32281728848747</c:v>
                </c:pt>
                <c:pt idx="8">
                  <c:v>1.31322809803021</c:v>
                </c:pt>
                <c:pt idx="9">
                  <c:v>1.3592245152836699</c:v>
                </c:pt>
                <c:pt idx="10">
                  <c:v>1.2936623929168301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1-4C6A-B685-1DA2388AB126}"/>
            </c:ext>
          </c:extLst>
        </c:ser>
        <c:ser>
          <c:idx val="1"/>
          <c:order val="1"/>
          <c:tx>
            <c:v>Moons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Transmission!$B$8:$L$8</c:f>
              <c:numCache>
                <c:formatCode>0.00000</c:formatCode>
                <c:ptCount val="11"/>
                <c:pt idx="0">
                  <c:v>1.3727627996482401</c:v>
                </c:pt>
                <c:pt idx="1">
                  <c:v>1.3557719360735401</c:v>
                </c:pt>
                <c:pt idx="2">
                  <c:v>1.36741587940828</c:v>
                </c:pt>
                <c:pt idx="3">
                  <c:v>1.3712610089392701</c:v>
                </c:pt>
                <c:pt idx="4">
                  <c:v>1.3509137372367299</c:v>
                </c:pt>
                <c:pt idx="5">
                  <c:v>1.34788757915502</c:v>
                </c:pt>
                <c:pt idx="6">
                  <c:v>1.32944180209172</c:v>
                </c:pt>
                <c:pt idx="7">
                  <c:v>1.3386296262417501</c:v>
                </c:pt>
                <c:pt idx="8">
                  <c:v>1.30596015122784</c:v>
                </c:pt>
                <c:pt idx="9">
                  <c:v>1.37283327988582</c:v>
                </c:pt>
                <c:pt idx="10">
                  <c:v>1.3084682697048999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1-4C6A-B685-1DA2388AB126}"/>
            </c:ext>
          </c:extLst>
        </c:ser>
        <c:ser>
          <c:idx val="2"/>
          <c:order val="2"/>
          <c:tx>
            <c:v>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Transmission!$B$4:$L$4</c:f>
              <c:numCache>
                <c:formatCode>0.00000</c:formatCode>
                <c:ptCount val="11"/>
                <c:pt idx="0">
                  <c:v>1.39026602776317</c:v>
                </c:pt>
                <c:pt idx="1">
                  <c:v>1.32455698354406</c:v>
                </c:pt>
                <c:pt idx="2">
                  <c:v>1.3437713149717201</c:v>
                </c:pt>
                <c:pt idx="3">
                  <c:v>1.37939673924573</c:v>
                </c:pt>
                <c:pt idx="4">
                  <c:v>1.33124791614855</c:v>
                </c:pt>
                <c:pt idx="6">
                  <c:v>1.3401078624894101</c:v>
                </c:pt>
                <c:pt idx="7">
                  <c:v>1.2911119934713799</c:v>
                </c:pt>
                <c:pt idx="8">
                  <c:v>1.2666909767244401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1-4C6A-B685-1DA2388AB126}"/>
            </c:ext>
          </c:extLst>
        </c:ser>
        <c:ser>
          <c:idx val="3"/>
          <c:order val="3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Transmission!$B$5:$L$5</c:f>
              <c:numCache>
                <c:formatCode>0.00000</c:formatCode>
                <c:ptCount val="11"/>
                <c:pt idx="0">
                  <c:v>1.35525957153332</c:v>
                </c:pt>
                <c:pt idx="2">
                  <c:v>1.3838685315935699</c:v>
                </c:pt>
                <c:pt idx="3">
                  <c:v>1.3591177192686601</c:v>
                </c:pt>
                <c:pt idx="4">
                  <c:v>1.3245390271084101</c:v>
                </c:pt>
                <c:pt idx="5">
                  <c:v>1.3460474924090999</c:v>
                </c:pt>
                <c:pt idx="6">
                  <c:v>1.3670627471057</c:v>
                </c:pt>
                <c:pt idx="7">
                  <c:v>1.3645079696737501</c:v>
                </c:pt>
                <c:pt idx="8">
                  <c:v>1.30014614861981</c:v>
                </c:pt>
                <c:pt idx="9">
                  <c:v>1.3959268086449499</c:v>
                </c:pt>
                <c:pt idx="10">
                  <c:v>1.31818328751261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D1-4C6A-B685-1DA2388AB126}"/>
            </c:ext>
          </c:extLst>
        </c:ser>
        <c:ser>
          <c:idx val="4"/>
          <c:order val="4"/>
          <c:tx>
            <c:v>Ganymede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Transmission!$B$6:$L$6</c:f>
              <c:numCache>
                <c:formatCode>0.00000</c:formatCode>
                <c:ptCount val="11"/>
                <c:pt idx="1">
                  <c:v>1.3869868886030301</c:v>
                </c:pt>
                <c:pt idx="2">
                  <c:v>1.3869598871814099</c:v>
                </c:pt>
                <c:pt idx="3">
                  <c:v>1.3761891095215999</c:v>
                </c:pt>
                <c:pt idx="4">
                  <c:v>1.3309374819703499</c:v>
                </c:pt>
                <c:pt idx="5">
                  <c:v>1.3822709814534</c:v>
                </c:pt>
                <c:pt idx="6">
                  <c:v>1.2795650561368701</c:v>
                </c:pt>
                <c:pt idx="7">
                  <c:v>1.32844339214369</c:v>
                </c:pt>
                <c:pt idx="8">
                  <c:v>1.3387921076490901</c:v>
                </c:pt>
                <c:pt idx="9">
                  <c:v>1.3628846375641901</c:v>
                </c:pt>
                <c:pt idx="10">
                  <c:v>1.2987532518972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D1-4C6A-B685-1DA2388AB126}"/>
            </c:ext>
          </c:extLst>
        </c:ser>
        <c:ser>
          <c:idx val="5"/>
          <c:order val="5"/>
          <c:tx>
            <c:v>Callisto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Transmission!$B$2:$L$2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Transmission!$B$7:$L$7</c:f>
              <c:numCache>
                <c:formatCode>0.00000</c:formatCode>
                <c:ptCount val="11"/>
                <c:pt idx="2">
                  <c:v>1.3550637838864401</c:v>
                </c:pt>
                <c:pt idx="3">
                  <c:v>1.37034046772109</c:v>
                </c:pt>
                <c:pt idx="4">
                  <c:v>1.4169305237196099</c:v>
                </c:pt>
                <c:pt idx="5">
                  <c:v>1.3153442636025801</c:v>
                </c:pt>
                <c:pt idx="6">
                  <c:v>1.33103154263489</c:v>
                </c:pt>
                <c:pt idx="7">
                  <c:v>1.3704551496782</c:v>
                </c:pt>
                <c:pt idx="8">
                  <c:v>1.31821137191802</c:v>
                </c:pt>
                <c:pt idx="9">
                  <c:v>1.3596883934483199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D1-4C6A-B685-1DA2388A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3912"/>
        <c:axId val="635326048"/>
      </c:scatterChart>
      <c:valAx>
        <c:axId val="63531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048"/>
        <c:crosses val="autoZero"/>
        <c:crossBetween val="midCat"/>
      </c:valAx>
      <c:valAx>
        <c:axId val="635326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4667F8-DBB0-4F95-A6CE-91BC2D82D2A4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AB0B8-1062-4487-A49F-AA4B506980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topLeftCell="A28" workbookViewId="0">
      <selection activeCell="B36" sqref="B36"/>
    </sheetView>
  </sheetViews>
  <sheetFormatPr defaultRowHeight="14.5" x14ac:dyDescent="0.35"/>
  <cols>
    <col min="1" max="1" width="10.7265625" customWidth="1"/>
    <col min="2" max="2" width="9.453125" bestFit="1" customWidth="1"/>
    <col min="5" max="12" width="9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1" x14ac:dyDescent="0.35">
      <c r="B2" s="14">
        <v>44076</v>
      </c>
      <c r="C2" s="14">
        <v>44077</v>
      </c>
      <c r="D2" s="14">
        <v>44078</v>
      </c>
      <c r="E2" s="14">
        <v>44087</v>
      </c>
      <c r="F2" s="14">
        <v>44088</v>
      </c>
      <c r="G2" s="14">
        <v>44089</v>
      </c>
      <c r="H2" s="14">
        <v>44098</v>
      </c>
      <c r="I2" s="14">
        <v>44099</v>
      </c>
      <c r="J2" s="14">
        <v>44111</v>
      </c>
      <c r="K2" s="14">
        <v>44112</v>
      </c>
      <c r="L2" s="14">
        <v>44113</v>
      </c>
    </row>
    <row r="3" spans="1:21" x14ac:dyDescent="0.35">
      <c r="A3" t="s">
        <v>15</v>
      </c>
      <c r="B3" s="9">
        <v>1.31053592471522</v>
      </c>
      <c r="C3" s="9">
        <v>1.3180147898819501</v>
      </c>
      <c r="D3" s="9">
        <v>1.3255149864261599</v>
      </c>
      <c r="E3" s="9">
        <v>1.3294236804447499</v>
      </c>
      <c r="F3" s="9">
        <v>1.3193608403941499</v>
      </c>
      <c r="G3" s="9">
        <v>1.3021362386437201</v>
      </c>
      <c r="H3" s="15">
        <v>1.2633638234167901</v>
      </c>
      <c r="I3" s="9">
        <v>1.32281728848747</v>
      </c>
      <c r="J3" s="9">
        <v>1.31322809803021</v>
      </c>
      <c r="K3" s="15">
        <v>1.3592245152836699</v>
      </c>
      <c r="L3" s="9">
        <v>1.2936623929168301</v>
      </c>
      <c r="M3" s="9">
        <v>1.3142984162400799</v>
      </c>
      <c r="N3" s="9">
        <v>2.2700318153769099E-2</v>
      </c>
      <c r="O3" s="9">
        <v>6.8444034488859499E-3</v>
      </c>
      <c r="P3" s="1">
        <f>O3/M3</f>
        <v>5.2076479468538732E-3</v>
      </c>
      <c r="Q3" s="9">
        <f>AVERAGE(B3:G3,I3:J3,L3)</f>
        <v>1.3149660266600511</v>
      </c>
      <c r="R3">
        <f>_xlfn.STDEV.P(B3:G3,I3:J3,L3)</f>
        <v>1.080972007398808E-2</v>
      </c>
    </row>
    <row r="4" spans="1:21" x14ac:dyDescent="0.35">
      <c r="A4" t="s">
        <v>16</v>
      </c>
      <c r="B4" s="13">
        <v>1.39026602776317</v>
      </c>
      <c r="C4" s="9">
        <v>1.32455698354406</v>
      </c>
      <c r="D4" s="9">
        <v>1.3437713149717201</v>
      </c>
      <c r="E4" s="9">
        <v>1.37939673924573</v>
      </c>
      <c r="F4" s="9">
        <v>1.33124791614855</v>
      </c>
      <c r="G4" s="9"/>
      <c r="H4" s="9">
        <v>1.3401078624894101</v>
      </c>
      <c r="I4" s="13">
        <v>1.2911119934713799</v>
      </c>
      <c r="J4" s="10">
        <v>1.2666909767244401</v>
      </c>
      <c r="K4" s="9"/>
      <c r="L4" s="9"/>
      <c r="M4" s="9">
        <v>1.3333937267948099</v>
      </c>
      <c r="N4" s="9">
        <v>3.8443471651379603E-2</v>
      </c>
      <c r="O4" s="9">
        <v>1.1591142827844601E-2</v>
      </c>
      <c r="P4" s="1">
        <f t="shared" ref="P4:P8" si="0">O4/M4</f>
        <v>8.6929633722720445E-3</v>
      </c>
      <c r="Q4" s="9">
        <f>AVERAGE(C4:I4)</f>
        <v>1.3350321349784753</v>
      </c>
      <c r="R4">
        <f>_xlfn.STDEV.P(C4:I4)</f>
        <v>2.6215079401747894E-2</v>
      </c>
    </row>
    <row r="5" spans="1:21" x14ac:dyDescent="0.35">
      <c r="A5" t="s">
        <v>17</v>
      </c>
      <c r="B5" s="9">
        <v>1.35525957153332</v>
      </c>
      <c r="C5" s="9"/>
      <c r="D5" s="9">
        <v>1.3838685315935699</v>
      </c>
      <c r="E5" s="9">
        <v>1.3591177192686601</v>
      </c>
      <c r="F5" s="9">
        <v>1.3245390271084101</v>
      </c>
      <c r="G5" s="9">
        <v>1.3460474924090999</v>
      </c>
      <c r="H5" s="9">
        <v>1.3670627471057</v>
      </c>
      <c r="I5" s="9">
        <v>1.3645079696737501</v>
      </c>
      <c r="J5" s="10">
        <v>1.30014614861981</v>
      </c>
      <c r="K5" s="9">
        <v>1.3959268086449499</v>
      </c>
      <c r="L5" s="10">
        <v>1.31818328751261</v>
      </c>
      <c r="M5" s="9">
        <v>1.35146593034699</v>
      </c>
      <c r="N5" s="9">
        <v>2.8299942110897099E-2</v>
      </c>
      <c r="O5" s="9">
        <v>8.5327535973294798E-3</v>
      </c>
      <c r="P5" s="1">
        <f t="shared" si="0"/>
        <v>6.3137023329464829E-3</v>
      </c>
      <c r="Q5" s="9">
        <f>AVERAGE(B5:I5,K5)</f>
        <v>1.3620412334171825</v>
      </c>
      <c r="R5">
        <f>_xlfn.STDEV.P(B5:I5)</f>
        <v>1.7156636628689013E-2</v>
      </c>
    </row>
    <row r="6" spans="1:21" x14ac:dyDescent="0.35">
      <c r="A6" t="s">
        <v>18</v>
      </c>
      <c r="B6" s="9"/>
      <c r="C6" s="9">
        <v>1.3869868886030301</v>
      </c>
      <c r="D6" s="9">
        <v>1.3869598871814099</v>
      </c>
      <c r="E6" s="9">
        <v>1.3761891095215999</v>
      </c>
      <c r="F6" s="9">
        <v>1.3309374819703499</v>
      </c>
      <c r="G6" s="9">
        <v>1.3822709814534</v>
      </c>
      <c r="H6" s="10">
        <v>1.2795650561368701</v>
      </c>
      <c r="I6" s="9">
        <v>1.32844339214369</v>
      </c>
      <c r="J6" s="9">
        <v>1.3387921076490901</v>
      </c>
      <c r="K6" s="9">
        <v>1.3628846375641901</v>
      </c>
      <c r="L6" s="10">
        <v>1.2987532518972</v>
      </c>
      <c r="M6" s="9">
        <v>1.3471782794120799</v>
      </c>
      <c r="N6" s="9">
        <v>3.6178358171505803E-2</v>
      </c>
      <c r="O6" s="9">
        <v>1.09081854169066E-2</v>
      </c>
      <c r="P6" s="1">
        <f t="shared" si="0"/>
        <v>8.0970615274965872E-3</v>
      </c>
      <c r="Q6" s="9">
        <f>AVERAGE(C6:G6,I6:K6)</f>
        <v>1.361683060760845</v>
      </c>
      <c r="R6">
        <f>_xlfn.STDEV.P(C6:G6,I6:K6)</f>
        <v>2.3688328593883437E-2</v>
      </c>
    </row>
    <row r="7" spans="1:21" x14ac:dyDescent="0.35">
      <c r="A7" t="s">
        <v>19</v>
      </c>
      <c r="B7" s="9"/>
      <c r="C7" s="9"/>
      <c r="D7" s="9">
        <v>1.3550637838864401</v>
      </c>
      <c r="E7" s="9">
        <v>1.37034046772109</v>
      </c>
      <c r="F7" s="10">
        <v>1.4169305237196099</v>
      </c>
      <c r="G7" s="9">
        <v>1.3153442636025801</v>
      </c>
      <c r="H7" s="9">
        <v>1.33103154263489</v>
      </c>
      <c r="I7" s="9">
        <v>1.3704551496782</v>
      </c>
      <c r="J7" s="9">
        <v>1.31821137191802</v>
      </c>
      <c r="K7" s="9">
        <v>1.3596883934483199</v>
      </c>
      <c r="L7" s="9"/>
      <c r="M7" s="9">
        <v>1.3546331870761401</v>
      </c>
      <c r="N7" s="9">
        <v>3.1286893404512801E-2</v>
      </c>
      <c r="O7" s="9">
        <v>9.4333532980558198E-3</v>
      </c>
      <c r="P7" s="1">
        <f t="shared" si="0"/>
        <v>6.9637695193463453E-3</v>
      </c>
      <c r="Q7" s="9">
        <f>AVERAGE(D7:E7,G7:K7)</f>
        <v>1.3457335675556485</v>
      </c>
      <c r="R7">
        <f>_xlfn.STDEV.P(D7:E7,G7:K7)</f>
        <v>2.2024586408008053E-2</v>
      </c>
    </row>
    <row r="8" spans="1:21" x14ac:dyDescent="0.35">
      <c r="A8" t="s">
        <v>20</v>
      </c>
      <c r="B8" s="9">
        <v>1.3727627996482401</v>
      </c>
      <c r="C8" s="9">
        <v>1.3557719360735401</v>
      </c>
      <c r="D8" s="9">
        <v>1.36741587940828</v>
      </c>
      <c r="E8" s="9">
        <v>1.3712610089392701</v>
      </c>
      <c r="F8" s="9">
        <v>1.3509137372367299</v>
      </c>
      <c r="G8" s="9">
        <v>1.34788757915502</v>
      </c>
      <c r="H8" s="9">
        <v>1.32944180209172</v>
      </c>
      <c r="I8" s="9">
        <v>1.3386296262417501</v>
      </c>
      <c r="J8" s="9">
        <v>1.30596015122784</v>
      </c>
      <c r="K8" s="9">
        <v>1.37283327988582</v>
      </c>
      <c r="L8" s="9">
        <v>1.3084682697048999</v>
      </c>
      <c r="M8" s="9">
        <f>AVERAGE(B4:L7)</f>
        <v>1.3469627057932869</v>
      </c>
      <c r="N8" s="9">
        <f>_xlfn.STDEV.P(B4:L7)</f>
        <v>3.4519981232220637E-2</v>
      </c>
      <c r="O8" s="11">
        <f>N8/SQRT(COUNT(B8:L8))*1.96</f>
        <v>2.0400005274006979E-2</v>
      </c>
      <c r="P8" s="1">
        <f t="shared" si="0"/>
        <v>1.5145189385174921E-2</v>
      </c>
      <c r="Q8" s="9">
        <f>AVERAGE(Q4:Q7)</f>
        <v>1.351122499178038</v>
      </c>
    </row>
    <row r="9" spans="1:21" x14ac:dyDescent="0.35">
      <c r="A9" t="s">
        <v>21</v>
      </c>
      <c r="B9" s="9">
        <v>1.7503228114928601E-2</v>
      </c>
      <c r="C9" s="9">
        <v>3.1214952529482799E-2</v>
      </c>
      <c r="D9" s="9">
        <v>1.8468200338295201E-2</v>
      </c>
      <c r="E9" s="9">
        <v>7.7263051183526299E-3</v>
      </c>
      <c r="F9" s="9">
        <v>3.82087579143153E-2</v>
      </c>
      <c r="G9" s="9">
        <v>2.7353681409698599E-2</v>
      </c>
      <c r="H9" s="9">
        <v>3.16990434011475E-2</v>
      </c>
      <c r="I9" s="9">
        <v>3.1797159424971001E-2</v>
      </c>
      <c r="J9" s="9">
        <v>2.6475934654660201E-2</v>
      </c>
      <c r="K9" s="9">
        <v>1.6381642103762101E-2</v>
      </c>
      <c r="L9" s="9">
        <v>9.7150178077086702E-3</v>
      </c>
      <c r="M9" s="9"/>
      <c r="N9" s="9"/>
      <c r="O9" s="9"/>
    </row>
    <row r="10" spans="1:21" x14ac:dyDescent="0.35">
      <c r="A10" t="s">
        <v>22</v>
      </c>
      <c r="B10" s="9">
        <v>1.2376651292720999E-2</v>
      </c>
      <c r="C10" s="9">
        <v>2.2072304608013401E-2</v>
      </c>
      <c r="D10" s="9">
        <v>9.2341001691476198E-3</v>
      </c>
      <c r="E10" s="9">
        <v>3.8631525591763102E-3</v>
      </c>
      <c r="F10" s="9">
        <v>1.9104378957157601E-2</v>
      </c>
      <c r="G10" s="9">
        <v>1.57926553252167E-2</v>
      </c>
      <c r="H10" s="9">
        <v>1.5849521700573702E-2</v>
      </c>
      <c r="I10" s="9">
        <v>1.5898579712485501E-2</v>
      </c>
      <c r="J10" s="9">
        <v>1.32379673273301E-2</v>
      </c>
      <c r="K10" s="9">
        <v>9.4579454783751699E-3</v>
      </c>
      <c r="L10" s="9">
        <v>6.8695549711788604E-3</v>
      </c>
      <c r="M10" s="9"/>
      <c r="N10" s="9"/>
      <c r="O10" s="9"/>
    </row>
    <row r="11" spans="1:21" x14ac:dyDescent="0.35">
      <c r="A11" t="s">
        <v>23</v>
      </c>
      <c r="B11" s="9">
        <v>0.95467033711215799</v>
      </c>
      <c r="C11" s="9">
        <v>0.97215081298928097</v>
      </c>
      <c r="D11" s="9">
        <v>0.969357608308413</v>
      </c>
      <c r="E11" s="9">
        <v>0.96948988688383597</v>
      </c>
      <c r="F11" s="9">
        <v>0.97664329263012395</v>
      </c>
      <c r="G11" s="9">
        <v>0.96605700562951402</v>
      </c>
      <c r="H11" s="9">
        <v>0.95029644880207598</v>
      </c>
      <c r="I11" s="9">
        <v>0.98818766786248202</v>
      </c>
      <c r="J11" s="9">
        <v>1.0055652132996</v>
      </c>
      <c r="K11" s="9">
        <v>0.99008709593397703</v>
      </c>
      <c r="L11" s="9">
        <v>0.98868457330538595</v>
      </c>
      <c r="M11" s="12">
        <f t="shared" ref="M11:M12" si="1">AVERAGE(B11:L11)</f>
        <v>0.97556272206880434</v>
      </c>
      <c r="N11" s="9">
        <f t="shared" ref="N11:N12" si="2">_xlfn.STDEV.P(B11:L11)</f>
        <v>1.5655686250327309E-2</v>
      </c>
      <c r="O11" s="11">
        <f t="shared" ref="O11:O12" si="3">N11/SQRT(COUNT(B11:L11))*1.96</f>
        <v>9.2519193427826347E-3</v>
      </c>
      <c r="P11" s="1">
        <f>O11/M11</f>
        <v>9.4836745331584298E-3</v>
      </c>
      <c r="Q11" s="12">
        <f>Q3/Q8</f>
        <v>0.97323967845995996</v>
      </c>
      <c r="S11" s="6" t="s">
        <v>26</v>
      </c>
      <c r="T11" s="6" t="s">
        <v>27</v>
      </c>
      <c r="U11" s="6" t="s">
        <v>28</v>
      </c>
    </row>
    <row r="12" spans="1:21" x14ac:dyDescent="0.35">
      <c r="A12" t="s">
        <v>24</v>
      </c>
      <c r="B12" s="9">
        <v>4.5329662887842001E-2</v>
      </c>
      <c r="C12" s="9">
        <v>2.7849187010718399E-2</v>
      </c>
      <c r="D12" s="9">
        <v>3.0642391691586199E-2</v>
      </c>
      <c r="E12" s="9">
        <v>3.0510113116163098E-2</v>
      </c>
      <c r="F12" s="9">
        <v>2.33567073698751E-2</v>
      </c>
      <c r="G12" s="9">
        <v>3.3942994370485403E-2</v>
      </c>
      <c r="H12" s="9">
        <v>4.9703551197923898E-2</v>
      </c>
      <c r="I12" s="10">
        <v>1.18123321375177E-2</v>
      </c>
      <c r="J12" s="10">
        <v>-5.5652132996077902E-3</v>
      </c>
      <c r="K12" s="10">
        <v>9.9129040660227395E-3</v>
      </c>
      <c r="L12" s="10">
        <v>1.1315426694614E-2</v>
      </c>
      <c r="M12" s="12">
        <f t="shared" si="1"/>
        <v>2.4437277931194611E-2</v>
      </c>
      <c r="N12" s="9">
        <f t="shared" si="2"/>
        <v>1.565568625032859E-2</v>
      </c>
      <c r="O12" s="11">
        <f t="shared" si="3"/>
        <v>9.251919342783391E-3</v>
      </c>
      <c r="P12" s="5">
        <f>O12/M12</f>
        <v>0.37859860532883471</v>
      </c>
      <c r="Q12" s="12">
        <f>1-Q11</f>
        <v>2.6760321540040044E-2</v>
      </c>
      <c r="S12" s="6">
        <v>3.8744399999999998E-2</v>
      </c>
      <c r="T12" s="3">
        <f>M12-S12</f>
        <v>-1.4307122068805387E-2</v>
      </c>
      <c r="U12" s="7">
        <f>T12/S12</f>
        <v>-0.36926941877549757</v>
      </c>
    </row>
    <row r="13" spans="1:21" x14ac:dyDescent="0.35">
      <c r="A13" t="s">
        <v>25</v>
      </c>
      <c r="B13" s="9">
        <v>9.0158702551470793E-3</v>
      </c>
      <c r="C13" s="9">
        <v>1.62802489273653E-2</v>
      </c>
      <c r="D13" s="9">
        <v>6.7529566594936802E-3</v>
      </c>
      <c r="E13" s="9">
        <v>2.81722628587289E-3</v>
      </c>
      <c r="F13" s="9">
        <v>1.4141820036736899E-2</v>
      </c>
      <c r="G13" s="9">
        <v>1.17165968211658E-2</v>
      </c>
      <c r="H13" s="9">
        <v>1.1921937218790901E-2</v>
      </c>
      <c r="I13" s="9">
        <v>1.1876757693702901E-2</v>
      </c>
      <c r="J13" s="9">
        <v>1.0136578298261201E-2</v>
      </c>
      <c r="K13" s="9">
        <v>6.8893620346687596E-3</v>
      </c>
      <c r="L13" s="9">
        <v>5.2500737925636597E-3</v>
      </c>
      <c r="M13" s="9"/>
      <c r="N13" s="9"/>
      <c r="O13" s="9"/>
      <c r="S13">
        <f>1-S12</f>
        <v>0.96125559999999999</v>
      </c>
    </row>
    <row r="14" spans="1:21" x14ac:dyDescent="0.35">
      <c r="B14" s="1">
        <f t="shared" ref="B14:L14" si="4">B13/B11</f>
        <v>9.44396186270933E-3</v>
      </c>
      <c r="C14" s="1">
        <f t="shared" si="4"/>
        <v>1.6746628928185455E-2</v>
      </c>
      <c r="D14" s="1">
        <f t="shared" si="4"/>
        <v>6.9664245698530117E-3</v>
      </c>
      <c r="E14" s="1">
        <f t="shared" si="4"/>
        <v>2.9058851711471741E-3</v>
      </c>
      <c r="F14" s="1">
        <f t="shared" si="4"/>
        <v>1.4480025761148306E-2</v>
      </c>
      <c r="G14" s="1">
        <f t="shared" si="4"/>
        <v>1.2128266502793887E-2</v>
      </c>
      <c r="H14" s="1">
        <f t="shared" si="4"/>
        <v>1.2545492760516414E-2</v>
      </c>
      <c r="I14" s="1">
        <f t="shared" si="4"/>
        <v>1.2018726887568984E-2</v>
      </c>
      <c r="J14" s="1">
        <f t="shared" si="4"/>
        <v>1.0080478286435202E-2</v>
      </c>
      <c r="K14" s="1">
        <f t="shared" si="4"/>
        <v>6.9583393854556102E-3</v>
      </c>
      <c r="L14" s="1">
        <f t="shared" si="4"/>
        <v>5.3101605247177367E-3</v>
      </c>
      <c r="M14" s="4">
        <f>AVERAGE(B14:L14)</f>
        <v>9.9622173309573733E-3</v>
      </c>
    </row>
    <row r="15" spans="1:21" x14ac:dyDescent="0.35">
      <c r="B15" s="2">
        <f t="shared" ref="B15:L15" si="5">B13/B12</f>
        <v>0.19889559464527259</v>
      </c>
      <c r="C15" s="2">
        <f t="shared" si="5"/>
        <v>0.58458614684512955</v>
      </c>
      <c r="D15" s="2">
        <f t="shared" si="5"/>
        <v>0.2203795554688347</v>
      </c>
      <c r="E15" s="2">
        <f t="shared" si="5"/>
        <v>9.2337457915894469E-2</v>
      </c>
      <c r="F15" s="2">
        <f t="shared" si="5"/>
        <v>0.60547147390203926</v>
      </c>
      <c r="G15" s="2">
        <f t="shared" si="5"/>
        <v>0.34518453773641672</v>
      </c>
      <c r="H15" s="2">
        <f t="shared" si="5"/>
        <v>0.23986087374957782</v>
      </c>
      <c r="I15" s="2">
        <f t="shared" si="5"/>
        <v>1.0054540928442552</v>
      </c>
      <c r="J15" s="2">
        <f t="shared" si="5"/>
        <v>-1.8214177521238186</v>
      </c>
      <c r="K15" s="2">
        <f t="shared" si="5"/>
        <v>0.69498927748958972</v>
      </c>
      <c r="L15" s="2">
        <f t="shared" si="5"/>
        <v>0.46397488439942158</v>
      </c>
      <c r="M15" s="4">
        <f>AVERAGE(B15:L15)</f>
        <v>0.23906510389751026</v>
      </c>
    </row>
    <row r="18" spans="1:12" x14ac:dyDescent="0.35">
      <c r="K18" t="s">
        <v>29</v>
      </c>
    </row>
    <row r="19" spans="1:12" x14ac:dyDescent="0.35">
      <c r="L19" t="s">
        <v>30</v>
      </c>
    </row>
    <row r="22" spans="1:12" x14ac:dyDescent="0.35">
      <c r="B22" s="16" t="s">
        <v>31</v>
      </c>
    </row>
    <row r="23" spans="1:12" x14ac:dyDescent="0.35">
      <c r="A23" t="s">
        <v>35</v>
      </c>
      <c r="B23" s="9">
        <f>AVERAGE(B3:G3)</f>
        <v>1.3174977434176582</v>
      </c>
      <c r="C23">
        <f>_xlfn.STDEV.P(B3:G3)</f>
        <v>9.0800640176425234E-3</v>
      </c>
      <c r="D23">
        <f>C23/SQRT(COUNT(B3:G3))*1.96</f>
        <v>7.2655644005097924E-3</v>
      </c>
      <c r="H23">
        <f>C29/C23</f>
        <v>3.4960607834295421</v>
      </c>
      <c r="I23">
        <f>D29/D23</f>
        <v>3.8297427069870862</v>
      </c>
    </row>
    <row r="24" spans="1:12" x14ac:dyDescent="0.35">
      <c r="A24" t="s">
        <v>36</v>
      </c>
      <c r="B24" s="9">
        <f>AVERAGE(B4:G7)</f>
        <v>1.3610049848024104</v>
      </c>
      <c r="C24" s="9">
        <f>_xlfn.STDEV.P(B4:G7)</f>
        <v>2.7230785865838134E-2</v>
      </c>
      <c r="D24">
        <f>C24/SQRT(COUNT(B4:G7))*1.96</f>
        <v>1.2244454617635417E-2</v>
      </c>
      <c r="H24">
        <f>C30/C24</f>
        <v>1.2868837257095489</v>
      </c>
      <c r="I24">
        <f>D30/D24</f>
        <v>1.3604783922106594</v>
      </c>
    </row>
    <row r="25" spans="1:12" x14ac:dyDescent="0.35">
      <c r="A25" t="s">
        <v>37</v>
      </c>
      <c r="B25">
        <f>B23/B24</f>
        <v>0.96803300364761813</v>
      </c>
      <c r="D25">
        <f>SQRT((D23/B23)^2+(D24/B24)^2)*B25</f>
        <v>1.0214967579388275E-2</v>
      </c>
      <c r="E25" s="6" t="s">
        <v>26</v>
      </c>
      <c r="F25" s="6" t="s">
        <v>27</v>
      </c>
      <c r="G25" s="6" t="s">
        <v>28</v>
      </c>
    </row>
    <row r="26" spans="1:12" x14ac:dyDescent="0.35">
      <c r="A26" t="s">
        <v>38</v>
      </c>
      <c r="B26">
        <f>1-B25</f>
        <v>3.1966996352381871E-2</v>
      </c>
      <c r="D26">
        <f>D25</f>
        <v>1.0214967579388275E-2</v>
      </c>
      <c r="E26" s="6">
        <v>3.8744399999999998E-2</v>
      </c>
      <c r="F26" s="3">
        <f>B26-E26</f>
        <v>-6.7774036476181271E-3</v>
      </c>
      <c r="G26" s="7">
        <f>F26/E26</f>
        <v>-0.17492601892449303</v>
      </c>
    </row>
    <row r="27" spans="1:12" x14ac:dyDescent="0.35">
      <c r="F27" s="8"/>
      <c r="G27" s="8"/>
      <c r="H27" s="8"/>
    </row>
    <row r="28" spans="1:12" x14ac:dyDescent="0.35">
      <c r="B28" s="16" t="s">
        <v>34</v>
      </c>
      <c r="F28" s="8"/>
      <c r="G28" s="8"/>
      <c r="H28" s="8"/>
    </row>
    <row r="29" spans="1:12" x14ac:dyDescent="0.35">
      <c r="A29" t="s">
        <v>35</v>
      </c>
      <c r="B29" s="9">
        <f>AVERAGE(H3:L3)</f>
        <v>1.3104592236269941</v>
      </c>
      <c r="C29">
        <f>_xlfn.STDEV.P(H3:L3)</f>
        <v>3.1744455723109716E-2</v>
      </c>
      <c r="D29">
        <f>C29/SQRT(COUNT(H3:L3))*1.96</f>
        <v>2.7825242274997379E-2</v>
      </c>
      <c r="F29" s="8"/>
      <c r="G29" s="8"/>
      <c r="H29" s="8"/>
    </row>
    <row r="30" spans="1:12" x14ac:dyDescent="0.35">
      <c r="A30" t="s">
        <v>36</v>
      </c>
      <c r="B30" s="9">
        <f>AVERAGE(H4:L7)</f>
        <v>1.33126839395956</v>
      </c>
      <c r="C30">
        <f>_xlfn.STDEV.P(H4:L7)</f>
        <v>3.5042855169028705E-2</v>
      </c>
      <c r="D30">
        <f>C30/SQRT(COUNT(H4:L7))*1.96</f>
        <v>1.6658315931697015E-2</v>
      </c>
      <c r="F30" s="8"/>
      <c r="G30" s="8"/>
      <c r="H30" s="8"/>
    </row>
    <row r="31" spans="1:12" x14ac:dyDescent="0.35">
      <c r="A31" t="s">
        <v>37</v>
      </c>
      <c r="B31">
        <f>B29/B30</f>
        <v>0.98436891431736495</v>
      </c>
      <c r="D31">
        <f>SQRT((D29/B29)^2+(D30/B30)^2)*B31</f>
        <v>2.4260786684453389E-2</v>
      </c>
      <c r="E31" s="6" t="s">
        <v>26</v>
      </c>
      <c r="F31" s="6" t="s">
        <v>27</v>
      </c>
      <c r="G31" s="6" t="s">
        <v>28</v>
      </c>
      <c r="H31" s="8"/>
    </row>
    <row r="32" spans="1:12" x14ac:dyDescent="0.35">
      <c r="A32" t="s">
        <v>38</v>
      </c>
      <c r="B32">
        <f>1-B31</f>
        <v>1.5631085682635049E-2</v>
      </c>
      <c r="D32">
        <f>D31</f>
        <v>2.4260786684453389E-2</v>
      </c>
      <c r="E32" s="6">
        <v>3.8744399999999998E-2</v>
      </c>
      <c r="F32" s="3">
        <f>B32-E32</f>
        <v>-2.311331431736495E-2</v>
      </c>
      <c r="G32" s="7">
        <f>F32/E32</f>
        <v>-0.59655883991918701</v>
      </c>
      <c r="H32" s="8"/>
    </row>
    <row r="33" spans="1:8" x14ac:dyDescent="0.35">
      <c r="F33" s="8"/>
      <c r="G33" s="8"/>
      <c r="H33" s="8"/>
    </row>
    <row r="34" spans="1:8" x14ac:dyDescent="0.35">
      <c r="B34" s="16" t="s">
        <v>33</v>
      </c>
    </row>
    <row r="35" spans="1:8" x14ac:dyDescent="0.35">
      <c r="A35" t="s">
        <v>35</v>
      </c>
      <c r="B35" s="9">
        <f>AVERAGE(B3:L3)</f>
        <v>1.3142984162400835</v>
      </c>
      <c r="C35" s="9">
        <f>_xlfn.STDEV.P(B3:L3)</f>
        <v>2.2700318153770247E-2</v>
      </c>
      <c r="D35">
        <f>C35/SQRT(COUNT(B3:L3))*1.96</f>
        <v>1.3415030759817117E-2</v>
      </c>
    </row>
    <row r="36" spans="1:8" x14ac:dyDescent="0.35">
      <c r="A36" t="s">
        <v>36</v>
      </c>
      <c r="B36" s="9">
        <f>AVERAGE(B5:L7)</f>
        <v>1.3508395569357092</v>
      </c>
      <c r="C36">
        <f>_xlfn.STDEV.P(B5:L7)</f>
        <v>3.2283159492326796E-2</v>
      </c>
      <c r="D36">
        <f>C36/SQRT(COUNT(B5:L7))*1.96</f>
        <v>1.1957849617298327E-2</v>
      </c>
    </row>
    <row r="37" spans="1:8" x14ac:dyDescent="0.35">
      <c r="A37" t="s">
        <v>37</v>
      </c>
      <c r="B37">
        <f>B35/B36</f>
        <v>0.97294931103548898</v>
      </c>
      <c r="D37">
        <f>SQRT((D35/B35)^2+(D36/B36)^2)*B37</f>
        <v>1.3145384294124207E-2</v>
      </c>
      <c r="E37" s="6" t="s">
        <v>26</v>
      </c>
      <c r="F37" s="6" t="s">
        <v>27</v>
      </c>
      <c r="G37" s="6" t="s">
        <v>28</v>
      </c>
    </row>
    <row r="38" spans="1:8" x14ac:dyDescent="0.35">
      <c r="A38" t="s">
        <v>38</v>
      </c>
      <c r="B38">
        <f>1-B37</f>
        <v>2.7050688964511016E-2</v>
      </c>
      <c r="D38">
        <f>D37</f>
        <v>1.3145384294124207E-2</v>
      </c>
      <c r="E38" s="6">
        <v>3.8744399999999998E-2</v>
      </c>
      <c r="F38" s="3">
        <f>B38-E38</f>
        <v>-1.1693711035488982E-2</v>
      </c>
      <c r="G38" s="7">
        <f>F38/E38</f>
        <v>-0.30181680540901351</v>
      </c>
    </row>
    <row r="40" spans="1:8" x14ac:dyDescent="0.35">
      <c r="B40" s="16" t="s">
        <v>32</v>
      </c>
      <c r="C40" s="16"/>
    </row>
    <row r="41" spans="1:8" x14ac:dyDescent="0.35">
      <c r="A41" t="s">
        <v>35</v>
      </c>
      <c r="B41" s="9">
        <f>B23</f>
        <v>1.3174977434176582</v>
      </c>
      <c r="C41" s="9">
        <f>C23</f>
        <v>9.0800640176425234E-3</v>
      </c>
      <c r="D41" s="9">
        <f>D23</f>
        <v>7.2655644005097924E-3</v>
      </c>
    </row>
    <row r="42" spans="1:8" x14ac:dyDescent="0.35">
      <c r="A42" t="s">
        <v>36</v>
      </c>
      <c r="B42" s="9">
        <f>AVERAGE(B5:G7)</f>
        <v>1.3635611235408978</v>
      </c>
      <c r="C42">
        <f>_xlfn.STDEV.P(B5:G7)</f>
        <v>2.7113412432066344E-2</v>
      </c>
      <c r="D42">
        <f>C42/SQRT(COUNT(B5:G7))*1.96</f>
        <v>1.4202873986992524E-2</v>
      </c>
    </row>
    <row r="43" spans="1:8" x14ac:dyDescent="0.35">
      <c r="A43" t="s">
        <v>37</v>
      </c>
      <c r="B43">
        <f>B41/B42</f>
        <v>0.96621832396950269</v>
      </c>
      <c r="D43">
        <f>SQRT((D41/B41)^2+(D42/B42)^2)*B43</f>
        <v>1.138765092111237E-2</v>
      </c>
      <c r="E43" s="6" t="s">
        <v>26</v>
      </c>
      <c r="F43" s="6" t="s">
        <v>27</v>
      </c>
      <c r="G43" s="6" t="s">
        <v>28</v>
      </c>
    </row>
    <row r="44" spans="1:8" x14ac:dyDescent="0.35">
      <c r="A44" t="s">
        <v>38</v>
      </c>
      <c r="B44">
        <f>1-B43</f>
        <v>3.378167603049731E-2</v>
      </c>
      <c r="D44">
        <f>D43</f>
        <v>1.138765092111237E-2</v>
      </c>
      <c r="E44" s="6">
        <v>3.8744399999999998E-2</v>
      </c>
      <c r="F44" s="3">
        <f>B44-E44</f>
        <v>-4.9627239695026887E-3</v>
      </c>
      <c r="G44" s="7">
        <f>F44/E44</f>
        <v>-0.12808880688570964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Transmission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2021-04-12T21:52:29Z</dcterms:created>
  <dcterms:modified xsi:type="dcterms:W3CDTF">2021-05-12T01:45:49Z</dcterms:modified>
</cp:coreProperties>
</file>