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SAS 2021 Ammonia\Jupiter_NH3_Analysis\"/>
    </mc:Choice>
  </mc:AlternateContent>
  <xr:revisionPtr revIDLastSave="0" documentId="13_ncr:1_{09623F11-D439-4042-B9BE-A8F934DB2DF5}" xr6:coauthVersionLast="46" xr6:coauthVersionMax="46" xr10:uidLastSave="{00000000-0000-0000-0000-000000000000}"/>
  <bookViews>
    <workbookView xWindow="2500" yWindow="1100" windowWidth="15780" windowHeight="9690" xr2:uid="{00000000-000D-0000-FFFF-FFFF00000000}"/>
  </bookViews>
  <sheets>
    <sheet name="2020-09-13UT-Jupiter-Photometry" sheetId="1" r:id="rId1"/>
  </sheets>
  <definedNames>
    <definedName name="_xlnm._FilterDatabase" localSheetId="0" hidden="1">'2020-09-13UT-Jupiter-Photometry'!$A$1:$I$41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L14" i="1" s="1"/>
  <c r="M14" i="1" s="1"/>
  <c r="K15" i="1"/>
  <c r="L15" i="1" s="1"/>
  <c r="M15" i="1" s="1"/>
  <c r="K16" i="1"/>
  <c r="L16" i="1" s="1"/>
  <c r="M16" i="1" s="1"/>
  <c r="K18" i="1"/>
  <c r="L18" i="1" s="1"/>
  <c r="M18" i="1" s="1"/>
  <c r="K19" i="1"/>
  <c r="L19" i="1" s="1"/>
  <c r="M19" i="1" s="1"/>
  <c r="K20" i="1"/>
  <c r="L20" i="1" s="1"/>
  <c r="M20" i="1" s="1"/>
  <c r="K21" i="1"/>
  <c r="L21" i="1" s="1"/>
  <c r="M21" i="1" s="1"/>
  <c r="K13" i="1"/>
  <c r="L13" i="1" s="1"/>
  <c r="M13" i="1" s="1"/>
  <c r="K3" i="1"/>
  <c r="L3" i="1" s="1"/>
  <c r="M3" i="1" s="1"/>
  <c r="K4" i="1"/>
  <c r="L4" i="1" s="1"/>
  <c r="M4" i="1" s="1"/>
  <c r="K5" i="1"/>
  <c r="L5" i="1" s="1"/>
  <c r="M5" i="1" s="1"/>
  <c r="K6" i="1"/>
  <c r="L6" i="1" s="1"/>
  <c r="M6" i="1" s="1"/>
  <c r="M22" i="1" l="1"/>
  <c r="N22" i="1" s="1"/>
  <c r="M23" i="1"/>
  <c r="M24" i="1" s="1"/>
  <c r="M25" i="1" s="1"/>
  <c r="M7" i="1"/>
  <c r="M8" i="1"/>
  <c r="M9" i="1" s="1"/>
  <c r="M10" i="1" s="1"/>
  <c r="M11" i="1" l="1"/>
  <c r="O11" i="1" s="1"/>
  <c r="N7" i="1"/>
</calcChain>
</file>

<file path=xl/sharedStrings.xml><?xml version="1.0" encoding="utf-8"?>
<sst xmlns="http://schemas.openxmlformats.org/spreadsheetml/2006/main" count="135" uniqueCount="30">
  <si>
    <t>id_raw</t>
  </si>
  <si>
    <t>xcenter_raw</t>
  </si>
  <si>
    <t>ycenter_raw</t>
  </si>
  <si>
    <t>aperture_sum_raw</t>
  </si>
  <si>
    <t>aperture_sum_bkg</t>
  </si>
  <si>
    <t>net_count_rate</t>
  </si>
  <si>
    <t>Names</t>
  </si>
  <si>
    <t>Filter</t>
  </si>
  <si>
    <t>Date-Obs</t>
  </si>
  <si>
    <t>Jupiter</t>
  </si>
  <si>
    <t>647CNT</t>
  </si>
  <si>
    <t>2020-09-13T03:27:04</t>
  </si>
  <si>
    <t>Callisto</t>
  </si>
  <si>
    <t>Io</t>
  </si>
  <si>
    <t>Ganymede</t>
  </si>
  <si>
    <t>Europa</t>
  </si>
  <si>
    <t>656HIA</t>
  </si>
  <si>
    <t>2020-09-13T03:29:39</t>
  </si>
  <si>
    <t>1000NIR</t>
  </si>
  <si>
    <t>2020-09-13T03:45:15</t>
  </si>
  <si>
    <t>2020-09-13T03:42:49</t>
  </si>
  <si>
    <t>940NIR</t>
  </si>
  <si>
    <t>2020-09-13T03:40:11</t>
  </si>
  <si>
    <t>889CH4</t>
  </si>
  <si>
    <t>2020-09-13T03:35:07</t>
  </si>
  <si>
    <t>2020-09-13T03:32:40</t>
  </si>
  <si>
    <t>2020-09-13T03:37:43</t>
  </si>
  <si>
    <t>Avg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</si>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</sst>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selection activeCell="K2" sqref="K2:L2"/>
    </sheetView>
  </sheetViews>
  <sheetFormatPr defaultRowHeight="14.5" x14ac:dyDescent="0.35"/>
  <cols>
    <col min="6" max="6" width="12.26953125" customWidth="1"/>
    <col min="7" max="7" width="13" customWidth="1"/>
    <col min="12" max="12" width="11.81640625" bestFit="1" customWidth="1"/>
    <col min="15" max="15" width="9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35">
      <c r="A2">
        <v>1</v>
      </c>
      <c r="B2">
        <v>926.36500000000001</v>
      </c>
      <c r="C2">
        <v>714.827</v>
      </c>
      <c r="D2">
        <v>1506887638.0699999</v>
      </c>
      <c r="E2">
        <v>28384223.776299998</v>
      </c>
      <c r="F2">
        <v>148717637.15599999</v>
      </c>
      <c r="G2" t="s">
        <v>9</v>
      </c>
      <c r="H2" t="s">
        <v>10</v>
      </c>
      <c r="I2" t="s">
        <v>11</v>
      </c>
    </row>
    <row r="3" spans="1:15" x14ac:dyDescent="0.35">
      <c r="A3">
        <v>1</v>
      </c>
      <c r="B3">
        <v>643.54899999999998</v>
      </c>
      <c r="C3">
        <v>695.87199999999996</v>
      </c>
      <c r="D3">
        <v>1193286.78317</v>
      </c>
      <c r="E3">
        <v>3484176.2583300001</v>
      </c>
      <c r="F3">
        <v>49645.153150600003</v>
      </c>
      <c r="G3" t="s">
        <v>12</v>
      </c>
      <c r="H3" t="s">
        <v>10</v>
      </c>
      <c r="I3" t="s">
        <v>11</v>
      </c>
      <c r="K3">
        <f>F3/F8</f>
        <v>1.3727089978431917</v>
      </c>
      <c r="L3">
        <f>K3*F$7</f>
        <v>153552205.27590832</v>
      </c>
      <c r="M3">
        <f>F$2/L3</f>
        <v>0.96851515019780143</v>
      </c>
    </row>
    <row r="4" spans="1:15" x14ac:dyDescent="0.35">
      <c r="A4">
        <v>2</v>
      </c>
      <c r="B4">
        <v>1083.4639999999999</v>
      </c>
      <c r="C4">
        <v>719.53899999999999</v>
      </c>
      <c r="D4">
        <v>1819440.12754</v>
      </c>
      <c r="E4">
        <v>3562762.3005599999</v>
      </c>
      <c r="F4">
        <v>110688.76674200001</v>
      </c>
      <c r="G4" t="s">
        <v>13</v>
      </c>
      <c r="H4" t="s">
        <v>10</v>
      </c>
      <c r="I4" t="s">
        <v>11</v>
      </c>
      <c r="K4">
        <f t="shared" ref="K4:K6" si="0">F4/F9</f>
        <v>1.3833903502891469</v>
      </c>
      <c r="L4">
        <f t="shared" ref="L4:L6" si="1">K4*F$7</f>
        <v>154747028.96103215</v>
      </c>
      <c r="M4">
        <f t="shared" ref="M4:M6" si="2">F$2/L4</f>
        <v>0.96103710781710405</v>
      </c>
    </row>
    <row r="5" spans="1:15" x14ac:dyDescent="0.35">
      <c r="A5">
        <v>3</v>
      </c>
      <c r="B5">
        <v>1162.836</v>
      </c>
      <c r="C5">
        <v>703.61699999999996</v>
      </c>
      <c r="D5">
        <v>2199439.8425099999</v>
      </c>
      <c r="E5">
        <v>3530555.7325200001</v>
      </c>
      <c r="F5">
        <v>149332.86960100001</v>
      </c>
      <c r="G5" t="s">
        <v>14</v>
      </c>
      <c r="H5" t="s">
        <v>10</v>
      </c>
      <c r="I5" t="s">
        <v>11</v>
      </c>
      <c r="K5">
        <f t="shared" si="0"/>
        <v>1.3776323225579359</v>
      </c>
      <c r="L5">
        <f t="shared" si="1"/>
        <v>154102931.88178486</v>
      </c>
      <c r="M5">
        <f t="shared" si="2"/>
        <v>0.96505391130445184</v>
      </c>
    </row>
    <row r="6" spans="1:15" x14ac:dyDescent="0.35">
      <c r="A6">
        <v>4</v>
      </c>
      <c r="B6">
        <v>1227.99</v>
      </c>
      <c r="C6">
        <v>723.54899999999998</v>
      </c>
      <c r="D6">
        <v>1511752.30816</v>
      </c>
      <c r="E6">
        <v>3485722.9111500001</v>
      </c>
      <c r="F6">
        <v>81460.772593400005</v>
      </c>
      <c r="G6" t="s">
        <v>15</v>
      </c>
      <c r="H6" t="s">
        <v>10</v>
      </c>
      <c r="I6" t="s">
        <v>11</v>
      </c>
      <c r="K6">
        <f t="shared" si="0"/>
        <v>1.3589149721311133</v>
      </c>
      <c r="L6">
        <f t="shared" si="1"/>
        <v>152009195.74435416</v>
      </c>
      <c r="M6">
        <f t="shared" si="2"/>
        <v>0.97834631929840721</v>
      </c>
    </row>
    <row r="7" spans="1:15" x14ac:dyDescent="0.35">
      <c r="A7">
        <v>1</v>
      </c>
      <c r="B7">
        <v>926.36500000000001</v>
      </c>
      <c r="C7">
        <v>714.827</v>
      </c>
      <c r="D7">
        <v>1024750690.4299999</v>
      </c>
      <c r="E7">
        <v>25926172.286600001</v>
      </c>
      <c r="F7">
        <v>111860711.56900001</v>
      </c>
      <c r="G7" t="s">
        <v>9</v>
      </c>
      <c r="H7" t="s">
        <v>16</v>
      </c>
      <c r="I7" t="s">
        <v>17</v>
      </c>
      <c r="L7" t="s">
        <v>27</v>
      </c>
      <c r="M7">
        <f>AVERAGE(M3:M6)</f>
        <v>0.96823812215444116</v>
      </c>
      <c r="N7">
        <f>-LN(M7)</f>
        <v>3.2277227995913933E-2</v>
      </c>
    </row>
    <row r="8" spans="1:15" x14ac:dyDescent="0.35">
      <c r="A8">
        <v>1</v>
      </c>
      <c r="B8">
        <v>643.54899999999998</v>
      </c>
      <c r="C8">
        <v>695.87199999999996</v>
      </c>
      <c r="D8">
        <v>959459.31290999998</v>
      </c>
      <c r="E8">
        <v>3169834.4474599999</v>
      </c>
      <c r="F8">
        <v>36165.824824199997</v>
      </c>
      <c r="G8" t="s">
        <v>12</v>
      </c>
      <c r="H8" t="s">
        <v>16</v>
      </c>
      <c r="I8" t="s">
        <v>17</v>
      </c>
      <c r="K8" s="1"/>
      <c r="L8" t="s">
        <v>28</v>
      </c>
      <c r="M8">
        <f>STDEV(M3:M6)</f>
        <v>7.3992387054753967E-3</v>
      </c>
    </row>
    <row r="9" spans="1:15" x14ac:dyDescent="0.35">
      <c r="A9">
        <v>2</v>
      </c>
      <c r="B9">
        <v>1083.4639999999999</v>
      </c>
      <c r="C9">
        <v>719.53899999999999</v>
      </c>
      <c r="D9">
        <v>1370252.4898300001</v>
      </c>
      <c r="E9">
        <v>3250691.9360000002</v>
      </c>
      <c r="F9">
        <v>80012.678069400004</v>
      </c>
      <c r="G9" t="s">
        <v>13</v>
      </c>
      <c r="H9" t="s">
        <v>16</v>
      </c>
      <c r="I9" t="s">
        <v>17</v>
      </c>
      <c r="K9" s="1"/>
      <c r="L9" t="s">
        <v>29</v>
      </c>
      <c r="M9">
        <f>M8/SQRT(4)</f>
        <v>3.6996193527376983E-3</v>
      </c>
    </row>
    <row r="10" spans="1:15" x14ac:dyDescent="0.35">
      <c r="A10">
        <v>3</v>
      </c>
      <c r="B10">
        <v>1162.836</v>
      </c>
      <c r="C10">
        <v>703.61699999999996</v>
      </c>
      <c r="D10">
        <v>1616120.5911300001</v>
      </c>
      <c r="E10">
        <v>3202683.7735799998</v>
      </c>
      <c r="F10">
        <v>108398.204046</v>
      </c>
      <c r="G10" t="s">
        <v>14</v>
      </c>
      <c r="H10" t="s">
        <v>16</v>
      </c>
      <c r="I10" t="s">
        <v>17</v>
      </c>
      <c r="K10" s="1"/>
      <c r="L10" s="2">
        <v>0.95</v>
      </c>
      <c r="M10">
        <f>M9*1.96</f>
        <v>7.251253931365889E-3</v>
      </c>
    </row>
    <row r="11" spans="1:15" x14ac:dyDescent="0.35">
      <c r="A11">
        <v>4</v>
      </c>
      <c r="B11">
        <v>1227.99</v>
      </c>
      <c r="C11">
        <v>723.54899999999998</v>
      </c>
      <c r="D11">
        <v>1176499.50492</v>
      </c>
      <c r="E11">
        <v>3184952.1726700002</v>
      </c>
      <c r="F11">
        <v>59945.452264500003</v>
      </c>
      <c r="G11" t="s">
        <v>15</v>
      </c>
      <c r="H11" t="s">
        <v>16</v>
      </c>
      <c r="I11" t="s">
        <v>17</v>
      </c>
      <c r="K11" s="1"/>
      <c r="M11">
        <f>1-M7</f>
        <v>3.1761877845558839E-2</v>
      </c>
      <c r="N11" s="1">
        <v>3.8744476314E-2</v>
      </c>
      <c r="O11" s="1">
        <f>M11-N11</f>
        <v>-6.9825984684411604E-3</v>
      </c>
    </row>
    <row r="12" spans="1:15" x14ac:dyDescent="0.35">
      <c r="A12">
        <v>1</v>
      </c>
      <c r="B12">
        <v>926.36500000000001</v>
      </c>
      <c r="C12">
        <v>714.827</v>
      </c>
      <c r="D12">
        <v>26860325.875999998</v>
      </c>
      <c r="E12">
        <v>24554596.371199999</v>
      </c>
      <c r="F12">
        <v>980852.28404099995</v>
      </c>
      <c r="G12" t="s">
        <v>9</v>
      </c>
      <c r="H12" t="s">
        <v>23</v>
      </c>
      <c r="I12" t="s">
        <v>25</v>
      </c>
    </row>
    <row r="13" spans="1:15" x14ac:dyDescent="0.35">
      <c r="A13">
        <v>1</v>
      </c>
      <c r="B13">
        <v>643.54899999999998</v>
      </c>
      <c r="C13">
        <v>695.87199999999996</v>
      </c>
      <c r="D13">
        <v>714914.92271800002</v>
      </c>
      <c r="E13">
        <v>3407029.1255700001</v>
      </c>
      <c r="F13">
        <v>3350.9097605000002</v>
      </c>
      <c r="G13" t="s">
        <v>12</v>
      </c>
      <c r="H13" t="s">
        <v>23</v>
      </c>
      <c r="I13" t="s">
        <v>25</v>
      </c>
      <c r="K13">
        <f>F13/F23</f>
        <v>4.271202350117381</v>
      </c>
      <c r="L13">
        <f>K13*F$22</f>
        <v>9969766.6323484126</v>
      </c>
      <c r="M13">
        <f>F$12/L13</f>
        <v>9.8382672354483877E-2</v>
      </c>
    </row>
    <row r="14" spans="1:15" x14ac:dyDescent="0.35">
      <c r="A14">
        <v>2</v>
      </c>
      <c r="B14">
        <v>1083.4639999999999</v>
      </c>
      <c r="C14">
        <v>719.53899999999999</v>
      </c>
      <c r="D14">
        <v>757184.33850399998</v>
      </c>
      <c r="E14">
        <v>3410489.4429899999</v>
      </c>
      <c r="F14">
        <v>7508.6449905999998</v>
      </c>
      <c r="G14" t="s">
        <v>13</v>
      </c>
      <c r="H14" t="s">
        <v>23</v>
      </c>
      <c r="I14" t="s">
        <v>25</v>
      </c>
      <c r="K14">
        <f t="shared" ref="K14:K21" si="3">F14/F24</f>
        <v>4.8382598720496244</v>
      </c>
      <c r="L14">
        <f t="shared" ref="L14:L16" si="4">K14*F$22</f>
        <v>11293382.489749055</v>
      </c>
      <c r="M14">
        <f t="shared" ref="M14:M16" si="5">F$12/L14</f>
        <v>8.6851949354528141E-2</v>
      </c>
    </row>
    <row r="15" spans="1:15" x14ac:dyDescent="0.35">
      <c r="A15">
        <v>3</v>
      </c>
      <c r="B15">
        <v>1162.836</v>
      </c>
      <c r="C15">
        <v>703.61699999999996</v>
      </c>
      <c r="D15">
        <v>778467.624816</v>
      </c>
      <c r="E15">
        <v>3403756.2204900002</v>
      </c>
      <c r="F15">
        <v>9771.6380718199998</v>
      </c>
      <c r="G15" t="s">
        <v>14</v>
      </c>
      <c r="H15" t="s">
        <v>23</v>
      </c>
      <c r="I15" t="s">
        <v>25</v>
      </c>
      <c r="K15">
        <f t="shared" si="3"/>
        <v>3.7080818296123996</v>
      </c>
      <c r="L15">
        <f t="shared" si="4"/>
        <v>8655340.4555677809</v>
      </c>
      <c r="M15">
        <f t="shared" si="5"/>
        <v>0.11332336250390247</v>
      </c>
    </row>
    <row r="16" spans="1:15" x14ac:dyDescent="0.35">
      <c r="A16">
        <v>4</v>
      </c>
      <c r="B16">
        <v>1227.99</v>
      </c>
      <c r="C16">
        <v>723.54899999999998</v>
      </c>
      <c r="D16">
        <v>737960.41058200004</v>
      </c>
      <c r="E16">
        <v>3410168.3766100002</v>
      </c>
      <c r="F16">
        <v>5592.6735261100002</v>
      </c>
      <c r="G16" t="s">
        <v>15</v>
      </c>
      <c r="H16" t="s">
        <v>23</v>
      </c>
      <c r="I16" t="s">
        <v>25</v>
      </c>
      <c r="K16">
        <f t="shared" si="3"/>
        <v>4.0642869927961378</v>
      </c>
      <c r="L16">
        <f t="shared" si="4"/>
        <v>9486788.3849972691</v>
      </c>
      <c r="M16">
        <f t="shared" si="5"/>
        <v>0.10339139487839248</v>
      </c>
    </row>
    <row r="17" spans="1:14" x14ac:dyDescent="0.35">
      <c r="A17">
        <v>1</v>
      </c>
      <c r="B17">
        <v>926.36500000000001</v>
      </c>
      <c r="C17">
        <v>714.827</v>
      </c>
      <c r="D17">
        <v>26838917.151099999</v>
      </c>
      <c r="E17">
        <v>24534235.837900002</v>
      </c>
      <c r="F17">
        <v>980125.33747699996</v>
      </c>
      <c r="G17" t="s">
        <v>9</v>
      </c>
      <c r="H17" t="s">
        <v>23</v>
      </c>
      <c r="I17" t="s">
        <v>24</v>
      </c>
    </row>
    <row r="18" spans="1:14" x14ac:dyDescent="0.35">
      <c r="A18">
        <v>1</v>
      </c>
      <c r="B18">
        <v>643.54899999999998</v>
      </c>
      <c r="C18">
        <v>695.87199999999996</v>
      </c>
      <c r="D18">
        <v>716239.52126499999</v>
      </c>
      <c r="E18">
        <v>3398909.9868999999</v>
      </c>
      <c r="F18">
        <v>3645.7523884699999</v>
      </c>
      <c r="G18" t="s">
        <v>12</v>
      </c>
      <c r="H18" t="s">
        <v>23</v>
      </c>
      <c r="I18" t="s">
        <v>24</v>
      </c>
      <c r="K18">
        <f t="shared" si="3"/>
        <v>5.24736984175044</v>
      </c>
      <c r="L18">
        <f>K18*F$27</f>
        <v>12029613.663727049</v>
      </c>
      <c r="M18">
        <f>F$17/L18</f>
        <v>8.1476044441258874E-2</v>
      </c>
    </row>
    <row r="19" spans="1:14" x14ac:dyDescent="0.35">
      <c r="A19">
        <v>2</v>
      </c>
      <c r="B19">
        <v>1083.4639999999999</v>
      </c>
      <c r="C19">
        <v>719.53899999999999</v>
      </c>
      <c r="D19">
        <v>754264.64060100005</v>
      </c>
      <c r="E19">
        <v>3403509.2863400001</v>
      </c>
      <c r="F19">
        <v>7356.2783333400002</v>
      </c>
      <c r="G19" t="s">
        <v>13</v>
      </c>
      <c r="H19" t="s">
        <v>23</v>
      </c>
      <c r="I19" t="s">
        <v>24</v>
      </c>
      <c r="K19">
        <f t="shared" si="3"/>
        <v>4.9065019146886941</v>
      </c>
      <c r="L19">
        <f t="shared" ref="L19:L21" si="6">K19*F$27</f>
        <v>11248172.752075883</v>
      </c>
      <c r="M19">
        <f t="shared" ref="M19:M21" si="7">F$17/L19</f>
        <v>8.7136405092650721E-2</v>
      </c>
    </row>
    <row r="20" spans="1:14" x14ac:dyDescent="0.35">
      <c r="A20">
        <v>3</v>
      </c>
      <c r="B20">
        <v>1162.836</v>
      </c>
      <c r="C20">
        <v>703.61699999999996</v>
      </c>
      <c r="D20">
        <v>775836.77985699999</v>
      </c>
      <c r="E20">
        <v>3403091.44062</v>
      </c>
      <c r="F20">
        <v>9521.8491732500006</v>
      </c>
      <c r="G20" t="s">
        <v>14</v>
      </c>
      <c r="H20" t="s">
        <v>23</v>
      </c>
      <c r="I20" t="s">
        <v>24</v>
      </c>
      <c r="K20">
        <f t="shared" si="3"/>
        <v>3.72979974142071</v>
      </c>
      <c r="L20">
        <f t="shared" si="6"/>
        <v>8550578.9158160258</v>
      </c>
      <c r="M20">
        <f t="shared" si="7"/>
        <v>0.1146267810784203</v>
      </c>
    </row>
    <row r="21" spans="1:14" x14ac:dyDescent="0.35">
      <c r="A21">
        <v>4</v>
      </c>
      <c r="B21">
        <v>1227.99</v>
      </c>
      <c r="C21">
        <v>723.54899999999998</v>
      </c>
      <c r="D21">
        <v>737293.11550800002</v>
      </c>
      <c r="E21">
        <v>3407089.4096900001</v>
      </c>
      <c r="F21">
        <v>5587.5233571099998</v>
      </c>
      <c r="G21" t="s">
        <v>15</v>
      </c>
      <c r="H21" t="s">
        <v>23</v>
      </c>
      <c r="I21" t="s">
        <v>24</v>
      </c>
      <c r="K21">
        <f t="shared" si="3"/>
        <v>5.6975161654006712</v>
      </c>
      <c r="L21">
        <f t="shared" si="6"/>
        <v>13061575.680693043</v>
      </c>
      <c r="M21">
        <f t="shared" si="7"/>
        <v>7.5038828502580382E-2</v>
      </c>
    </row>
    <row r="22" spans="1:14" x14ac:dyDescent="0.35">
      <c r="A22">
        <v>1</v>
      </c>
      <c r="B22">
        <v>926.36500000000001</v>
      </c>
      <c r="C22">
        <v>714.827</v>
      </c>
      <c r="D22">
        <v>40428837.802699998</v>
      </c>
      <c r="E22">
        <v>24605295.560899999</v>
      </c>
      <c r="F22">
        <v>2334182.6996499998</v>
      </c>
      <c r="G22" t="s">
        <v>9</v>
      </c>
      <c r="H22" t="s">
        <v>21</v>
      </c>
      <c r="I22" t="s">
        <v>26</v>
      </c>
      <c r="L22" t="s">
        <v>27</v>
      </c>
      <c r="M22">
        <f>AVERAGE(M13:M21)</f>
        <v>9.5028429775777148E-2</v>
      </c>
      <c r="N22">
        <f>-LN(M22)</f>
        <v>2.3535791713535228</v>
      </c>
    </row>
    <row r="23" spans="1:14" x14ac:dyDescent="0.35">
      <c r="A23">
        <v>1</v>
      </c>
      <c r="B23">
        <v>643.54899999999998</v>
      </c>
      <c r="C23">
        <v>695.87199999999996</v>
      </c>
      <c r="D23">
        <v>687510.80549199996</v>
      </c>
      <c r="E23">
        <v>3398327.2537600002</v>
      </c>
      <c r="F23">
        <v>784.53547404699998</v>
      </c>
      <c r="G23" t="s">
        <v>12</v>
      </c>
      <c r="H23" t="s">
        <v>21</v>
      </c>
      <c r="I23" t="s">
        <v>26</v>
      </c>
      <c r="L23" t="s">
        <v>28</v>
      </c>
      <c r="M23">
        <f>STDEV(M13:M21)</f>
        <v>1.4698786436241344E-2</v>
      </c>
    </row>
    <row r="24" spans="1:14" x14ac:dyDescent="0.35">
      <c r="A24">
        <v>2</v>
      </c>
      <c r="B24">
        <v>1083.4639999999999</v>
      </c>
      <c r="C24">
        <v>719.53899999999999</v>
      </c>
      <c r="D24">
        <v>697387.30433900002</v>
      </c>
      <c r="E24">
        <v>3409339.9767700001</v>
      </c>
      <c r="F24">
        <v>1551.93089854</v>
      </c>
      <c r="G24" t="s">
        <v>13</v>
      </c>
      <c r="H24" t="s">
        <v>21</v>
      </c>
      <c r="I24" t="s">
        <v>26</v>
      </c>
      <c r="L24" t="s">
        <v>29</v>
      </c>
      <c r="M24">
        <f>M23/SQRT(8)</f>
        <v>5.1968057821395498E-3</v>
      </c>
    </row>
    <row r="25" spans="1:14" x14ac:dyDescent="0.35">
      <c r="A25">
        <v>3</v>
      </c>
      <c r="B25">
        <v>1162.836</v>
      </c>
      <c r="C25">
        <v>703.61699999999996</v>
      </c>
      <c r="D25">
        <v>706495.62815600005</v>
      </c>
      <c r="E25">
        <v>3400716.7811199999</v>
      </c>
      <c r="F25">
        <v>2635.2271931499999</v>
      </c>
      <c r="G25" t="s">
        <v>14</v>
      </c>
      <c r="H25" t="s">
        <v>21</v>
      </c>
      <c r="I25" t="s">
        <v>26</v>
      </c>
      <c r="L25" s="2">
        <v>0.95</v>
      </c>
      <c r="M25">
        <f>M24*1.96</f>
        <v>1.0185739332993517E-2</v>
      </c>
    </row>
    <row r="26" spans="1:14" x14ac:dyDescent="0.35">
      <c r="A26">
        <v>4</v>
      </c>
      <c r="B26">
        <v>1227.99</v>
      </c>
      <c r="C26">
        <v>723.54899999999998</v>
      </c>
      <c r="D26">
        <v>694539.74535800004</v>
      </c>
      <c r="E26">
        <v>3403896.0864300001</v>
      </c>
      <c r="F26">
        <v>1376.0528073</v>
      </c>
      <c r="G26" t="s">
        <v>15</v>
      </c>
      <c r="H26" t="s">
        <v>21</v>
      </c>
      <c r="I26" t="s">
        <v>26</v>
      </c>
    </row>
    <row r="27" spans="1:14" x14ac:dyDescent="0.35">
      <c r="A27">
        <v>1</v>
      </c>
      <c r="B27">
        <v>926.36500000000001</v>
      </c>
      <c r="C27">
        <v>714.827</v>
      </c>
      <c r="D27">
        <v>39988413.784500003</v>
      </c>
      <c r="E27">
        <v>24571265.625999998</v>
      </c>
      <c r="F27">
        <v>2292503.4877499999</v>
      </c>
      <c r="G27" t="s">
        <v>9</v>
      </c>
      <c r="H27" t="s">
        <v>21</v>
      </c>
      <c r="I27" t="s">
        <v>22</v>
      </c>
    </row>
    <row r="28" spans="1:14" x14ac:dyDescent="0.35">
      <c r="A28">
        <v>1</v>
      </c>
      <c r="B28">
        <v>643.54899999999998</v>
      </c>
      <c r="C28">
        <v>695.87199999999996</v>
      </c>
      <c r="D28">
        <v>686823.35654499999</v>
      </c>
      <c r="E28">
        <v>3399377.9278500001</v>
      </c>
      <c r="F28">
        <v>694.77709755900003</v>
      </c>
      <c r="G28" t="s">
        <v>12</v>
      </c>
      <c r="H28" t="s">
        <v>21</v>
      </c>
      <c r="I28" t="s">
        <v>22</v>
      </c>
    </row>
    <row r="29" spans="1:14" x14ac:dyDescent="0.35">
      <c r="A29">
        <v>2</v>
      </c>
      <c r="B29">
        <v>1083.4639999999999</v>
      </c>
      <c r="C29">
        <v>719.53899999999999</v>
      </c>
      <c r="D29">
        <v>694463.49943700002</v>
      </c>
      <c r="E29">
        <v>3397352.9046800002</v>
      </c>
      <c r="F29">
        <v>1499.2918501300001</v>
      </c>
      <c r="G29" t="s">
        <v>13</v>
      </c>
      <c r="H29" t="s">
        <v>21</v>
      </c>
      <c r="I29" t="s">
        <v>22</v>
      </c>
    </row>
    <row r="30" spans="1:14" x14ac:dyDescent="0.35">
      <c r="A30">
        <v>3</v>
      </c>
      <c r="B30">
        <v>1162.836</v>
      </c>
      <c r="C30">
        <v>703.61699999999996</v>
      </c>
      <c r="D30">
        <v>705546.98858400004</v>
      </c>
      <c r="E30">
        <v>3400089.36094</v>
      </c>
      <c r="F30">
        <v>2552.9116395999999</v>
      </c>
      <c r="G30" t="s">
        <v>14</v>
      </c>
      <c r="H30" t="s">
        <v>21</v>
      </c>
      <c r="I30" t="s">
        <v>22</v>
      </c>
    </row>
    <row r="31" spans="1:14" x14ac:dyDescent="0.35">
      <c r="A31">
        <v>4</v>
      </c>
      <c r="B31">
        <v>1227.99</v>
      </c>
      <c r="C31">
        <v>723.54899999999998</v>
      </c>
      <c r="D31">
        <v>691036.60478299996</v>
      </c>
      <c r="E31">
        <v>3406148.29373</v>
      </c>
      <c r="F31">
        <v>980.69460356100001</v>
      </c>
      <c r="G31" t="s">
        <v>15</v>
      </c>
      <c r="H31" t="s">
        <v>21</v>
      </c>
      <c r="I31" t="s">
        <v>22</v>
      </c>
    </row>
    <row r="32" spans="1:14" x14ac:dyDescent="0.35">
      <c r="A32">
        <v>1</v>
      </c>
      <c r="B32">
        <v>926.36500000000001</v>
      </c>
      <c r="C32">
        <v>714.827</v>
      </c>
      <c r="D32">
        <v>68347130.731099993</v>
      </c>
      <c r="E32">
        <v>21152020.433800001</v>
      </c>
      <c r="F32">
        <v>6312732.6649500001</v>
      </c>
      <c r="G32" t="s">
        <v>9</v>
      </c>
      <c r="H32" t="s">
        <v>18</v>
      </c>
      <c r="I32" t="s">
        <v>20</v>
      </c>
    </row>
    <row r="33" spans="1:9" x14ac:dyDescent="0.35">
      <c r="A33">
        <v>1</v>
      </c>
      <c r="B33">
        <v>643.54899999999998</v>
      </c>
      <c r="C33">
        <v>695.87199999999996</v>
      </c>
      <c r="D33">
        <v>616253.88267399999</v>
      </c>
      <c r="E33">
        <v>2895463.6997000002</v>
      </c>
      <c r="F33">
        <v>4371.89914512</v>
      </c>
      <c r="G33" t="s">
        <v>12</v>
      </c>
      <c r="H33" t="s">
        <v>18</v>
      </c>
      <c r="I33" t="s">
        <v>20</v>
      </c>
    </row>
    <row r="34" spans="1:9" x14ac:dyDescent="0.35">
      <c r="A34">
        <v>2</v>
      </c>
      <c r="B34">
        <v>1083.4639999999999</v>
      </c>
      <c r="C34">
        <v>719.53899999999999</v>
      </c>
      <c r="D34">
        <v>616682.51375399996</v>
      </c>
      <c r="E34">
        <v>2907512.9492199998</v>
      </c>
      <c r="F34">
        <v>4138.8145777299997</v>
      </c>
      <c r="G34" t="s">
        <v>13</v>
      </c>
      <c r="H34" t="s">
        <v>18</v>
      </c>
      <c r="I34" t="s">
        <v>20</v>
      </c>
    </row>
    <row r="35" spans="1:9" x14ac:dyDescent="0.35">
      <c r="A35">
        <v>3</v>
      </c>
      <c r="B35">
        <v>1162.836</v>
      </c>
      <c r="C35">
        <v>703.61699999999996</v>
      </c>
      <c r="D35">
        <v>687406.13648500002</v>
      </c>
      <c r="E35">
        <v>2900293.7190399999</v>
      </c>
      <c r="F35">
        <v>12629.1050209</v>
      </c>
      <c r="G35" t="s">
        <v>14</v>
      </c>
      <c r="H35" t="s">
        <v>18</v>
      </c>
      <c r="I35" t="s">
        <v>20</v>
      </c>
    </row>
    <row r="36" spans="1:9" x14ac:dyDescent="0.35">
      <c r="A36">
        <v>4</v>
      </c>
      <c r="B36">
        <v>1227.99</v>
      </c>
      <c r="C36">
        <v>723.54899999999998</v>
      </c>
      <c r="D36">
        <v>626140.55578399997</v>
      </c>
      <c r="E36">
        <v>2902812.0263899998</v>
      </c>
      <c r="F36">
        <v>5362.1353535999997</v>
      </c>
      <c r="G36" t="s">
        <v>15</v>
      </c>
      <c r="H36" t="s">
        <v>18</v>
      </c>
      <c r="I36" t="s">
        <v>20</v>
      </c>
    </row>
    <row r="37" spans="1:9" x14ac:dyDescent="0.35">
      <c r="A37">
        <v>1</v>
      </c>
      <c r="B37">
        <v>926.36500000000001</v>
      </c>
      <c r="C37">
        <v>714.827</v>
      </c>
      <c r="D37">
        <v>77748378.569299996</v>
      </c>
      <c r="E37">
        <v>23621738.844300002</v>
      </c>
      <c r="F37">
        <v>6457304.5537599996</v>
      </c>
      <c r="G37" t="s">
        <v>9</v>
      </c>
      <c r="H37" t="s">
        <v>18</v>
      </c>
      <c r="I37" t="s">
        <v>19</v>
      </c>
    </row>
    <row r="38" spans="1:9" x14ac:dyDescent="0.35">
      <c r="A38">
        <v>1</v>
      </c>
      <c r="B38">
        <v>643.54899999999998</v>
      </c>
      <c r="C38">
        <v>695.87199999999996</v>
      </c>
      <c r="D38">
        <v>692001.49156200001</v>
      </c>
      <c r="E38">
        <v>3235747.6112899999</v>
      </c>
      <c r="F38">
        <v>4721.2599267599999</v>
      </c>
      <c r="G38" t="s">
        <v>12</v>
      </c>
      <c r="H38" t="s">
        <v>18</v>
      </c>
      <c r="I38" t="s">
        <v>19</v>
      </c>
    </row>
    <row r="39" spans="1:9" x14ac:dyDescent="0.35">
      <c r="A39">
        <v>2</v>
      </c>
      <c r="B39">
        <v>1083.4639999999999</v>
      </c>
      <c r="C39">
        <v>719.53899999999999</v>
      </c>
      <c r="D39">
        <v>672591.04817299999</v>
      </c>
      <c r="E39">
        <v>3260091.1410699999</v>
      </c>
      <c r="F39">
        <v>2165.55999578</v>
      </c>
      <c r="G39" t="s">
        <v>13</v>
      </c>
      <c r="H39" t="s">
        <v>18</v>
      </c>
      <c r="I39" t="s">
        <v>19</v>
      </c>
    </row>
    <row r="40" spans="1:9" x14ac:dyDescent="0.35">
      <c r="A40">
        <v>3</v>
      </c>
      <c r="B40">
        <v>1162.836</v>
      </c>
      <c r="C40">
        <v>703.61699999999996</v>
      </c>
      <c r="D40">
        <v>774230.37090800004</v>
      </c>
      <c r="E40">
        <v>3247525.4626699998</v>
      </c>
      <c r="F40">
        <v>13128.976671</v>
      </c>
      <c r="G40" t="s">
        <v>14</v>
      </c>
      <c r="H40" t="s">
        <v>18</v>
      </c>
      <c r="I40" t="s">
        <v>19</v>
      </c>
    </row>
    <row r="41" spans="1:9" x14ac:dyDescent="0.35">
      <c r="A41">
        <v>4</v>
      </c>
      <c r="B41">
        <v>1227.99</v>
      </c>
      <c r="C41">
        <v>723.54899999999998</v>
      </c>
      <c r="D41">
        <v>690342.10372799996</v>
      </c>
      <c r="E41">
        <v>3245832.3635999998</v>
      </c>
      <c r="F41">
        <v>4334.2769482200001</v>
      </c>
      <c r="G41" t="s">
        <v>15</v>
      </c>
      <c r="H41" t="s">
        <v>18</v>
      </c>
      <c r="I41" t="s">
        <v>19</v>
      </c>
    </row>
  </sheetData>
  <autoFilter ref="A1:I41" xr:uid="{00000000-0009-0000-0000-000000000000}">
    <sortState xmlns:xlrd2="http://schemas.microsoft.com/office/spreadsheetml/2017/richdata2" ref="A2:I41">
      <sortCondition ref="I1:I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2020-09-13UT-Jupiter-Photometry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2021-03-22T21:24:21Z</dcterms:created>
  <dcterms:modified xsi:type="dcterms:W3CDTF">2021-03-23T04:38:05Z</dcterms:modified>
</cp:coreProperties>
</file>