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MUSE\"/>
    </mc:Choice>
  </mc:AlternateContent>
  <xr:revisionPtr revIDLastSave="0" documentId="13_ncr:1_{A56CF6D0-BCCC-4623-B905-18E91BC7FC03}" xr6:coauthVersionLast="47" xr6:coauthVersionMax="47" xr10:uidLastSave="{00000000-0000-0000-0000-000000000000}"/>
  <bookViews>
    <workbookView xWindow="0" yWindow="270" windowWidth="10720" windowHeight="9810" xr2:uid="{49F8BBD4-CCE2-408C-9108-6F67CBF2D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2" i="1"/>
  <c r="E4" i="1"/>
  <c r="E5" i="1"/>
  <c r="E7" i="1"/>
  <c r="E8" i="1"/>
  <c r="E12" i="1"/>
  <c r="B3" i="1"/>
  <c r="C3" i="1"/>
  <c r="E3" i="1" s="1"/>
  <c r="B28" i="1" l="1"/>
  <c r="B29" i="1" s="1"/>
  <c r="B22" i="1"/>
  <c r="B23" i="1" s="1"/>
  <c r="B24" i="1" s="1"/>
  <c r="B25" i="1" s="1"/>
  <c r="C22" i="1"/>
  <c r="C23" i="1" s="1"/>
  <c r="C24" i="1" s="1"/>
  <c r="C25" i="1" s="1"/>
  <c r="B11" i="1"/>
  <c r="B13" i="1" s="1"/>
  <c r="B14" i="1" s="1"/>
  <c r="B10" i="1"/>
  <c r="B6" i="1"/>
  <c r="C28" i="1"/>
  <c r="C29" i="1" s="1"/>
  <c r="B26" i="1" l="1"/>
  <c r="B27" i="1" s="1"/>
  <c r="C6" i="1"/>
  <c r="E6" i="1" s="1"/>
  <c r="C11" i="1"/>
  <c r="C10" i="1"/>
  <c r="C26" i="1" l="1"/>
  <c r="C27" i="1" s="1"/>
  <c r="E10" i="1"/>
  <c r="C13" i="1"/>
  <c r="E11" i="1"/>
  <c r="C14" i="1" l="1"/>
  <c r="E14" i="1" s="1"/>
  <c r="E13" i="1"/>
</calcChain>
</file>

<file path=xl/sharedStrings.xml><?xml version="1.0" encoding="utf-8"?>
<sst xmlns="http://schemas.openxmlformats.org/spreadsheetml/2006/main" count="60" uniqueCount="40">
  <si>
    <t>AU</t>
  </si>
  <si>
    <t>m</t>
  </si>
  <si>
    <t>Param</t>
  </si>
  <si>
    <t>Rjs</t>
  </si>
  <si>
    <t>Rje</t>
  </si>
  <si>
    <t>Psun</t>
  </si>
  <si>
    <t>W/um</t>
  </si>
  <si>
    <t>Note</t>
  </si>
  <si>
    <t>At 650nm</t>
  </si>
  <si>
    <t>Ij</t>
  </si>
  <si>
    <t>W/(um-m^2)</t>
  </si>
  <si>
    <t>W/(um-cm^2-sr)</t>
  </si>
  <si>
    <t>W/(um-cm^2)</t>
  </si>
  <si>
    <t>Input</t>
  </si>
  <si>
    <t>Const</t>
  </si>
  <si>
    <t>Computed</t>
  </si>
  <si>
    <t>Incident flux at Jupiter</t>
  </si>
  <si>
    <t>arcsec</t>
  </si>
  <si>
    <t>pixel area</t>
  </si>
  <si>
    <t>pixel size</t>
  </si>
  <si>
    <t>At Jupiter</t>
  </si>
  <si>
    <t>rad</t>
  </si>
  <si>
    <t>m^2</t>
  </si>
  <si>
    <t>power</t>
  </si>
  <si>
    <t>Albedo</t>
  </si>
  <si>
    <t>if perfect reflector</t>
  </si>
  <si>
    <t>times albedo over 2pi sr</t>
  </si>
  <si>
    <t>Radj_comp</t>
  </si>
  <si>
    <t>incident per pixel at Jupiter</t>
  </si>
  <si>
    <t>Ie</t>
  </si>
  <si>
    <t>incident at Earth from Jupiter</t>
  </si>
  <si>
    <t>(W/um-m^2)</t>
  </si>
  <si>
    <t>VLT Area</t>
  </si>
  <si>
    <t>cm^2</t>
  </si>
  <si>
    <t>Radj_Avg</t>
  </si>
  <si>
    <t>Observed from MUSE FITS at 647 nm</t>
  </si>
  <si>
    <t>Ratio</t>
  </si>
  <si>
    <t>Units</t>
  </si>
  <si>
    <t>&lt;mu&gt;</t>
  </si>
  <si>
    <t>Avg of cos emiss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</si>
</sst>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A27-34D0-4BE4-AFCF-0F414F3EA920}">
  <dimension ref="A1:F29"/>
  <sheetViews>
    <sheetView tabSelected="1" topLeftCell="A4" workbookViewId="0">
      <selection activeCell="C15" sqref="C15"/>
    </sheetView>
  </sheetViews>
  <sheetFormatPr defaultRowHeight="14.5" x14ac:dyDescent="0.35"/>
  <cols>
    <col min="1" max="1" width="12.36328125" customWidth="1"/>
    <col min="2" max="2" width="11.81640625" customWidth="1"/>
    <col min="3" max="3" width="11.81640625" bestFit="1" customWidth="1"/>
    <col min="4" max="4" width="15.36328125" customWidth="1"/>
    <col min="5" max="5" width="9.453125" customWidth="1"/>
  </cols>
  <sheetData>
    <row r="1" spans="1:6" s="4" customFormat="1" x14ac:dyDescent="0.35">
      <c r="A1" s="4" t="s">
        <v>2</v>
      </c>
      <c r="B1" s="8">
        <v>45503</v>
      </c>
      <c r="C1" s="8">
        <v>45554</v>
      </c>
      <c r="D1" s="4" t="s">
        <v>37</v>
      </c>
      <c r="E1" s="4" t="s">
        <v>36</v>
      </c>
      <c r="F1" s="4" t="s">
        <v>7</v>
      </c>
    </row>
    <row r="2" spans="1:6" x14ac:dyDescent="0.35">
      <c r="A2" t="s">
        <v>0</v>
      </c>
      <c r="B2" s="1">
        <v>149600000000</v>
      </c>
      <c r="C2" s="1">
        <v>149600000000</v>
      </c>
      <c r="D2" t="s">
        <v>1</v>
      </c>
      <c r="E2" s="1">
        <f t="shared" ref="E2:E13" si="0">C2/B2</f>
        <v>1</v>
      </c>
      <c r="F2" t="s">
        <v>14</v>
      </c>
    </row>
    <row r="3" spans="1:6" x14ac:dyDescent="0.35">
      <c r="A3" s="2" t="s">
        <v>3</v>
      </c>
      <c r="B3" s="1">
        <f>B4/B2</f>
        <v>4.9597365909090909</v>
      </c>
      <c r="C3" s="1">
        <f>C4/C2</f>
        <v>4.9553650200534758</v>
      </c>
      <c r="D3" s="1" t="s">
        <v>0</v>
      </c>
      <c r="E3" s="1">
        <f t="shared" si="0"/>
        <v>0.99911858809928977</v>
      </c>
      <c r="F3" t="s">
        <v>13</v>
      </c>
    </row>
    <row r="4" spans="1:6" x14ac:dyDescent="0.35">
      <c r="A4" t="s">
        <v>3</v>
      </c>
      <c r="B4" s="3">
        <v>741976594000</v>
      </c>
      <c r="C4" s="3">
        <v>741322607000</v>
      </c>
      <c r="D4" s="3" t="s">
        <v>1</v>
      </c>
      <c r="E4" s="1">
        <f t="shared" si="0"/>
        <v>0.99911858809928977</v>
      </c>
      <c r="F4" t="s">
        <v>15</v>
      </c>
    </row>
    <row r="5" spans="1:6" x14ac:dyDescent="0.35">
      <c r="A5" s="2" t="s">
        <v>4</v>
      </c>
      <c r="B5" s="3">
        <v>657857419000</v>
      </c>
      <c r="C5" s="3">
        <v>592387161000</v>
      </c>
      <c r="D5" s="2" t="s">
        <v>1</v>
      </c>
      <c r="E5" s="1">
        <f t="shared" si="0"/>
        <v>0.90047956273029428</v>
      </c>
      <c r="F5" t="s">
        <v>13</v>
      </c>
    </row>
    <row r="6" spans="1:6" x14ac:dyDescent="0.35">
      <c r="A6" t="s">
        <v>4</v>
      </c>
      <c r="B6" s="1">
        <f>B5/B2</f>
        <v>4.3974426403743312</v>
      </c>
      <c r="C6" s="1">
        <f>C5/C2</f>
        <v>3.9598072259358288</v>
      </c>
      <c r="D6" t="s">
        <v>0</v>
      </c>
      <c r="E6" s="1">
        <f t="shared" si="0"/>
        <v>0.90047956273029439</v>
      </c>
      <c r="F6" t="s">
        <v>15</v>
      </c>
    </row>
    <row r="7" spans="1:6" x14ac:dyDescent="0.35">
      <c r="A7" t="s">
        <v>5</v>
      </c>
      <c r="B7" s="1">
        <v>4.4352299999999999E+26</v>
      </c>
      <c r="C7" s="1">
        <v>4.4352299999999999E+26</v>
      </c>
      <c r="D7" t="s">
        <v>6</v>
      </c>
      <c r="E7" s="1">
        <f t="shared" si="0"/>
        <v>1</v>
      </c>
      <c r="F7" t="s">
        <v>8</v>
      </c>
    </row>
    <row r="8" spans="1:6" s="6" customFormat="1" x14ac:dyDescent="0.35">
      <c r="A8" s="6" t="s">
        <v>34</v>
      </c>
      <c r="B8" s="7">
        <v>6.7290279839653504E-4</v>
      </c>
      <c r="C8" s="7">
        <v>7.4082677327811405E-4</v>
      </c>
      <c r="D8" s="6" t="s">
        <v>11</v>
      </c>
      <c r="E8" s="1">
        <f t="shared" si="0"/>
        <v>1.1009417334025591</v>
      </c>
      <c r="F8" s="6" t="s">
        <v>35</v>
      </c>
    </row>
    <row r="9" spans="1:6" x14ac:dyDescent="0.35">
      <c r="B9" s="1"/>
      <c r="C9" s="1"/>
      <c r="E9" s="1"/>
    </row>
    <row r="10" spans="1:6" x14ac:dyDescent="0.35">
      <c r="A10" t="s">
        <v>9</v>
      </c>
      <c r="B10" s="1">
        <f>B7/(4*PI()*(B3*B2)^2)</f>
        <v>64.110013925513471</v>
      </c>
      <c r="C10" s="1">
        <f>C7/(4*PI()*(C3*C2)^2)</f>
        <v>64.22317817846104</v>
      </c>
      <c r="D10" t="s">
        <v>10</v>
      </c>
      <c r="E10" s="1">
        <f t="shared" si="0"/>
        <v>1.0017651572042872</v>
      </c>
      <c r="F10" t="s">
        <v>16</v>
      </c>
    </row>
    <row r="11" spans="1:6" x14ac:dyDescent="0.35">
      <c r="A11" s="4" t="s">
        <v>9</v>
      </c>
      <c r="B11" s="5">
        <f>(B7/(4*PI()*(B3*B2)^2))/10000</f>
        <v>6.4110013925513468E-3</v>
      </c>
      <c r="C11" s="5">
        <f>(C7/(4*PI()*(C3*C2)^2))/10000</f>
        <v>6.4223178178461036E-3</v>
      </c>
      <c r="D11" s="4" t="s">
        <v>12</v>
      </c>
      <c r="E11" s="1">
        <f t="shared" si="0"/>
        <v>1.0017651572042872</v>
      </c>
      <c r="F11" s="4" t="s">
        <v>16</v>
      </c>
    </row>
    <row r="12" spans="1:6" x14ac:dyDescent="0.35">
      <c r="A12" t="s">
        <v>24</v>
      </c>
      <c r="B12">
        <v>1</v>
      </c>
      <c r="C12">
        <v>1</v>
      </c>
      <c r="E12" s="1">
        <f t="shared" si="0"/>
        <v>1</v>
      </c>
      <c r="F12" t="s">
        <v>25</v>
      </c>
    </row>
    <row r="13" spans="1:6" x14ac:dyDescent="0.35">
      <c r="A13" t="s">
        <v>27</v>
      </c>
      <c r="B13" s="1">
        <f>B12*B11/(2*PI())</f>
        <v>1.0203425617935713E-3</v>
      </c>
      <c r="C13" s="1">
        <f>C12*C11/(2*PI())</f>
        <v>1.022143626817362E-3</v>
      </c>
      <c r="D13" t="s">
        <v>11</v>
      </c>
      <c r="E13" s="1">
        <f t="shared" si="0"/>
        <v>1.0017651572042872</v>
      </c>
      <c r="F13" t="s">
        <v>26</v>
      </c>
    </row>
    <row r="14" spans="1:6" x14ac:dyDescent="0.35">
      <c r="A14" t="s">
        <v>24</v>
      </c>
      <c r="B14" s="1">
        <f>B8/B13</f>
        <v>0.65948714048907042</v>
      </c>
      <c r="C14" s="1">
        <f>C8/C13</f>
        <v>0.72477756925885128</v>
      </c>
      <c r="E14" s="1">
        <f>C14/B14</f>
        <v>1.099001822418193</v>
      </c>
      <c r="F14" t="s">
        <v>15</v>
      </c>
    </row>
    <row r="15" spans="1:6" x14ac:dyDescent="0.35">
      <c r="A15" t="s">
        <v>38</v>
      </c>
      <c r="B15" s="1">
        <v>0.39179999999999998</v>
      </c>
      <c r="C15" s="1">
        <v>0.35039999999999999</v>
      </c>
      <c r="E15" s="1">
        <f t="shared" ref="E15" si="1">C15/B15</f>
        <v>0.89433384379785608</v>
      </c>
      <c r="F15" t="s">
        <v>39</v>
      </c>
    </row>
    <row r="16" spans="1:6" x14ac:dyDescent="0.35">
      <c r="B16" s="1"/>
      <c r="C16" s="1"/>
      <c r="E16" s="1"/>
    </row>
    <row r="17" spans="1:6" x14ac:dyDescent="0.35">
      <c r="B17" s="1"/>
      <c r="C17" s="1"/>
    </row>
    <row r="18" spans="1:6" x14ac:dyDescent="0.35">
      <c r="B18" s="1"/>
      <c r="C18" s="1"/>
    </row>
    <row r="19" spans="1:6" x14ac:dyDescent="0.35">
      <c r="B19" s="1"/>
      <c r="C19" s="1"/>
    </row>
    <row r="20" spans="1:6" x14ac:dyDescent="0.35">
      <c r="B20" s="1"/>
      <c r="C20" s="1"/>
    </row>
    <row r="22" spans="1:6" x14ac:dyDescent="0.35">
      <c r="A22" t="s">
        <v>19</v>
      </c>
      <c r="B22">
        <f>3600*0.00005555</f>
        <v>0.19998000000000002</v>
      </c>
      <c r="C22">
        <f>3600*0.00005555</f>
        <v>0.19998000000000002</v>
      </c>
      <c r="D22" t="s">
        <v>17</v>
      </c>
    </row>
    <row r="23" spans="1:6" x14ac:dyDescent="0.35">
      <c r="A23" t="s">
        <v>19</v>
      </c>
      <c r="B23">
        <f>(B22/206265)</f>
        <v>9.6952948876445361E-7</v>
      </c>
      <c r="C23">
        <f>(C22/206265)</f>
        <v>9.6952948876445361E-7</v>
      </c>
      <c r="D23" t="s">
        <v>21</v>
      </c>
    </row>
    <row r="24" spans="1:6" x14ac:dyDescent="0.35">
      <c r="A24" t="s">
        <v>19</v>
      </c>
      <c r="B24" s="1">
        <f>B23*B5</f>
        <v>637812.1671229729</v>
      </c>
      <c r="C24" s="1">
        <f>C23*C5</f>
        <v>574336.82135495602</v>
      </c>
      <c r="D24" t="s">
        <v>1</v>
      </c>
      <c r="F24" t="s">
        <v>20</v>
      </c>
    </row>
    <row r="25" spans="1:6" x14ac:dyDescent="0.35">
      <c r="A25" t="s">
        <v>18</v>
      </c>
      <c r="B25" s="1">
        <f>B24^2</f>
        <v>406804360530.10309</v>
      </c>
      <c r="C25" s="1">
        <f>C24^2</f>
        <v>329862784364.11469</v>
      </c>
      <c r="D25" t="s">
        <v>22</v>
      </c>
      <c r="F25" t="s">
        <v>20</v>
      </c>
    </row>
    <row r="26" spans="1:6" x14ac:dyDescent="0.35">
      <c r="A26" t="s">
        <v>23</v>
      </c>
      <c r="B26" s="1">
        <f>B10*B25</f>
        <v>26080233218544.512</v>
      </c>
      <c r="C26" s="1">
        <f>C10*C25</f>
        <v>21184836374659.809</v>
      </c>
      <c r="D26" t="s">
        <v>6</v>
      </c>
      <c r="F26" t="s">
        <v>28</v>
      </c>
    </row>
    <row r="27" spans="1:6" x14ac:dyDescent="0.35">
      <c r="A27" t="s">
        <v>29</v>
      </c>
      <c r="B27" s="1">
        <f>B26/(2*PI()*B5^2)</f>
        <v>9.5910918195535265E-12</v>
      </c>
      <c r="C27" s="1">
        <f>C26/(2*PI()*C5^2)</f>
        <v>9.6080216043757933E-12</v>
      </c>
      <c r="D27" t="s">
        <v>31</v>
      </c>
      <c r="F27" t="s">
        <v>30</v>
      </c>
    </row>
    <row r="28" spans="1:6" x14ac:dyDescent="0.35">
      <c r="A28" t="s">
        <v>32</v>
      </c>
      <c r="B28">
        <f>PI()*4^2</f>
        <v>50.26548245743669</v>
      </c>
      <c r="C28">
        <f>PI()*4^2</f>
        <v>50.26548245743669</v>
      </c>
      <c r="D28" t="s">
        <v>22</v>
      </c>
    </row>
    <row r="29" spans="1:6" x14ac:dyDescent="0.35">
      <c r="A29" t="s">
        <v>32</v>
      </c>
      <c r="B29">
        <f>B28*10000</f>
        <v>502654.82457436691</v>
      </c>
      <c r="C29">
        <f>C28*10000</f>
        <v>502654.82457436691</v>
      </c>
      <c r="D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2024-03-26T18:07:54Z</dcterms:created>
  <dcterms:modified xsi:type="dcterms:W3CDTF">2024-03-28T18:48:17Z</dcterms:modified>
</cp:coreProperties>
</file>