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tronomy\Projects\SAS 2021 Ammonia\"/>
    </mc:Choice>
  </mc:AlternateContent>
  <xr:revisionPtr revIDLastSave="0" documentId="13_ncr:1_{905810E6-915B-4C44-B86D-B54336B8AD56}" xr6:coauthVersionLast="47" xr6:coauthVersionMax="47" xr10:uidLastSave="{00000000-0000-0000-0000-000000000000}"/>
  <bookViews>
    <workbookView xWindow="28680" yWindow="-120" windowWidth="29040" windowHeight="15840" activeTab="2" xr2:uid="{DD1DC3E2-9003-4419-9D74-166058AC8BD2}"/>
  </bookViews>
  <sheets>
    <sheet name="Sheet1" sheetId="1" r:id="rId1"/>
    <sheet name="Chart1" sheetId="2" r:id="rId2"/>
    <sheet name="Chart1 (2)" sheetId="3" r:id="rId3"/>
  </sheets>
  <definedNames>
    <definedName name="_xlnm._FilterDatabase" localSheetId="0" hidden="1">Sheet1!$A$2:$G$7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1" l="1"/>
  <c r="N7" i="1"/>
  <c r="D22" i="1" l="1"/>
  <c r="D24" i="1"/>
  <c r="K16" i="1" a="1"/>
  <c r="L16" i="1" s="1"/>
  <c r="D16" i="1"/>
  <c r="D23" i="1"/>
  <c r="K15" i="1" a="1"/>
  <c r="L15" i="1" s="1"/>
  <c r="D15" i="1"/>
  <c r="D37" i="1"/>
  <c r="D38" i="1"/>
  <c r="D39" i="1"/>
  <c r="D40" i="1"/>
  <c r="D36" i="1"/>
  <c r="D18" i="1"/>
  <c r="D19" i="1"/>
  <c r="D20" i="1"/>
  <c r="D21" i="1"/>
  <c r="D25" i="1"/>
  <c r="D26" i="1"/>
  <c r="D27" i="1"/>
  <c r="D28" i="1"/>
  <c r="D29" i="1"/>
  <c r="D30" i="1"/>
  <c r="D31" i="1"/>
  <c r="D32" i="1"/>
  <c r="D33" i="1"/>
  <c r="D34" i="1"/>
  <c r="D17" i="1"/>
  <c r="D11" i="1"/>
  <c r="D12" i="1"/>
  <c r="D13" i="1"/>
  <c r="D14" i="1"/>
  <c r="D10" i="1"/>
  <c r="D35" i="1"/>
  <c r="D4" i="1"/>
  <c r="D5" i="1"/>
  <c r="D6" i="1"/>
  <c r="D3" i="1"/>
  <c r="K10" i="1" l="1" a="1"/>
  <c r="K10" i="1" s="1"/>
  <c r="K16" i="1"/>
  <c r="K15" i="1"/>
  <c r="K2" i="1" a="1"/>
  <c r="K2" i="1" s="1"/>
  <c r="K12" i="1" l="1"/>
  <c r="L14" i="1"/>
  <c r="L13" i="1"/>
  <c r="K14" i="1"/>
  <c r="K11" i="1"/>
  <c r="L10" i="1"/>
  <c r="F12" i="1" s="1"/>
  <c r="G12" i="1" s="1"/>
  <c r="K13" i="1"/>
  <c r="L12" i="1"/>
  <c r="L11" i="1"/>
  <c r="F16" i="1"/>
  <c r="G16" i="1" s="1"/>
  <c r="F23" i="1"/>
  <c r="G23" i="1" s="1"/>
  <c r="F15" i="1"/>
  <c r="G15" i="1" s="1"/>
  <c r="F28" i="1"/>
  <c r="G28" i="1" s="1"/>
  <c r="F30" i="1"/>
  <c r="G30" i="1" s="1"/>
  <c r="F40" i="1"/>
  <c r="G40" i="1" s="1"/>
  <c r="F14" i="1"/>
  <c r="G14" i="1" s="1"/>
  <c r="F17" i="1"/>
  <c r="G17" i="1" s="1"/>
  <c r="F19" i="1"/>
  <c r="G19" i="1" s="1"/>
  <c r="F37" i="1"/>
  <c r="G37" i="1" s="1"/>
  <c r="F26" i="1"/>
  <c r="G26" i="1" s="1"/>
  <c r="K5" i="1"/>
  <c r="L4" i="1"/>
  <c r="K3" i="1"/>
  <c r="K4" i="1"/>
  <c r="L5" i="1"/>
  <c r="L2" i="1"/>
  <c r="L3" i="1"/>
  <c r="K6" i="1"/>
  <c r="L6" i="1"/>
  <c r="F38" i="1" l="1"/>
  <c r="G38" i="1" s="1"/>
  <c r="F22" i="1"/>
  <c r="G22" i="1" s="1"/>
  <c r="F35" i="1"/>
  <c r="G35" i="1" s="1"/>
  <c r="F11" i="1"/>
  <c r="G11" i="1" s="1"/>
  <c r="F25" i="1"/>
  <c r="G25" i="1" s="1"/>
  <c r="F27" i="1"/>
  <c r="G27" i="1" s="1"/>
  <c r="F39" i="1"/>
  <c r="G39" i="1" s="1"/>
  <c r="F29" i="1"/>
  <c r="G29" i="1" s="1"/>
  <c r="F21" i="1"/>
  <c r="G21" i="1" s="1"/>
  <c r="F20" i="1"/>
  <c r="G20" i="1" s="1"/>
  <c r="F13" i="1"/>
  <c r="G13" i="1" s="1"/>
  <c r="F41" i="1"/>
  <c r="G41" i="1" s="1"/>
  <c r="H41" i="1" s="1"/>
  <c r="F24" i="1"/>
  <c r="G24" i="1" s="1"/>
  <c r="F10" i="1"/>
  <c r="G10" i="1" s="1"/>
  <c r="F32" i="1"/>
  <c r="G32" i="1" s="1"/>
  <c r="F34" i="1"/>
  <c r="G34" i="1" s="1"/>
  <c r="F31" i="1"/>
  <c r="G31" i="1" s="1"/>
  <c r="F33" i="1"/>
  <c r="G33" i="1" s="1"/>
  <c r="F18" i="1"/>
  <c r="G18" i="1" s="1"/>
  <c r="F36" i="1"/>
  <c r="G36" i="1" s="1"/>
  <c r="F7" i="1"/>
  <c r="G7" i="1" s="1"/>
  <c r="F3" i="1"/>
  <c r="G3" i="1" s="1"/>
  <c r="F4" i="1"/>
  <c r="G4" i="1" s="1"/>
  <c r="F6" i="1"/>
  <c r="G6" i="1" s="1"/>
  <c r="F5" i="1"/>
  <c r="G5" i="1" s="1"/>
  <c r="I41" i="1" l="1"/>
  <c r="H7" i="1"/>
  <c r="I7" i="1"/>
</calcChain>
</file>

<file path=xl/sharedStrings.xml><?xml version="1.0" encoding="utf-8"?>
<sst xmlns="http://schemas.openxmlformats.org/spreadsheetml/2006/main" count="11" uniqueCount="6">
  <si>
    <t>WV</t>
  </si>
  <si>
    <t>Expected</t>
  </si>
  <si>
    <t>647(Jupiter/Moons)/NNN(Jupiter/Moons)</t>
  </si>
  <si>
    <t>AVG</t>
  </si>
  <si>
    <t>LinFit</t>
  </si>
  <si>
    <t>Residuals (O-P)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</si>
</sst>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/>
    <xf numFmtId="9" fontId="0" fillId="0" borderId="0" xfId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NH</a:t>
            </a:r>
            <a:r>
              <a:rPr lang="en-US" sz="2000" b="1" baseline="-25000"/>
              <a:t>3</a:t>
            </a:r>
            <a:r>
              <a:rPr lang="en-US" sz="2000" b="1"/>
              <a:t> Transmission and Galilean Moons'</a:t>
            </a:r>
            <a:r>
              <a:rPr lang="en-US" sz="2000" b="1" baseline="0"/>
              <a:t> Average Color Slope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40603153888259E-2"/>
                  <c:y val="-4.7130282158507883E-2"/>
                </c:manualLayout>
              </c:layout>
              <c:numFmt formatCode="#,##0.00000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Sheet1!$A$3:$A$6</c:f>
              <c:numCache>
                <c:formatCode>General</c:formatCode>
                <c:ptCount val="4"/>
                <c:pt idx="0">
                  <c:v>632</c:v>
                </c:pt>
                <c:pt idx="1">
                  <c:v>656</c:v>
                </c:pt>
                <c:pt idx="2">
                  <c:v>658</c:v>
                </c:pt>
                <c:pt idx="3">
                  <c:v>672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0.94899999999999995</c:v>
                </c:pt>
                <c:pt idx="1">
                  <c:v>0.98049999999999993</c:v>
                </c:pt>
                <c:pt idx="2">
                  <c:v>0.95599999999999996</c:v>
                </c:pt>
                <c:pt idx="3">
                  <c:v>0.97599999999999998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F-4C8A-819D-F64074759F58}"/>
            </c:ext>
          </c:extLst>
        </c:ser>
        <c:ser>
          <c:idx val="1"/>
          <c:order val="1"/>
          <c:tx>
            <c:v>Est 647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Sheet1!$A$7</c:f>
              <c:numCache>
                <c:formatCode>General</c:formatCode>
                <c:ptCount val="1"/>
                <c:pt idx="0">
                  <c:v>647</c:v>
                </c:pt>
              </c:numCache>
            </c:numRef>
          </c:xVal>
          <c:yVal>
            <c:numRef>
              <c:f>Sheet1!$F$7</c:f>
              <c:numCache>
                <c:formatCode>0.000</c:formatCode>
                <c:ptCount val="1"/>
                <c:pt idx="0">
                  <c:v>0.960439238210399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F-4C8A-819D-F64074759F58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Expected</c:v>
                </c:pt>
              </c:strCache>
            </c:strRef>
          </c:tx>
          <c:spPr>
            <a:ln w="381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632</c:v>
                </c:pt>
                <c:pt idx="1">
                  <c:v>656</c:v>
                </c:pt>
                <c:pt idx="2">
                  <c:v>658</c:v>
                </c:pt>
                <c:pt idx="3">
                  <c:v>672</c:v>
                </c:pt>
                <c:pt idx="4">
                  <c:v>647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0.96099999999999997</c:v>
                </c:pt>
                <c:pt idx="1">
                  <c:v>0.96099999999999997</c:v>
                </c:pt>
                <c:pt idx="2">
                  <c:v>0.96099999999999997</c:v>
                </c:pt>
                <c:pt idx="3">
                  <c:v>0.96099999999999997</c:v>
                </c:pt>
                <c:pt idx="4">
                  <c:v>0.96099999999999997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6F-4C8A-819D-F64074759F58}"/>
            </c:ext>
          </c:extLst>
        </c:ser>
        <c:ser>
          <c:idx val="3"/>
          <c:order val="3"/>
          <c:tx>
            <c:strRef>
              <c:f>Sheet1!$B$2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dash"/>
              </a:ln>
              <a:effectLst/>
            </c:spPr>
            <c:trendlineType val="linear"/>
            <c:backward val="24"/>
            <c:dispRSqr val="0"/>
            <c:dispEq val="0"/>
          </c:trendline>
          <c:xVal>
            <c:numRef>
              <c:f>Sheet1!$A$4:$A$6</c:f>
              <c:numCache>
                <c:formatCode>General</c:formatCode>
                <c:ptCount val="3"/>
                <c:pt idx="0">
                  <c:v>656</c:v>
                </c:pt>
                <c:pt idx="1">
                  <c:v>658</c:v>
                </c:pt>
                <c:pt idx="2">
                  <c:v>672</c:v>
                </c:pt>
              </c:numCache>
            </c:numRef>
          </c:xVal>
          <c:yVal>
            <c:numRef>
              <c:f>Sheet1!$B$4:$B$6</c:f>
              <c:numCache>
                <c:formatCode>General</c:formatCode>
                <c:ptCount val="3"/>
                <c:pt idx="0">
                  <c:v>0.97599999999999998</c:v>
                </c:pt>
                <c:pt idx="1">
                  <c:v>0.95599999999999996</c:v>
                </c:pt>
                <c:pt idx="2">
                  <c:v>0.97599999999999998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6F-4C8A-819D-F64074759F58}"/>
            </c:ext>
          </c:extLst>
        </c:ser>
        <c:ser>
          <c:idx val="4"/>
          <c:order val="4"/>
          <c:tx>
            <c:strRef>
              <c:f>Sheet1!$C$2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C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Sheet1!$A$3:$A$4</c:f>
              <c:numCache>
                <c:formatCode>General</c:formatCode>
                <c:ptCount val="2"/>
                <c:pt idx="0">
                  <c:v>632</c:v>
                </c:pt>
                <c:pt idx="1">
                  <c:v>656</c:v>
                </c:pt>
              </c:numCache>
            </c:numRef>
          </c:xVal>
          <c:yVal>
            <c:numRef>
              <c:f>Sheet1!$C$3:$C$4</c:f>
              <c:numCache>
                <c:formatCode>General</c:formatCode>
                <c:ptCount val="2"/>
                <c:pt idx="0">
                  <c:v>0.94899999999999995</c:v>
                </c:pt>
                <c:pt idx="1">
                  <c:v>0.98499999999999999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6F-4C8A-819D-F64074759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18544"/>
        <c:axId val="498818872"/>
      </c:scatterChart>
      <c:valAx>
        <c:axId val="49881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Reference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8872"/>
        <c:crossesAt val="0.94000000000000006"/>
        <c:crossBetween val="midCat"/>
      </c:valAx>
      <c:valAx>
        <c:axId val="498818872"/>
        <c:scaling>
          <c:orientation val="minMax"/>
          <c:max val="0.99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Ammonia Band Transmission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854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644300307956547"/>
          <c:y val="0.73833363945653563"/>
          <c:w val="0.62539479645760421"/>
          <c:h val="8.9701054364772589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800" b="1"/>
              <a:t>NH</a:t>
            </a:r>
            <a:r>
              <a:rPr lang="en-US" sz="4800" b="1" baseline="-25000"/>
              <a:t>3</a:t>
            </a:r>
            <a:r>
              <a:rPr lang="en-US" sz="4800" b="1"/>
              <a:t> Transmission and Galilean Moons'</a:t>
            </a:r>
            <a:r>
              <a:rPr lang="en-US" sz="4800" b="1" baseline="0"/>
              <a:t> Average Color Slope</a:t>
            </a:r>
            <a:endParaRPr lang="en-US" sz="4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854650480620139E-2"/>
                  <c:y val="1.5714551201826822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Measured Relative Color Slope of Moons to Jupiter</a:t>
                    </a:r>
                  </a:p>
                  <a:p>
                    <a:pPr>
                      <a:defRPr sz="1600" b="1"/>
                    </a:pPr>
                    <a:r>
                      <a:rPr lang="en-US" baseline="0"/>
                      <a:t>y = 0.00081x + 0.44497</a:t>
                    </a:r>
                    <a:br>
                      <a:rPr lang="en-US" baseline="0"/>
                    </a:br>
                    <a:r>
                      <a:rPr lang="en-US" baseline="0"/>
                      <a:t>R² = 0.65454</a:t>
                    </a:r>
                    <a:endParaRPr lang="en-US"/>
                  </a:p>
                </c:rich>
              </c:tx>
              <c:numFmt formatCode="#,##0.00000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Sheet1!$A$10:$A$40</c:f>
              <c:numCache>
                <c:formatCode>General</c:formatCode>
                <c:ptCount val="31"/>
                <c:pt idx="0">
                  <c:v>632</c:v>
                </c:pt>
                <c:pt idx="1">
                  <c:v>632</c:v>
                </c:pt>
                <c:pt idx="2">
                  <c:v>632</c:v>
                </c:pt>
                <c:pt idx="3">
                  <c:v>632</c:v>
                </c:pt>
                <c:pt idx="4">
                  <c:v>632</c:v>
                </c:pt>
                <c:pt idx="5">
                  <c:v>632</c:v>
                </c:pt>
                <c:pt idx="6">
                  <c:v>632</c:v>
                </c:pt>
                <c:pt idx="7">
                  <c:v>656</c:v>
                </c:pt>
                <c:pt idx="8">
                  <c:v>656</c:v>
                </c:pt>
                <c:pt idx="9">
                  <c:v>656</c:v>
                </c:pt>
                <c:pt idx="10">
                  <c:v>656</c:v>
                </c:pt>
                <c:pt idx="11">
                  <c:v>656</c:v>
                </c:pt>
                <c:pt idx="12">
                  <c:v>656</c:v>
                </c:pt>
                <c:pt idx="13">
                  <c:v>656</c:v>
                </c:pt>
                <c:pt idx="14">
                  <c:v>656</c:v>
                </c:pt>
                <c:pt idx="15">
                  <c:v>656</c:v>
                </c:pt>
                <c:pt idx="16">
                  <c:v>656</c:v>
                </c:pt>
                <c:pt idx="17">
                  <c:v>656</c:v>
                </c:pt>
                <c:pt idx="18">
                  <c:v>656</c:v>
                </c:pt>
                <c:pt idx="19">
                  <c:v>656</c:v>
                </c:pt>
                <c:pt idx="20">
                  <c:v>656</c:v>
                </c:pt>
                <c:pt idx="21">
                  <c:v>656</c:v>
                </c:pt>
                <c:pt idx="22">
                  <c:v>656</c:v>
                </c:pt>
                <c:pt idx="23">
                  <c:v>656</c:v>
                </c:pt>
                <c:pt idx="24">
                  <c:v>656</c:v>
                </c:pt>
                <c:pt idx="25">
                  <c:v>658</c:v>
                </c:pt>
                <c:pt idx="26">
                  <c:v>672</c:v>
                </c:pt>
                <c:pt idx="27">
                  <c:v>672</c:v>
                </c:pt>
                <c:pt idx="28">
                  <c:v>672</c:v>
                </c:pt>
                <c:pt idx="29">
                  <c:v>672</c:v>
                </c:pt>
                <c:pt idx="30">
                  <c:v>672</c:v>
                </c:pt>
              </c:numCache>
            </c:numRef>
          </c:xVal>
          <c:yVal>
            <c:numRef>
              <c:f>Sheet1!$D$10:$D$40</c:f>
              <c:numCache>
                <c:formatCode>General</c:formatCode>
                <c:ptCount val="31"/>
                <c:pt idx="0">
                  <c:v>0.94900000000000007</c:v>
                </c:pt>
                <c:pt idx="1">
                  <c:v>0.94900000000000007</c:v>
                </c:pt>
                <c:pt idx="2">
                  <c:v>0.94900000000000007</c:v>
                </c:pt>
                <c:pt idx="3">
                  <c:v>0.94900000000000007</c:v>
                </c:pt>
                <c:pt idx="4">
                  <c:v>0.94900000000000007</c:v>
                </c:pt>
                <c:pt idx="5">
                  <c:v>0.94900000000000007</c:v>
                </c:pt>
                <c:pt idx="6">
                  <c:v>0.94900000000000007</c:v>
                </c:pt>
                <c:pt idx="7" formatCode="0.000">
                  <c:v>0.97949999999999959</c:v>
                </c:pt>
                <c:pt idx="8" formatCode="0.000">
                  <c:v>0.97949999999999959</c:v>
                </c:pt>
                <c:pt idx="9" formatCode="0.000">
                  <c:v>0.97949999999999959</c:v>
                </c:pt>
                <c:pt idx="10" formatCode="0.000">
                  <c:v>0.97949999999999959</c:v>
                </c:pt>
                <c:pt idx="11" formatCode="0.000">
                  <c:v>0.97949999999999959</c:v>
                </c:pt>
                <c:pt idx="12" formatCode="0.000">
                  <c:v>0.97949999999999959</c:v>
                </c:pt>
                <c:pt idx="13" formatCode="0.000">
                  <c:v>0.97949999999999959</c:v>
                </c:pt>
                <c:pt idx="14" formatCode="0.000">
                  <c:v>0.97949999999999959</c:v>
                </c:pt>
                <c:pt idx="15" formatCode="0.000">
                  <c:v>0.97949999999999959</c:v>
                </c:pt>
                <c:pt idx="16" formatCode="0.000">
                  <c:v>0.97949999999999959</c:v>
                </c:pt>
                <c:pt idx="17" formatCode="0.000">
                  <c:v>0.97949999999999959</c:v>
                </c:pt>
                <c:pt idx="18" formatCode="0.000">
                  <c:v>0.97949999999999959</c:v>
                </c:pt>
                <c:pt idx="19" formatCode="0.000">
                  <c:v>0.97949999999999959</c:v>
                </c:pt>
                <c:pt idx="20" formatCode="0.000">
                  <c:v>0.97949999999999959</c:v>
                </c:pt>
                <c:pt idx="21" formatCode="0.000">
                  <c:v>0.97949999999999959</c:v>
                </c:pt>
                <c:pt idx="22" formatCode="0.000">
                  <c:v>0.97949999999999959</c:v>
                </c:pt>
                <c:pt idx="23" formatCode="0.000">
                  <c:v>0.97949999999999959</c:v>
                </c:pt>
                <c:pt idx="24" formatCode="0.000">
                  <c:v>0.97949999999999959</c:v>
                </c:pt>
                <c:pt idx="25">
                  <c:v>0.95599999999999996</c:v>
                </c:pt>
                <c:pt idx="26">
                  <c:v>0.97599999999999998</c:v>
                </c:pt>
                <c:pt idx="27">
                  <c:v>0.97599999999999998</c:v>
                </c:pt>
                <c:pt idx="28">
                  <c:v>0.97599999999999998</c:v>
                </c:pt>
                <c:pt idx="29">
                  <c:v>0.97599999999999998</c:v>
                </c:pt>
                <c:pt idx="30">
                  <c:v>0.97599999999999998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F-4A72-B84B-D3D44A90B046}"/>
            </c:ext>
          </c:extLst>
        </c:ser>
        <c:ser>
          <c:idx val="1"/>
          <c:order val="1"/>
          <c:tx>
            <c:v>Est 647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7BC28A5-BB44-4BB3-BE0D-34F5806AFB0F}" type="CELLRANGE">
                      <a:rPr lang="en-US"/>
                      <a:pPr>
                        <a:defRPr sz="240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279330023568295"/>
                      <c:h val="5.526702496638145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CC-401E-8FCD-AA78E53273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Sheet1!$A$41</c:f>
              <c:numCache>
                <c:formatCode>General</c:formatCode>
                <c:ptCount val="1"/>
                <c:pt idx="0">
                  <c:v>647</c:v>
                </c:pt>
              </c:numCache>
            </c:numRef>
          </c:xVal>
          <c:yVal>
            <c:numRef>
              <c:f>Sheet1!$F$41</c:f>
              <c:numCache>
                <c:formatCode>0.000</c:formatCode>
                <c:ptCount val="1"/>
                <c:pt idx="0">
                  <c:v>0.96627407878017701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Sheet1!$N$41</c15:f>
                <c15:dlblRangeCache>
                  <c:ptCount val="1"/>
                  <c:pt idx="0">
                    <c:v>Measured = 0.966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7AF-4A72-B84B-D3D44A90B046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Expected</c:v>
                </c:pt>
              </c:strCache>
            </c:strRef>
          </c:tx>
          <c:spPr>
            <a:ln w="38100" cap="rnd">
              <a:noFill/>
              <a:prstDash val="solid"/>
              <a:round/>
            </a:ln>
            <a:effectLst/>
          </c:spPr>
          <c:marker>
            <c:symbol val="circle"/>
            <c:size val="50"/>
            <c:spPr>
              <a:noFill/>
              <a:ln w="38100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CE4DE0-27D6-42EE-8440-AC108A8C01B1}" type="CELLRANGE">
                      <a:rPr lang="en-US"/>
                      <a:pPr>
                        <a:defRPr sz="2400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4885584598722"/>
                      <c:h val="6.3377623730803051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0F9-4D0F-8276-C782DD185F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Sheet1!$A$7:$A$7</c:f>
              <c:numCache>
                <c:formatCode>General</c:formatCode>
                <c:ptCount val="1"/>
                <c:pt idx="0">
                  <c:v>647</c:v>
                </c:pt>
              </c:numCache>
            </c:numRef>
          </c:xVal>
          <c:yVal>
            <c:numRef>
              <c:f>Sheet1!$E$7:$E$7</c:f>
              <c:numCache>
                <c:formatCode>General</c:formatCode>
                <c:ptCount val="1"/>
                <c:pt idx="0">
                  <c:v>0.96099999999999997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Sheet1!$N$7</c15:f>
                <c15:dlblRangeCache>
                  <c:ptCount val="1"/>
                  <c:pt idx="0">
                    <c:v>Modeled  = 0.961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7AF-4A72-B84B-D3D44A90B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818544"/>
        <c:axId val="498818872"/>
      </c:scatterChart>
      <c:valAx>
        <c:axId val="49881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Reference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8872"/>
        <c:crossesAt val="0.94000000000000006"/>
        <c:crossBetween val="midCat"/>
      </c:valAx>
      <c:valAx>
        <c:axId val="498818872"/>
        <c:scaling>
          <c:orientation val="minMax"/>
          <c:max val="0.99"/>
          <c:min val="0.94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Ammonia Band Transmission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18544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644300307956547"/>
          <c:y val="0.73833363945653563"/>
          <c:w val="0.37065931341744529"/>
          <c:h val="3.0835363539180333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E49BD7-9831-43FD-92DB-5BB53E016E37}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FF2EF0-C461-4768-B70E-FA1C2262963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3077" cy="94395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79C1F-9448-4A54-95E8-CB3FC2026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0.14256</cdr:x>
      <cdr:y>0.1185</cdr:y>
    </cdr:from>
    <cdr:to>
      <cdr:x>0.40566</cdr:x>
      <cdr:y>0.31503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5E95E6-C6E9-4749-89F1-08B81D99B73E}"/>
            </a:ext>
          </a:extLst>
        </cdr:cNvPr>
        <cdr:cNvSpPr txBox="1"/>
      </cdr:nvSpPr>
      <cdr:spPr>
        <a:xfrm xmlns:a="http://schemas.openxmlformats.org/drawingml/2006/main">
          <a:off x="1233713" y="743857"/>
          <a:ext cx="2276930" cy="1233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Note that trendlines/linear</a:t>
          </a:r>
          <a:r>
            <a:rPr lang="en-US" sz="1800" b="1" baseline="0"/>
            <a:t> fits are computed with </a:t>
          </a:r>
          <a:r>
            <a:rPr lang="en-US" sz="1800" b="1" i="1" baseline="0"/>
            <a:t>unweighted data.</a:t>
          </a:r>
          <a:r>
            <a:rPr lang="en-US" sz="1800" b="1"/>
            <a:t>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988636" cy="9395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33722-6F2C-4287-B3FE-FA74826E0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0.1247</cdr:x>
      <cdr:y>0.20259</cdr:y>
    </cdr:from>
    <cdr:to>
      <cdr:x>0.3878</cdr:x>
      <cdr:y>0.31565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5E95E6-C6E9-4749-89F1-08B81D99B73E}"/>
            </a:ext>
          </a:extLst>
        </cdr:cNvPr>
        <cdr:cNvSpPr txBox="1"/>
      </cdr:nvSpPr>
      <cdr:spPr>
        <a:xfrm xmlns:a="http://schemas.openxmlformats.org/drawingml/2006/main">
          <a:off x="1620274" y="1912333"/>
          <a:ext cx="3418479" cy="106728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>
              <a:solidFill>
                <a:srgbClr val="595959"/>
              </a:solidFill>
            </a:rPr>
            <a:t>Trendline is</a:t>
          </a:r>
          <a:r>
            <a:rPr lang="en-US" sz="2400" b="1" baseline="0">
              <a:solidFill>
                <a:srgbClr val="595959"/>
              </a:solidFill>
            </a:rPr>
            <a:t> computed with </a:t>
          </a:r>
          <a:r>
            <a:rPr lang="en-US" sz="2400" b="1" i="1" u="sng" baseline="0">
              <a:solidFill>
                <a:srgbClr val="595959"/>
              </a:solidFill>
            </a:rPr>
            <a:t>weighted</a:t>
          </a:r>
          <a:r>
            <a:rPr lang="en-US" sz="2400" b="1" i="1" baseline="0">
              <a:solidFill>
                <a:srgbClr val="595959"/>
              </a:solidFill>
            </a:rPr>
            <a:t> data.</a:t>
          </a:r>
          <a:r>
            <a:rPr lang="en-US" sz="2400" b="1">
              <a:solidFill>
                <a:srgbClr val="595959"/>
              </a:solidFill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5D66-EFAC-4F7D-A0FF-B8EFDDB0C355}">
  <dimension ref="A1:N41"/>
  <sheetViews>
    <sheetView topLeftCell="A19" workbookViewId="0">
      <selection activeCell="N41" sqref="N41"/>
    </sheetView>
  </sheetViews>
  <sheetFormatPr defaultRowHeight="14.5" x14ac:dyDescent="0.35"/>
  <cols>
    <col min="2" max="2" width="16.7265625" customWidth="1"/>
    <col min="3" max="3" width="15.90625" customWidth="1"/>
    <col min="6" max="6" width="9.36328125" bestFit="1" customWidth="1"/>
  </cols>
  <sheetData>
    <row r="1" spans="1:14" s="1" customFormat="1" ht="32.5" customHeight="1" x14ac:dyDescent="0.35">
      <c r="B1" s="8" t="s">
        <v>2</v>
      </c>
      <c r="C1" s="8"/>
    </row>
    <row r="2" spans="1:14" x14ac:dyDescent="0.35">
      <c r="A2" t="s">
        <v>0</v>
      </c>
      <c r="B2" s="2">
        <v>2020</v>
      </c>
      <c r="C2">
        <v>2021</v>
      </c>
      <c r="D2" t="s">
        <v>3</v>
      </c>
      <c r="E2" t="s">
        <v>1</v>
      </c>
      <c r="F2" t="s">
        <v>4</v>
      </c>
      <c r="G2" t="s">
        <v>5</v>
      </c>
      <c r="K2">
        <f t="array" ref="K2:L6">LINEST(D3:D6,A3:A6)</f>
        <v>6.5810157194679604E-4</v>
      </c>
      <c r="L2">
        <v>0.53464752116082193</v>
      </c>
    </row>
    <row r="3" spans="1:14" x14ac:dyDescent="0.35">
      <c r="A3">
        <v>632</v>
      </c>
      <c r="C3">
        <v>0.94899999999999995</v>
      </c>
      <c r="D3">
        <f>AVERAGE(B3:C3)</f>
        <v>0.94899999999999995</v>
      </c>
      <c r="E3">
        <v>0.96099999999999997</v>
      </c>
      <c r="F3" s="4">
        <f>A3*K$2+L$2</f>
        <v>0.95056771463119705</v>
      </c>
      <c r="G3" s="4">
        <f>F3-E3</f>
        <v>-1.0432285368802918E-2</v>
      </c>
      <c r="K3">
        <v>6.5810157194679604E-4</v>
      </c>
      <c r="L3">
        <v>0.53464752116082193</v>
      </c>
    </row>
    <row r="4" spans="1:14" x14ac:dyDescent="0.35">
      <c r="A4">
        <v>656</v>
      </c>
      <c r="B4">
        <v>0.97599999999999998</v>
      </c>
      <c r="C4">
        <v>0.98499999999999999</v>
      </c>
      <c r="D4">
        <f t="shared" ref="D4:D6" si="0">AVERAGE(B4:C4)</f>
        <v>0.98049999999999993</v>
      </c>
      <c r="E4">
        <v>0.96099999999999997</v>
      </c>
      <c r="F4" s="4">
        <f>A4*K$2+L$2</f>
        <v>0.96636215235792011</v>
      </c>
      <c r="G4" s="4">
        <f t="shared" ref="G4:G7" si="1">F4-E4</f>
        <v>5.3621523579201469E-3</v>
      </c>
      <c r="K4">
        <v>6.5810157194679604E-4</v>
      </c>
      <c r="L4">
        <v>0.53464752116082193</v>
      </c>
    </row>
    <row r="5" spans="1:14" x14ac:dyDescent="0.35">
      <c r="A5">
        <v>658</v>
      </c>
      <c r="B5">
        <v>0.95599999999999996</v>
      </c>
      <c r="D5">
        <f t="shared" si="0"/>
        <v>0.95599999999999996</v>
      </c>
      <c r="E5">
        <v>0.96099999999999997</v>
      </c>
      <c r="F5" s="4">
        <f>A5*K$2+L$2</f>
        <v>0.9676783555018138</v>
      </c>
      <c r="G5" s="4">
        <f t="shared" si="1"/>
        <v>6.6783555018138374E-3</v>
      </c>
      <c r="K5">
        <v>6.5810157194679604E-4</v>
      </c>
      <c r="L5">
        <v>0.53464752116082193</v>
      </c>
    </row>
    <row r="6" spans="1:14" x14ac:dyDescent="0.35">
      <c r="A6">
        <v>672</v>
      </c>
      <c r="B6">
        <v>0.97599999999999998</v>
      </c>
      <c r="D6">
        <f t="shared" si="0"/>
        <v>0.97599999999999998</v>
      </c>
      <c r="E6">
        <v>0.96099999999999997</v>
      </c>
      <c r="F6" s="4">
        <f>A6*K$2+L$2</f>
        <v>0.97689177750906886</v>
      </c>
      <c r="G6" s="4">
        <f t="shared" si="1"/>
        <v>1.5891777509068894E-2</v>
      </c>
      <c r="K6">
        <v>6.5810157194679604E-4</v>
      </c>
      <c r="L6">
        <v>0.53464752116082193</v>
      </c>
    </row>
    <row r="7" spans="1:14" x14ac:dyDescent="0.35">
      <c r="A7">
        <v>647</v>
      </c>
      <c r="E7">
        <v>0.96099999999999997</v>
      </c>
      <c r="F7" s="4">
        <f>A7*K$2+L$2</f>
        <v>0.960439238210399</v>
      </c>
      <c r="G7" s="4">
        <f t="shared" si="1"/>
        <v>-5.607617896009609E-4</v>
      </c>
      <c r="H7" s="6">
        <f>G7/E7</f>
        <v>-5.8351903184283133E-4</v>
      </c>
      <c r="I7" s="5">
        <f>G7/(1-E7)</f>
        <v>-1.4378507425665651E-2</v>
      </c>
      <c r="N7" t="str">
        <f>"Modeled  = "&amp;TEXT(E7,"0.000")</f>
        <v>Modeled  = 0.961</v>
      </c>
    </row>
    <row r="9" spans="1:14" x14ac:dyDescent="0.35">
      <c r="A9" t="s">
        <v>0</v>
      </c>
      <c r="B9" s="3">
        <v>2020</v>
      </c>
      <c r="C9">
        <v>2021</v>
      </c>
      <c r="D9" t="s">
        <v>3</v>
      </c>
      <c r="E9" t="s">
        <v>1</v>
      </c>
      <c r="F9" t="s">
        <v>4</v>
      </c>
      <c r="G9" t="s">
        <v>5</v>
      </c>
    </row>
    <row r="10" spans="1:14" x14ac:dyDescent="0.35">
      <c r="A10">
        <v>632</v>
      </c>
      <c r="C10">
        <v>0.94899999999999995</v>
      </c>
      <c r="D10">
        <f>AVERAGE(C$10:C$14)</f>
        <v>0.94900000000000007</v>
      </c>
      <c r="E10">
        <v>0.96099999999999997</v>
      </c>
      <c r="F10" s="4">
        <f>A10*K$10+L$10</f>
        <v>0.95418831003811866</v>
      </c>
      <c r="G10" s="4">
        <f>F10-E10</f>
        <v>-6.8116899618813065E-3</v>
      </c>
      <c r="K10" s="7">
        <f t="array" ref="K10:L14">LINEST(D10:D40,A10:A40)</f>
        <v>8.0571791613722355E-4</v>
      </c>
      <c r="L10">
        <v>0.44497458703939341</v>
      </c>
    </row>
    <row r="11" spans="1:14" x14ac:dyDescent="0.35">
      <c r="A11">
        <v>632</v>
      </c>
      <c r="C11">
        <v>0.94899999999999995</v>
      </c>
      <c r="D11">
        <f t="shared" ref="D11:D14" si="2">AVERAGE(C$10:C$14)</f>
        <v>0.94900000000000007</v>
      </c>
      <c r="E11">
        <v>0.96099999999999997</v>
      </c>
      <c r="F11" s="4">
        <f t="shared" ref="F11:F41" si="3">A11*K$10+L$10</f>
        <v>0.95418831003811866</v>
      </c>
      <c r="G11" s="4">
        <f t="shared" ref="G11:G41" si="4">F11-E11</f>
        <v>-6.8116899618813065E-3</v>
      </c>
      <c r="K11" s="7">
        <v>8.0571791613722355E-4</v>
      </c>
      <c r="L11">
        <v>0.44497458703939341</v>
      </c>
    </row>
    <row r="12" spans="1:14" x14ac:dyDescent="0.35">
      <c r="A12">
        <v>632</v>
      </c>
      <c r="C12">
        <v>0.94899999999999995</v>
      </c>
      <c r="D12">
        <f t="shared" si="2"/>
        <v>0.94900000000000007</v>
      </c>
      <c r="E12">
        <v>0.96099999999999997</v>
      </c>
      <c r="F12" s="4">
        <f t="shared" si="3"/>
        <v>0.95418831003811866</v>
      </c>
      <c r="G12" s="4">
        <f t="shared" si="4"/>
        <v>-6.8116899618813065E-3</v>
      </c>
      <c r="K12" s="7">
        <v>8.0571791613722355E-4</v>
      </c>
      <c r="L12">
        <v>0.44497458703939341</v>
      </c>
    </row>
    <row r="13" spans="1:14" x14ac:dyDescent="0.35">
      <c r="A13">
        <v>632</v>
      </c>
      <c r="C13">
        <v>0.94899999999999995</v>
      </c>
      <c r="D13">
        <f t="shared" si="2"/>
        <v>0.94900000000000007</v>
      </c>
      <c r="E13">
        <v>0.96099999999999997</v>
      </c>
      <c r="F13" s="4">
        <f t="shared" si="3"/>
        <v>0.95418831003811866</v>
      </c>
      <c r="G13" s="4">
        <f t="shared" si="4"/>
        <v>-6.8116899618813065E-3</v>
      </c>
      <c r="K13" s="7">
        <v>8.0571791613722355E-4</v>
      </c>
      <c r="L13">
        <v>0.44497458703939341</v>
      </c>
    </row>
    <row r="14" spans="1:14" x14ac:dyDescent="0.35">
      <c r="A14">
        <v>632</v>
      </c>
      <c r="C14">
        <v>0.94899999999999995</v>
      </c>
      <c r="D14">
        <f t="shared" si="2"/>
        <v>0.94900000000000007</v>
      </c>
      <c r="E14">
        <v>0.96099999999999997</v>
      </c>
      <c r="F14" s="4">
        <f t="shared" si="3"/>
        <v>0.95418831003811866</v>
      </c>
      <c r="G14" s="4">
        <f t="shared" si="4"/>
        <v>-6.8116899618813065E-3</v>
      </c>
      <c r="K14" s="7">
        <v>8.0571791613722355E-4</v>
      </c>
      <c r="L14">
        <v>0.44497458703939341</v>
      </c>
    </row>
    <row r="15" spans="1:14" x14ac:dyDescent="0.35">
      <c r="A15">
        <v>632</v>
      </c>
      <c r="C15">
        <v>0.94899999999999995</v>
      </c>
      <c r="D15">
        <f t="shared" ref="D15" si="5">AVERAGE(C$10:C$14)</f>
        <v>0.94900000000000007</v>
      </c>
      <c r="E15">
        <v>0.96099999999999997</v>
      </c>
      <c r="F15" s="4">
        <f t="shared" ref="F15" si="6">A15*K$10+L$10</f>
        <v>0.95418831003811866</v>
      </c>
      <c r="G15" s="4">
        <f t="shared" ref="G15" si="7">F15-E15</f>
        <v>-6.8116899618813065E-3</v>
      </c>
      <c r="K15" t="e">
        <f t="array" ref="K15:L15">LINEST(D15:D45,A15:A45)</f>
        <v>#VALUE!</v>
      </c>
      <c r="L15" t="e">
        <v>#VALUE!</v>
      </c>
    </row>
    <row r="16" spans="1:14" x14ac:dyDescent="0.35">
      <c r="A16">
        <v>632</v>
      </c>
      <c r="C16">
        <v>0.94899999999999995</v>
      </c>
      <c r="D16">
        <f t="shared" ref="D16" si="8">AVERAGE(C$10:C$14)</f>
        <v>0.94900000000000007</v>
      </c>
      <c r="E16">
        <v>0.96099999999999997</v>
      </c>
      <c r="F16" s="4">
        <f t="shared" ref="F16" si="9">A16*K$10+L$10</f>
        <v>0.95418831003811866</v>
      </c>
      <c r="G16" s="4">
        <f t="shared" ref="G16" si="10">F16-E16</f>
        <v>-6.8116899618813065E-3</v>
      </c>
      <c r="K16" t="e">
        <f t="array" ref="K16:L16">LINEST(D16:D46,A16:A46)</f>
        <v>#VALUE!</v>
      </c>
      <c r="L16" t="e">
        <v>#VALUE!</v>
      </c>
    </row>
    <row r="17" spans="1:7" x14ac:dyDescent="0.35">
      <c r="A17">
        <v>656</v>
      </c>
      <c r="C17">
        <v>0.98499999999999999</v>
      </c>
      <c r="D17" s="4">
        <f t="shared" ref="D17:D23" si="11">AVERAGE(B$17:C$34)</f>
        <v>0.97949999999999959</v>
      </c>
      <c r="E17">
        <v>0.96099999999999997</v>
      </c>
      <c r="F17" s="4">
        <f t="shared" si="3"/>
        <v>0.97352554002541203</v>
      </c>
      <c r="G17" s="4">
        <f t="shared" si="4"/>
        <v>1.2525540025412063E-2</v>
      </c>
    </row>
    <row r="18" spans="1:7" x14ac:dyDescent="0.35">
      <c r="A18">
        <v>656</v>
      </c>
      <c r="C18">
        <v>0.98499999999999999</v>
      </c>
      <c r="D18" s="4">
        <f t="shared" si="11"/>
        <v>0.97949999999999959</v>
      </c>
      <c r="E18">
        <v>0.96099999999999997</v>
      </c>
      <c r="F18" s="4">
        <f t="shared" si="3"/>
        <v>0.97352554002541203</v>
      </c>
      <c r="G18" s="4">
        <f t="shared" si="4"/>
        <v>1.2525540025412063E-2</v>
      </c>
    </row>
    <row r="19" spans="1:7" x14ac:dyDescent="0.35">
      <c r="A19">
        <v>656</v>
      </c>
      <c r="C19">
        <v>0.98499999999999999</v>
      </c>
      <c r="D19" s="4">
        <f t="shared" si="11"/>
        <v>0.97949999999999959</v>
      </c>
      <c r="E19">
        <v>0.96099999999999997</v>
      </c>
      <c r="F19" s="4">
        <f t="shared" si="3"/>
        <v>0.97352554002541203</v>
      </c>
      <c r="G19" s="4">
        <f t="shared" si="4"/>
        <v>1.2525540025412063E-2</v>
      </c>
    </row>
    <row r="20" spans="1:7" x14ac:dyDescent="0.35">
      <c r="A20">
        <v>656</v>
      </c>
      <c r="C20">
        <v>0.98499999999999999</v>
      </c>
      <c r="D20" s="4">
        <f t="shared" si="11"/>
        <v>0.97949999999999959</v>
      </c>
      <c r="E20">
        <v>0.96099999999999997</v>
      </c>
      <c r="F20" s="4">
        <f t="shared" si="3"/>
        <v>0.97352554002541203</v>
      </c>
      <c r="G20" s="4">
        <f t="shared" si="4"/>
        <v>1.2525540025412063E-2</v>
      </c>
    </row>
    <row r="21" spans="1:7" x14ac:dyDescent="0.35">
      <c r="A21">
        <v>656</v>
      </c>
      <c r="C21">
        <v>0.98499999999999999</v>
      </c>
      <c r="D21" s="4">
        <f t="shared" si="11"/>
        <v>0.97949999999999959</v>
      </c>
      <c r="E21">
        <v>0.96099999999999997</v>
      </c>
      <c r="F21" s="4">
        <f t="shared" si="3"/>
        <v>0.97352554002541203</v>
      </c>
      <c r="G21" s="4">
        <f t="shared" si="4"/>
        <v>1.2525540025412063E-2</v>
      </c>
    </row>
    <row r="22" spans="1:7" x14ac:dyDescent="0.35">
      <c r="A22">
        <v>656</v>
      </c>
      <c r="C22">
        <v>0.98499999999999999</v>
      </c>
      <c r="D22" s="4">
        <f t="shared" si="11"/>
        <v>0.97949999999999959</v>
      </c>
      <c r="E22">
        <v>0.96099999999999997</v>
      </c>
      <c r="F22" s="4">
        <f t="shared" ref="F22" si="12">A22*K$10+L$10</f>
        <v>0.97352554002541203</v>
      </c>
      <c r="G22" s="4">
        <f t="shared" ref="G22" si="13">F22-E22</f>
        <v>1.2525540025412063E-2</v>
      </c>
    </row>
    <row r="23" spans="1:7" x14ac:dyDescent="0.35">
      <c r="A23">
        <v>656</v>
      </c>
      <c r="C23">
        <v>0.98499999999999999</v>
      </c>
      <c r="D23" s="4">
        <f t="shared" si="11"/>
        <v>0.97949999999999959</v>
      </c>
      <c r="E23">
        <v>0.96099999999999997</v>
      </c>
      <c r="F23" s="4">
        <f t="shared" ref="F23" si="14">A23*K$10+L$10</f>
        <v>0.97352554002541203</v>
      </c>
      <c r="G23" s="4">
        <f t="shared" ref="G23" si="15">F23-E23</f>
        <v>1.2525540025412063E-2</v>
      </c>
    </row>
    <row r="24" spans="1:7" x14ac:dyDescent="0.35">
      <c r="A24">
        <v>656</v>
      </c>
      <c r="B24">
        <v>0.97599999999999998</v>
      </c>
      <c r="D24" s="4">
        <f t="shared" ref="D24" si="16">AVERAGE(B$17:C$34)</f>
        <v>0.97949999999999959</v>
      </c>
      <c r="E24">
        <v>0.96099999999999997</v>
      </c>
      <c r="F24" s="4">
        <f t="shared" si="3"/>
        <v>0.97352554002541203</v>
      </c>
      <c r="G24" s="4">
        <f t="shared" si="4"/>
        <v>1.2525540025412063E-2</v>
      </c>
    </row>
    <row r="25" spans="1:7" x14ac:dyDescent="0.35">
      <c r="A25">
        <v>656</v>
      </c>
      <c r="B25">
        <v>0.97599999999999998</v>
      </c>
      <c r="D25" s="4">
        <f t="shared" ref="D25:D34" si="17">AVERAGE(B$17:C$34)</f>
        <v>0.97949999999999959</v>
      </c>
      <c r="E25">
        <v>0.96099999999999997</v>
      </c>
      <c r="F25" s="4">
        <f t="shared" si="3"/>
        <v>0.97352554002541203</v>
      </c>
      <c r="G25" s="4">
        <f t="shared" si="4"/>
        <v>1.2525540025412063E-2</v>
      </c>
    </row>
    <row r="26" spans="1:7" x14ac:dyDescent="0.35">
      <c r="A26">
        <v>656</v>
      </c>
      <c r="B26">
        <v>0.97599999999999998</v>
      </c>
      <c r="D26" s="4">
        <f t="shared" si="17"/>
        <v>0.97949999999999959</v>
      </c>
      <c r="E26">
        <v>0.96099999999999997</v>
      </c>
      <c r="F26" s="4">
        <f t="shared" si="3"/>
        <v>0.97352554002541203</v>
      </c>
      <c r="G26" s="4">
        <f t="shared" si="4"/>
        <v>1.2525540025412063E-2</v>
      </c>
    </row>
    <row r="27" spans="1:7" x14ac:dyDescent="0.35">
      <c r="A27">
        <v>656</v>
      </c>
      <c r="B27">
        <v>0.97599999999999998</v>
      </c>
      <c r="D27" s="4">
        <f t="shared" si="17"/>
        <v>0.97949999999999959</v>
      </c>
      <c r="E27">
        <v>0.96099999999999997</v>
      </c>
      <c r="F27" s="4">
        <f t="shared" si="3"/>
        <v>0.97352554002541203</v>
      </c>
      <c r="G27" s="4">
        <f t="shared" si="4"/>
        <v>1.2525540025412063E-2</v>
      </c>
    </row>
    <row r="28" spans="1:7" x14ac:dyDescent="0.35">
      <c r="A28">
        <v>656</v>
      </c>
      <c r="B28">
        <v>0.97599999999999998</v>
      </c>
      <c r="D28" s="4">
        <f t="shared" si="17"/>
        <v>0.97949999999999959</v>
      </c>
      <c r="E28">
        <v>0.96099999999999997</v>
      </c>
      <c r="F28" s="4">
        <f t="shared" si="3"/>
        <v>0.97352554002541203</v>
      </c>
      <c r="G28" s="4">
        <f t="shared" si="4"/>
        <v>1.2525540025412063E-2</v>
      </c>
    </row>
    <row r="29" spans="1:7" x14ac:dyDescent="0.35">
      <c r="A29">
        <v>656</v>
      </c>
      <c r="B29">
        <v>0.97599999999999998</v>
      </c>
      <c r="D29" s="4">
        <f t="shared" si="17"/>
        <v>0.97949999999999959</v>
      </c>
      <c r="E29">
        <v>0.96099999999999997</v>
      </c>
      <c r="F29" s="4">
        <f t="shared" si="3"/>
        <v>0.97352554002541203</v>
      </c>
      <c r="G29" s="4">
        <f t="shared" si="4"/>
        <v>1.2525540025412063E-2</v>
      </c>
    </row>
    <row r="30" spans="1:7" x14ac:dyDescent="0.35">
      <c r="A30">
        <v>656</v>
      </c>
      <c r="B30">
        <v>0.97599999999999998</v>
      </c>
      <c r="D30" s="4">
        <f t="shared" si="17"/>
        <v>0.97949999999999959</v>
      </c>
      <c r="E30">
        <v>0.96099999999999997</v>
      </c>
      <c r="F30" s="4">
        <f t="shared" si="3"/>
        <v>0.97352554002541203</v>
      </c>
      <c r="G30" s="4">
        <f t="shared" si="4"/>
        <v>1.2525540025412063E-2</v>
      </c>
    </row>
    <row r="31" spans="1:7" x14ac:dyDescent="0.35">
      <c r="A31">
        <v>656</v>
      </c>
      <c r="B31">
        <v>0.97599999999999998</v>
      </c>
      <c r="D31" s="4">
        <f t="shared" si="17"/>
        <v>0.97949999999999959</v>
      </c>
      <c r="E31">
        <v>0.96099999999999997</v>
      </c>
      <c r="F31" s="4">
        <f t="shared" si="3"/>
        <v>0.97352554002541203</v>
      </c>
      <c r="G31" s="4">
        <f t="shared" si="4"/>
        <v>1.2525540025412063E-2</v>
      </c>
    </row>
    <row r="32" spans="1:7" x14ac:dyDescent="0.35">
      <c r="A32">
        <v>656</v>
      </c>
      <c r="B32">
        <v>0.97599999999999998</v>
      </c>
      <c r="D32" s="4">
        <f t="shared" si="17"/>
        <v>0.97949999999999959</v>
      </c>
      <c r="E32">
        <v>0.96099999999999997</v>
      </c>
      <c r="F32" s="4">
        <f t="shared" si="3"/>
        <v>0.97352554002541203</v>
      </c>
      <c r="G32" s="4">
        <f t="shared" si="4"/>
        <v>1.2525540025412063E-2</v>
      </c>
    </row>
    <row r="33" spans="1:14" x14ac:dyDescent="0.35">
      <c r="A33">
        <v>656</v>
      </c>
      <c r="B33">
        <v>0.97599999999999998</v>
      </c>
      <c r="D33" s="4">
        <f t="shared" si="17"/>
        <v>0.97949999999999959</v>
      </c>
      <c r="E33">
        <v>0.96099999999999997</v>
      </c>
      <c r="F33" s="4">
        <f t="shared" si="3"/>
        <v>0.97352554002541203</v>
      </c>
      <c r="G33" s="4">
        <f t="shared" si="4"/>
        <v>1.2525540025412063E-2</v>
      </c>
    </row>
    <row r="34" spans="1:14" x14ac:dyDescent="0.35">
      <c r="A34">
        <v>656</v>
      </c>
      <c r="B34">
        <v>0.97599999999999998</v>
      </c>
      <c r="D34" s="4">
        <f t="shared" si="17"/>
        <v>0.97949999999999959</v>
      </c>
      <c r="E34">
        <v>0.96099999999999997</v>
      </c>
      <c r="F34" s="4">
        <f t="shared" si="3"/>
        <v>0.97352554002541203</v>
      </c>
      <c r="G34" s="4">
        <f t="shared" si="4"/>
        <v>1.2525540025412063E-2</v>
      </c>
    </row>
    <row r="35" spans="1:14" x14ac:dyDescent="0.35">
      <c r="A35">
        <v>658</v>
      </c>
      <c r="B35">
        <v>0.95599999999999996</v>
      </c>
      <c r="D35">
        <f t="shared" ref="D35" si="18">AVERAGE(B35:C35)</f>
        <v>0.95599999999999996</v>
      </c>
      <c r="E35">
        <v>0.96099999999999997</v>
      </c>
      <c r="F35" s="4">
        <f t="shared" si="3"/>
        <v>0.97513697585768655</v>
      </c>
      <c r="G35" s="4">
        <f t="shared" si="4"/>
        <v>1.4136975857686584E-2</v>
      </c>
    </row>
    <row r="36" spans="1:14" x14ac:dyDescent="0.35">
      <c r="A36">
        <v>672</v>
      </c>
      <c r="B36">
        <v>0.97599999999999998</v>
      </c>
      <c r="D36">
        <f>AVERAGE(B$36:B$40)</f>
        <v>0.97599999999999998</v>
      </c>
      <c r="E36">
        <v>0.96099999999999997</v>
      </c>
      <c r="F36" s="4">
        <f t="shared" si="3"/>
        <v>0.98641702668360765</v>
      </c>
      <c r="G36" s="4">
        <f t="shared" si="4"/>
        <v>2.541702668360768E-2</v>
      </c>
    </row>
    <row r="37" spans="1:14" x14ac:dyDescent="0.35">
      <c r="A37">
        <v>672</v>
      </c>
      <c r="B37">
        <v>0.97599999999999998</v>
      </c>
      <c r="D37">
        <f t="shared" ref="D37:D40" si="19">AVERAGE(B$36:B$40)</f>
        <v>0.97599999999999998</v>
      </c>
      <c r="E37">
        <v>0.96099999999999997</v>
      </c>
      <c r="F37" s="4">
        <f t="shared" si="3"/>
        <v>0.98641702668360765</v>
      </c>
      <c r="G37" s="4">
        <f t="shared" si="4"/>
        <v>2.541702668360768E-2</v>
      </c>
    </row>
    <row r="38" spans="1:14" x14ac:dyDescent="0.35">
      <c r="A38">
        <v>672</v>
      </c>
      <c r="B38">
        <v>0.97599999999999998</v>
      </c>
      <c r="D38">
        <f t="shared" si="19"/>
        <v>0.97599999999999998</v>
      </c>
      <c r="E38">
        <v>0.96099999999999997</v>
      </c>
      <c r="F38" s="4">
        <f t="shared" si="3"/>
        <v>0.98641702668360765</v>
      </c>
      <c r="G38" s="4">
        <f t="shared" si="4"/>
        <v>2.541702668360768E-2</v>
      </c>
    </row>
    <row r="39" spans="1:14" x14ac:dyDescent="0.35">
      <c r="A39">
        <v>672</v>
      </c>
      <c r="B39">
        <v>0.97599999999999998</v>
      </c>
      <c r="D39">
        <f t="shared" si="19"/>
        <v>0.97599999999999998</v>
      </c>
      <c r="E39">
        <v>0.96099999999999997</v>
      </c>
      <c r="F39" s="4">
        <f t="shared" si="3"/>
        <v>0.98641702668360765</v>
      </c>
      <c r="G39" s="4">
        <f t="shared" si="4"/>
        <v>2.541702668360768E-2</v>
      </c>
    </row>
    <row r="40" spans="1:14" x14ac:dyDescent="0.35">
      <c r="A40">
        <v>672</v>
      </c>
      <c r="B40">
        <v>0.97599999999999998</v>
      </c>
      <c r="D40">
        <f t="shared" si="19"/>
        <v>0.97599999999999998</v>
      </c>
      <c r="E40">
        <v>0.96099999999999997</v>
      </c>
      <c r="F40" s="4">
        <f t="shared" si="3"/>
        <v>0.98641702668360765</v>
      </c>
      <c r="G40" s="4">
        <f t="shared" si="4"/>
        <v>2.541702668360768E-2</v>
      </c>
    </row>
    <row r="41" spans="1:14" x14ac:dyDescent="0.35">
      <c r="A41">
        <v>647</v>
      </c>
      <c r="E41">
        <v>0.96099999999999997</v>
      </c>
      <c r="F41" s="4">
        <f t="shared" si="3"/>
        <v>0.96627407878017701</v>
      </c>
      <c r="G41" s="4">
        <f t="shared" si="4"/>
        <v>5.2740787801770495E-3</v>
      </c>
      <c r="H41" s="6">
        <f>G41/E41</f>
        <v>5.4881152759386573E-3</v>
      </c>
      <c r="I41" s="5">
        <f>G41/(1-E41)</f>
        <v>0.13523278923530885</v>
      </c>
      <c r="N41" t="str">
        <f>"Measured = "&amp;TEXT(F41,"0.000")</f>
        <v>Measured = 0.966</v>
      </c>
    </row>
  </sheetData>
  <autoFilter ref="A2:G7" xr:uid="{D2E45D66-EFAC-4F7D-A0FF-B8EFDDB0C355}"/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Hill</dc:creator>
  <cp:lastModifiedBy>Steven Hill</cp:lastModifiedBy>
  <dcterms:created xsi:type="dcterms:W3CDTF">2021-11-21T01:52:35Z</dcterms:created>
  <dcterms:modified xsi:type="dcterms:W3CDTF">2021-12-14T02:22:24Z</dcterms:modified>
</cp:coreProperties>
</file>