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1_{C6F5044C-46F7-4475-BCBC-21F1D382DA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ansmission" sheetId="1" r:id="rId1"/>
    <sheet name="Corrected for Moon ClrSlp" sheetId="3" r:id="rId2"/>
    <sheet name="Char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1" l="1"/>
  <c r="W30" i="1"/>
  <c r="W31" i="1"/>
  <c r="W32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N28" i="1"/>
  <c r="O28" i="1"/>
  <c r="P28" i="1"/>
  <c r="Q28" i="1"/>
  <c r="R28" i="1"/>
  <c r="S28" i="1"/>
  <c r="T28" i="1"/>
  <c r="U28" i="1"/>
  <c r="V28" i="1"/>
  <c r="W28" i="1"/>
  <c r="M28" i="1"/>
  <c r="B38" i="1"/>
  <c r="B39" i="1" s="1"/>
  <c r="F39" i="1" s="1"/>
  <c r="G39" i="1" s="1"/>
  <c r="C37" i="1"/>
  <c r="D37" i="1" s="1"/>
  <c r="B37" i="1"/>
  <c r="D36" i="1"/>
  <c r="D38" i="1" s="1"/>
  <c r="D39" i="1" s="1"/>
  <c r="C36" i="1"/>
  <c r="B36" i="1"/>
  <c r="D36" i="3"/>
  <c r="C36" i="3"/>
  <c r="B36" i="3"/>
  <c r="E8" i="3"/>
  <c r="F8" i="3"/>
  <c r="G8" i="3"/>
  <c r="H8" i="3"/>
  <c r="I8" i="3"/>
  <c r="J8" i="3"/>
  <c r="K8" i="3"/>
  <c r="D8" i="3"/>
  <c r="D7" i="3"/>
  <c r="E7" i="3"/>
  <c r="F7" i="3"/>
  <c r="F9" i="3" s="1"/>
  <c r="F12" i="3" s="1"/>
  <c r="G7" i="3"/>
  <c r="H7" i="3"/>
  <c r="I7" i="3"/>
  <c r="J7" i="3"/>
  <c r="K7" i="3"/>
  <c r="L7" i="3"/>
  <c r="C7" i="3"/>
  <c r="D6" i="3"/>
  <c r="E6" i="3"/>
  <c r="F6" i="3"/>
  <c r="G6" i="3"/>
  <c r="H6" i="3"/>
  <c r="C37" i="3" s="1"/>
  <c r="D37" i="3" s="1"/>
  <c r="I6" i="3"/>
  <c r="J6" i="3"/>
  <c r="K6" i="3"/>
  <c r="L6" i="3"/>
  <c r="L9" i="3" s="1"/>
  <c r="L12" i="3" s="1"/>
  <c r="B6" i="3"/>
  <c r="C5" i="3"/>
  <c r="C9" i="3" s="1"/>
  <c r="C12" i="3" s="1"/>
  <c r="D5" i="3"/>
  <c r="E5" i="3"/>
  <c r="E9" i="3" s="1"/>
  <c r="E12" i="3" s="1"/>
  <c r="F5" i="3"/>
  <c r="H5" i="3"/>
  <c r="I5" i="3"/>
  <c r="I10" i="3" s="1"/>
  <c r="I11" i="3" s="1"/>
  <c r="J5" i="3"/>
  <c r="J10" i="3" s="1"/>
  <c r="J11" i="3" s="1"/>
  <c r="B5" i="3"/>
  <c r="B9" i="3" s="1"/>
  <c r="B12" i="3" s="1"/>
  <c r="C42" i="3"/>
  <c r="D42" i="3" s="1"/>
  <c r="B42" i="3"/>
  <c r="C30" i="3"/>
  <c r="D30" i="3" s="1"/>
  <c r="B30" i="3"/>
  <c r="C24" i="3"/>
  <c r="D24" i="3" s="1"/>
  <c r="B24" i="3"/>
  <c r="S14" i="3"/>
  <c r="R8" i="3"/>
  <c r="R4" i="3"/>
  <c r="Q4" i="3"/>
  <c r="P4" i="3"/>
  <c r="D9" i="3" l="1"/>
  <c r="D12" i="3" s="1"/>
  <c r="K9" i="3"/>
  <c r="K12" i="3" s="1"/>
  <c r="G9" i="3"/>
  <c r="G12" i="3" s="1"/>
  <c r="M12" i="3" s="1"/>
  <c r="M7" i="3"/>
  <c r="P7" i="3" s="1"/>
  <c r="B10" i="3"/>
  <c r="B11" i="3" s="1"/>
  <c r="B37" i="3"/>
  <c r="R5" i="3"/>
  <c r="H9" i="3"/>
  <c r="H12" i="3" s="1"/>
  <c r="H15" i="3" s="1"/>
  <c r="E10" i="3"/>
  <c r="E11" i="3" s="1"/>
  <c r="F10" i="3"/>
  <c r="F11" i="3" s="1"/>
  <c r="M6" i="3"/>
  <c r="P6" i="3" s="1"/>
  <c r="J9" i="3"/>
  <c r="J12" i="3" s="1"/>
  <c r="J15" i="3" s="1"/>
  <c r="B38" i="3"/>
  <c r="B39" i="3" s="1"/>
  <c r="F39" i="3" s="1"/>
  <c r="G39" i="3" s="1"/>
  <c r="C13" i="3"/>
  <c r="C16" i="3" s="1"/>
  <c r="B13" i="3"/>
  <c r="B15" i="3"/>
  <c r="H13" i="3"/>
  <c r="H16" i="3" s="1"/>
  <c r="E15" i="3"/>
  <c r="E13" i="3"/>
  <c r="E16" i="3" s="1"/>
  <c r="L13" i="3"/>
  <c r="L16" i="3" s="1"/>
  <c r="L15" i="3"/>
  <c r="F13" i="3"/>
  <c r="F16" i="3" s="1"/>
  <c r="F15" i="3"/>
  <c r="D13" i="3"/>
  <c r="D16" i="3" s="1"/>
  <c r="D15" i="3"/>
  <c r="K15" i="3"/>
  <c r="K13" i="3"/>
  <c r="K16" i="3" s="1"/>
  <c r="G15" i="3"/>
  <c r="M5" i="3"/>
  <c r="P5" i="3" s="1"/>
  <c r="Q6" i="3"/>
  <c r="Q9" i="3" s="1"/>
  <c r="Q12" i="3" s="1"/>
  <c r="Q13" i="3" s="1"/>
  <c r="I9" i="3"/>
  <c r="I12" i="3" s="1"/>
  <c r="L10" i="3"/>
  <c r="L11" i="3" s="1"/>
  <c r="H10" i="3"/>
  <c r="H11" i="3" s="1"/>
  <c r="D10" i="3"/>
  <c r="D11" i="3" s="1"/>
  <c r="R6" i="3"/>
  <c r="H24" i="3"/>
  <c r="Q5" i="3"/>
  <c r="C31" i="3"/>
  <c r="D31" i="3" s="1"/>
  <c r="Q8" i="3"/>
  <c r="K10" i="3"/>
  <c r="K11" i="3" s="1"/>
  <c r="G10" i="3"/>
  <c r="G11" i="3" s="1"/>
  <c r="C10" i="3"/>
  <c r="C11" i="3" s="1"/>
  <c r="M8" i="3"/>
  <c r="P8" i="3" s="1"/>
  <c r="C15" i="3"/>
  <c r="B49" i="3"/>
  <c r="C49" i="3"/>
  <c r="D49" i="3" s="1"/>
  <c r="N9" i="3"/>
  <c r="O9" i="3" s="1"/>
  <c r="Q7" i="3"/>
  <c r="R7" i="3"/>
  <c r="B25" i="3"/>
  <c r="B26" i="3" s="1"/>
  <c r="B27" i="3" s="1"/>
  <c r="F27" i="3" s="1"/>
  <c r="G27" i="3" s="1"/>
  <c r="C43" i="3"/>
  <c r="D43" i="3" s="1"/>
  <c r="B31" i="3"/>
  <c r="B32" i="3" s="1"/>
  <c r="B43" i="3"/>
  <c r="B44" i="3" s="1"/>
  <c r="B45" i="3" s="1"/>
  <c r="F45" i="3" s="1"/>
  <c r="G45" i="3" s="1"/>
  <c r="M9" i="3"/>
  <c r="C25" i="3"/>
  <c r="D25" i="3" s="1"/>
  <c r="I25" i="3" s="1"/>
  <c r="D48" i="3"/>
  <c r="I24" i="3"/>
  <c r="B48" i="3"/>
  <c r="B50" i="3" s="1"/>
  <c r="B51" i="3" s="1"/>
  <c r="F51" i="3" s="1"/>
  <c r="G51" i="3" s="1"/>
  <c r="C48" i="3"/>
  <c r="J13" i="3" l="1"/>
  <c r="J16" i="3" s="1"/>
  <c r="G13" i="3"/>
  <c r="G16" i="3" s="1"/>
  <c r="D38" i="3"/>
  <c r="D39" i="3" s="1"/>
  <c r="I15" i="3"/>
  <c r="M15" i="3" s="1"/>
  <c r="I13" i="3"/>
  <c r="I16" i="3" s="1"/>
  <c r="N13" i="3"/>
  <c r="O13" i="3" s="1"/>
  <c r="M13" i="3"/>
  <c r="T13" i="3" s="1"/>
  <c r="U13" i="3" s="1"/>
  <c r="B16" i="3"/>
  <c r="M16" i="3" s="1"/>
  <c r="N12" i="3"/>
  <c r="O12" i="3" s="1"/>
  <c r="P12" i="3" s="1"/>
  <c r="P9" i="3"/>
  <c r="B33" i="3"/>
  <c r="F33" i="3" s="1"/>
  <c r="G33" i="3" s="1"/>
  <c r="D32" i="3"/>
  <c r="D33" i="3" s="1"/>
  <c r="D44" i="3"/>
  <c r="D45" i="3" s="1"/>
  <c r="H25" i="3"/>
  <c r="D26" i="3"/>
  <c r="D27" i="3" s="1"/>
  <c r="D50" i="3"/>
  <c r="D51" i="3" s="1"/>
  <c r="P13" i="3" l="1"/>
  <c r="B43" i="1"/>
  <c r="B49" i="1"/>
  <c r="C31" i="1"/>
  <c r="H25" i="1" s="1"/>
  <c r="B31" i="1"/>
  <c r="C30" i="1"/>
  <c r="B30" i="1"/>
  <c r="B32" i="1" s="1"/>
  <c r="C42" i="1"/>
  <c r="D42" i="1" s="1"/>
  <c r="B42" i="1"/>
  <c r="C49" i="1"/>
  <c r="D49" i="1" s="1"/>
  <c r="C43" i="1"/>
  <c r="D43" i="1" s="1"/>
  <c r="D25" i="1"/>
  <c r="C25" i="1"/>
  <c r="C24" i="1"/>
  <c r="C48" i="1" s="1"/>
  <c r="B25" i="1"/>
  <c r="B24" i="1"/>
  <c r="B48" i="1" s="1"/>
  <c r="N9" i="1"/>
  <c r="O9" i="1" s="1"/>
  <c r="M12" i="1"/>
  <c r="M13" i="1"/>
  <c r="T13" i="1" s="1"/>
  <c r="U13" i="1" s="1"/>
  <c r="M9" i="1"/>
  <c r="S14" i="1"/>
  <c r="R8" i="1"/>
  <c r="Q8" i="1"/>
  <c r="Q7" i="1"/>
  <c r="Q6" i="1"/>
  <c r="Q5" i="1"/>
  <c r="Q4" i="1"/>
  <c r="R7" i="1"/>
  <c r="R6" i="1"/>
  <c r="R5" i="1"/>
  <c r="R4" i="1"/>
  <c r="P8" i="1"/>
  <c r="P7" i="1"/>
  <c r="P6" i="1"/>
  <c r="P5" i="1"/>
  <c r="P4" i="1"/>
  <c r="N13" i="1"/>
  <c r="O13" i="1" s="1"/>
  <c r="N12" i="1"/>
  <c r="O12" i="1" s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H24" i="1" l="1"/>
  <c r="B33" i="1"/>
  <c r="F33" i="1" s="1"/>
  <c r="G33" i="1" s="1"/>
  <c r="D31" i="1"/>
  <c r="I25" i="1" s="1"/>
  <c r="D30" i="1"/>
  <c r="I24" i="1" s="1"/>
  <c r="B26" i="1"/>
  <c r="B27" i="1" s="1"/>
  <c r="F27" i="1" s="1"/>
  <c r="G27" i="1" s="1"/>
  <c r="B44" i="1"/>
  <c r="B45" i="1" s="1"/>
  <c r="F45" i="1" s="1"/>
  <c r="G45" i="1" s="1"/>
  <c r="Q9" i="1"/>
  <c r="Q12" i="1" s="1"/>
  <c r="Q13" i="1" s="1"/>
  <c r="B50" i="1"/>
  <c r="B51" i="1" s="1"/>
  <c r="F51" i="1" s="1"/>
  <c r="G51" i="1" s="1"/>
  <c r="D24" i="1"/>
  <c r="D44" i="1"/>
  <c r="D45" i="1" s="1"/>
  <c r="M15" i="1"/>
  <c r="M16" i="1"/>
  <c r="P12" i="1"/>
  <c r="P13" i="1"/>
  <c r="P9" i="1"/>
  <c r="D32" i="1" l="1"/>
  <c r="D33" i="1" s="1"/>
  <c r="D26" i="1"/>
  <c r="D27" i="1" s="1"/>
  <c r="D48" i="1"/>
  <c r="D50" i="1" s="1"/>
  <c r="D51" i="1" s="1"/>
</calcChain>
</file>

<file path=xl/sharedStrings.xml><?xml version="1.0" encoding="utf-8"?>
<sst xmlns="http://schemas.openxmlformats.org/spreadsheetml/2006/main" count="144" uniqueCount="42">
  <si>
    <t>Names</t>
  </si>
  <si>
    <t>20200902UT</t>
  </si>
  <si>
    <t>20200903UT</t>
  </si>
  <si>
    <t>20200904UT</t>
  </si>
  <si>
    <t>20200913UT</t>
  </si>
  <si>
    <t>20200914UT</t>
  </si>
  <si>
    <t>20200915UT</t>
  </si>
  <si>
    <t>20200924UT</t>
  </si>
  <si>
    <t>20200925UT</t>
  </si>
  <si>
    <t>20201007UT</t>
  </si>
  <si>
    <t>20201008UT</t>
  </si>
  <si>
    <t>20201009UT</t>
  </si>
  <si>
    <t>Mean Ratio</t>
  </si>
  <si>
    <t>StdP Ratio</t>
  </si>
  <si>
    <t>Conf 95%</t>
  </si>
  <si>
    <t>0_Jupiter</t>
  </si>
  <si>
    <t>1_Io</t>
  </si>
  <si>
    <t>2_Europa</t>
  </si>
  <si>
    <t>3_Ganymede</t>
  </si>
  <si>
    <t>4_Callisto</t>
  </si>
  <si>
    <t>Moons Ratio</t>
  </si>
  <si>
    <t>Moons StdP</t>
  </si>
  <si>
    <t>95% Conf</t>
  </si>
  <si>
    <t>Trans647</t>
  </si>
  <si>
    <t>NH3 Abs</t>
  </si>
  <si>
    <t>Trans Conf</t>
  </si>
  <si>
    <t>Predicted</t>
  </si>
  <si>
    <t>O-P</t>
  </si>
  <si>
    <t>(O-P)/P</t>
  </si>
  <si>
    <t>More Io visible to 647 filter due to blurring and maybe later time</t>
  </si>
  <si>
    <t>Io on the disk</t>
  </si>
  <si>
    <t>First six (early sept)</t>
  </si>
  <si>
    <t>No Io and First six</t>
  </si>
  <si>
    <t>No Io and all nights</t>
  </si>
  <si>
    <t>Last Five</t>
  </si>
  <si>
    <t>Jupiter</t>
  </si>
  <si>
    <t>Moons</t>
  </si>
  <si>
    <t>Trans</t>
  </si>
  <si>
    <t>Abs</t>
  </si>
  <si>
    <t>UNCORRECTED RATIOS</t>
  </si>
  <si>
    <t>MOON RATIOS CORRECTED FOR SLOPE</t>
  </si>
  <si>
    <t>Last Five and no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</si>
</sst>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0" fontId="18" fillId="0" borderId="0" xfId="1" applyNumberFormat="1" applyFont="1"/>
    <xf numFmtId="9" fontId="18" fillId="0" borderId="0" xfId="1" applyFont="1"/>
    <xf numFmtId="164" fontId="18" fillId="0" borderId="0" xfId="0" applyNumberFormat="1" applyFont="1"/>
    <xf numFmtId="10" fontId="0" fillId="0" borderId="0" xfId="0" applyNumberFormat="1"/>
    <xf numFmtId="10" fontId="19" fillId="0" borderId="0" xfId="1" applyNumberFormat="1" applyFont="1"/>
    <xf numFmtId="0" fontId="18" fillId="0" borderId="0" xfId="0" applyFont="1"/>
    <xf numFmtId="9" fontId="19" fillId="0" borderId="0" xfId="1" applyFont="1"/>
    <xf numFmtId="11" fontId="0" fillId="0" borderId="0" xfId="0" applyNumberFormat="1"/>
    <xf numFmtId="165" fontId="0" fillId="0" borderId="0" xfId="0" applyNumberFormat="1"/>
    <xf numFmtId="165" fontId="14" fillId="0" borderId="0" xfId="0" applyNumberFormat="1" applyFont="1"/>
    <xf numFmtId="165" fontId="18" fillId="0" borderId="0" xfId="0" applyNumberFormat="1" applyFont="1"/>
    <xf numFmtId="165" fontId="16" fillId="0" borderId="0" xfId="0" applyNumberFormat="1" applyFont="1"/>
    <xf numFmtId="165" fontId="20" fillId="0" borderId="0" xfId="0" applyNumberFormat="1" applyFont="1"/>
    <xf numFmtId="14" fontId="0" fillId="0" borderId="0" xfId="0" applyNumberFormat="1"/>
    <xf numFmtId="165" fontId="21" fillId="0" borderId="0" xfId="0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Jupiter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Transmission!$B$4:$L$4</c:f>
              <c:numCache>
                <c:formatCode>0.00000</c:formatCode>
                <c:ptCount val="11"/>
                <c:pt idx="0">
                  <c:v>1.31053592471522</c:v>
                </c:pt>
                <c:pt idx="1">
                  <c:v>1.3180147898819501</c:v>
                </c:pt>
                <c:pt idx="2">
                  <c:v>1.3255149864261599</c:v>
                </c:pt>
                <c:pt idx="3">
                  <c:v>1.3294236804447499</c:v>
                </c:pt>
                <c:pt idx="4">
                  <c:v>1.3193608403941499</c:v>
                </c:pt>
                <c:pt idx="5">
                  <c:v>1.3021362386437201</c:v>
                </c:pt>
                <c:pt idx="6">
                  <c:v>1.2633638234167901</c:v>
                </c:pt>
                <c:pt idx="7">
                  <c:v>1.32281728848747</c:v>
                </c:pt>
                <c:pt idx="8">
                  <c:v>1.31322809803021</c:v>
                </c:pt>
                <c:pt idx="9">
                  <c:v>1.3592245152836699</c:v>
                </c:pt>
                <c:pt idx="10">
                  <c:v>1.2936623929168301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1-4C6A-B685-1DA2388AB126}"/>
            </c:ext>
          </c:extLst>
        </c:ser>
        <c:ser>
          <c:idx val="1"/>
          <c:order val="1"/>
          <c:tx>
            <c:v>Moons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Transmission!$B$9:$L$9</c:f>
              <c:numCache>
                <c:formatCode>0.00000</c:formatCode>
                <c:ptCount val="11"/>
                <c:pt idx="0">
                  <c:v>1.3727627996482401</c:v>
                </c:pt>
                <c:pt idx="1">
                  <c:v>1.3557719360735401</c:v>
                </c:pt>
                <c:pt idx="2">
                  <c:v>1.36741587940828</c:v>
                </c:pt>
                <c:pt idx="3">
                  <c:v>1.3712610089392701</c:v>
                </c:pt>
                <c:pt idx="4">
                  <c:v>1.3509137372367299</c:v>
                </c:pt>
                <c:pt idx="5">
                  <c:v>1.34788757915502</c:v>
                </c:pt>
                <c:pt idx="6">
                  <c:v>1.32944180209172</c:v>
                </c:pt>
                <c:pt idx="7">
                  <c:v>1.3386296262417501</c:v>
                </c:pt>
                <c:pt idx="8">
                  <c:v>1.30596015122784</c:v>
                </c:pt>
                <c:pt idx="9">
                  <c:v>1.37283327988582</c:v>
                </c:pt>
                <c:pt idx="10">
                  <c:v>1.3084682697048999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1-4C6A-B685-1DA2388AB126}"/>
            </c:ext>
          </c:extLst>
        </c:ser>
        <c:ser>
          <c:idx val="2"/>
          <c:order val="2"/>
          <c:tx>
            <c:v>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Transmission!$B$5:$L$5</c:f>
              <c:numCache>
                <c:formatCode>0.00000</c:formatCode>
                <c:ptCount val="11"/>
                <c:pt idx="0">
                  <c:v>1.39026602776317</c:v>
                </c:pt>
                <c:pt idx="1">
                  <c:v>1.32455698354406</c:v>
                </c:pt>
                <c:pt idx="2">
                  <c:v>1.3437713149717201</c:v>
                </c:pt>
                <c:pt idx="3">
                  <c:v>1.37939673924573</c:v>
                </c:pt>
                <c:pt idx="4">
                  <c:v>1.33124791614855</c:v>
                </c:pt>
                <c:pt idx="6">
                  <c:v>1.3401078624894101</c:v>
                </c:pt>
                <c:pt idx="7">
                  <c:v>1.2911119934713799</c:v>
                </c:pt>
                <c:pt idx="8">
                  <c:v>1.2666909767244401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1-4C6A-B685-1DA2388AB126}"/>
            </c:ext>
          </c:extLst>
        </c:ser>
        <c:ser>
          <c:idx val="3"/>
          <c:order val="3"/>
          <c:tx>
            <c:v>Europa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Transmission!$B$6:$L$6</c:f>
              <c:numCache>
                <c:formatCode>0.00000</c:formatCode>
                <c:ptCount val="11"/>
                <c:pt idx="0">
                  <c:v>1.35525957153332</c:v>
                </c:pt>
                <c:pt idx="2">
                  <c:v>1.3838685315935699</c:v>
                </c:pt>
                <c:pt idx="3">
                  <c:v>1.3591177192686601</c:v>
                </c:pt>
                <c:pt idx="4">
                  <c:v>1.3245390271084101</c:v>
                </c:pt>
                <c:pt idx="5">
                  <c:v>1.3460474924090999</c:v>
                </c:pt>
                <c:pt idx="6">
                  <c:v>1.3670627471057</c:v>
                </c:pt>
                <c:pt idx="7">
                  <c:v>1.3645079696737501</c:v>
                </c:pt>
                <c:pt idx="8">
                  <c:v>1.30014614861981</c:v>
                </c:pt>
                <c:pt idx="9">
                  <c:v>1.3959268086449499</c:v>
                </c:pt>
                <c:pt idx="10">
                  <c:v>1.31818328751261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D1-4C6A-B685-1DA2388AB126}"/>
            </c:ext>
          </c:extLst>
        </c:ser>
        <c:ser>
          <c:idx val="4"/>
          <c:order val="4"/>
          <c:tx>
            <c:v>Ganymede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Transmission!$B$7:$L$7</c:f>
              <c:numCache>
                <c:formatCode>0.00000</c:formatCode>
                <c:ptCount val="11"/>
                <c:pt idx="1">
                  <c:v>1.3869868886030301</c:v>
                </c:pt>
                <c:pt idx="2">
                  <c:v>1.3869598871814099</c:v>
                </c:pt>
                <c:pt idx="3">
                  <c:v>1.3761891095215999</c:v>
                </c:pt>
                <c:pt idx="4">
                  <c:v>1.3309374819703499</c:v>
                </c:pt>
                <c:pt idx="5">
                  <c:v>1.3822709814534</c:v>
                </c:pt>
                <c:pt idx="6">
                  <c:v>1.2795650561368701</c:v>
                </c:pt>
                <c:pt idx="7">
                  <c:v>1.32844339214369</c:v>
                </c:pt>
                <c:pt idx="8">
                  <c:v>1.3387921076490901</c:v>
                </c:pt>
                <c:pt idx="9">
                  <c:v>1.3628846375641901</c:v>
                </c:pt>
                <c:pt idx="10">
                  <c:v>1.2987532518972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D1-4C6A-B685-1DA2388AB126}"/>
            </c:ext>
          </c:extLst>
        </c:ser>
        <c:ser>
          <c:idx val="5"/>
          <c:order val="5"/>
          <c:tx>
            <c:v>Callisto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Transmission!$B$3:$L$3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Transmission!$B$8:$L$8</c:f>
              <c:numCache>
                <c:formatCode>0.00000</c:formatCode>
                <c:ptCount val="11"/>
                <c:pt idx="2">
                  <c:v>1.3550637838864401</c:v>
                </c:pt>
                <c:pt idx="3">
                  <c:v>1.37034046772109</c:v>
                </c:pt>
                <c:pt idx="4">
                  <c:v>1.4169305237196099</c:v>
                </c:pt>
                <c:pt idx="5">
                  <c:v>1.3153442636025801</c:v>
                </c:pt>
                <c:pt idx="6">
                  <c:v>1.33103154263489</c:v>
                </c:pt>
                <c:pt idx="7">
                  <c:v>1.3704551496782</c:v>
                </c:pt>
                <c:pt idx="8">
                  <c:v>1.31821137191802</c:v>
                </c:pt>
                <c:pt idx="9">
                  <c:v>1.3596883934483199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D1-4C6A-B685-1DA2388A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13912"/>
        <c:axId val="635326048"/>
      </c:scatterChart>
      <c:valAx>
        <c:axId val="635313912"/>
        <c:scaling>
          <c:orientation val="minMax"/>
          <c:min val="440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048"/>
        <c:crosses val="autoZero"/>
        <c:crossBetween val="midCat"/>
        <c:majorUnit val="7"/>
      </c:valAx>
      <c:valAx>
        <c:axId val="63532604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13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4667F8-DBB0-4F95-A6CE-91BC2D82D2A4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AB0B8-1062-4487-A49F-AA4B506980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workbookViewId="0">
      <selection activeCell="L29" sqref="L29"/>
    </sheetView>
  </sheetViews>
  <sheetFormatPr defaultRowHeight="14.5" x14ac:dyDescent="0.35"/>
  <cols>
    <col min="1" max="1" width="10.7265625" customWidth="1"/>
    <col min="2" max="2" width="9.453125" bestFit="1" customWidth="1"/>
    <col min="5" max="12" width="9.453125" bestFit="1" customWidth="1"/>
  </cols>
  <sheetData>
    <row r="1" spans="1:21" x14ac:dyDescent="0.35">
      <c r="A1" s="16" t="s">
        <v>39</v>
      </c>
    </row>
    <row r="2" spans="1: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21" x14ac:dyDescent="0.35">
      <c r="B3" s="14">
        <v>44076</v>
      </c>
      <c r="C3" s="14">
        <v>44077</v>
      </c>
      <c r="D3" s="14">
        <v>44078</v>
      </c>
      <c r="E3" s="14">
        <v>44087</v>
      </c>
      <c r="F3" s="14">
        <v>44088</v>
      </c>
      <c r="G3" s="14">
        <v>44089</v>
      </c>
      <c r="H3" s="14">
        <v>44098</v>
      </c>
      <c r="I3" s="14">
        <v>44099</v>
      </c>
      <c r="J3" s="14">
        <v>44111</v>
      </c>
      <c r="K3" s="14">
        <v>44112</v>
      </c>
      <c r="L3" s="14">
        <v>44113</v>
      </c>
    </row>
    <row r="4" spans="1:21" x14ac:dyDescent="0.35">
      <c r="A4" t="s">
        <v>15</v>
      </c>
      <c r="B4" s="9">
        <v>1.31053592471522</v>
      </c>
      <c r="C4" s="9">
        <v>1.3180147898819501</v>
      </c>
      <c r="D4" s="9">
        <v>1.3255149864261599</v>
      </c>
      <c r="E4" s="9">
        <v>1.3294236804447499</v>
      </c>
      <c r="F4" s="9">
        <v>1.3193608403941499</v>
      </c>
      <c r="G4" s="9">
        <v>1.3021362386437201</v>
      </c>
      <c r="H4" s="15">
        <v>1.2633638234167901</v>
      </c>
      <c r="I4" s="9">
        <v>1.32281728848747</v>
      </c>
      <c r="J4" s="9">
        <v>1.31322809803021</v>
      </c>
      <c r="K4" s="15">
        <v>1.3592245152836699</v>
      </c>
      <c r="L4" s="9">
        <v>1.2936623929168301</v>
      </c>
      <c r="M4" s="9">
        <v>1.3142984162400799</v>
      </c>
      <c r="N4" s="9">
        <v>2.2700318153769099E-2</v>
      </c>
      <c r="O4" s="9">
        <v>6.8444034488859499E-3</v>
      </c>
      <c r="P4" s="1">
        <f>O4/M4</f>
        <v>5.2076479468538732E-3</v>
      </c>
      <c r="Q4" s="9">
        <f>AVERAGE(B4:G4,I4:J4,L4)</f>
        <v>1.3149660266600511</v>
      </c>
      <c r="R4">
        <f>_xlfn.STDEV.P(B4:G4,I4:J4,L4)</f>
        <v>1.080972007398808E-2</v>
      </c>
    </row>
    <row r="5" spans="1:21" x14ac:dyDescent="0.35">
      <c r="A5" t="s">
        <v>16</v>
      </c>
      <c r="B5" s="13">
        <v>1.39026602776317</v>
      </c>
      <c r="C5" s="9">
        <v>1.32455698354406</v>
      </c>
      <c r="D5" s="9">
        <v>1.3437713149717201</v>
      </c>
      <c r="E5" s="9">
        <v>1.37939673924573</v>
      </c>
      <c r="F5" s="9">
        <v>1.33124791614855</v>
      </c>
      <c r="G5" s="9"/>
      <c r="H5" s="9">
        <v>1.3401078624894101</v>
      </c>
      <c r="I5" s="13">
        <v>1.2911119934713799</v>
      </c>
      <c r="J5" s="10">
        <v>1.2666909767244401</v>
      </c>
      <c r="K5" s="9"/>
      <c r="L5" s="9"/>
      <c r="M5" s="9">
        <v>1.3333937267948099</v>
      </c>
      <c r="N5" s="9">
        <v>3.8443471651379603E-2</v>
      </c>
      <c r="O5" s="9">
        <v>1.1591142827844601E-2</v>
      </c>
      <c r="P5" s="1">
        <f t="shared" ref="P5:P9" si="0">O5/M5</f>
        <v>8.6929633722720445E-3</v>
      </c>
      <c r="Q5" s="9">
        <f>AVERAGE(C5:I5)</f>
        <v>1.3350321349784753</v>
      </c>
      <c r="R5">
        <f>_xlfn.STDEV.P(C5:I5)</f>
        <v>2.6215079401747894E-2</v>
      </c>
    </row>
    <row r="6" spans="1:21" x14ac:dyDescent="0.35">
      <c r="A6" t="s">
        <v>17</v>
      </c>
      <c r="B6" s="9">
        <v>1.35525957153332</v>
      </c>
      <c r="C6" s="9"/>
      <c r="D6" s="9">
        <v>1.3838685315935699</v>
      </c>
      <c r="E6" s="9">
        <v>1.3591177192686601</v>
      </c>
      <c r="F6" s="9">
        <v>1.3245390271084101</v>
      </c>
      <c r="G6" s="9">
        <v>1.3460474924090999</v>
      </c>
      <c r="H6" s="9">
        <v>1.3670627471057</v>
      </c>
      <c r="I6" s="9">
        <v>1.3645079696737501</v>
      </c>
      <c r="J6" s="10">
        <v>1.30014614861981</v>
      </c>
      <c r="K6" s="9">
        <v>1.3959268086449499</v>
      </c>
      <c r="L6" s="10">
        <v>1.31818328751261</v>
      </c>
      <c r="M6" s="9">
        <v>1.35146593034699</v>
      </c>
      <c r="N6" s="9">
        <v>2.8299942110897099E-2</v>
      </c>
      <c r="O6" s="9">
        <v>8.5327535973294798E-3</v>
      </c>
      <c r="P6" s="1">
        <f t="shared" si="0"/>
        <v>6.3137023329464829E-3</v>
      </c>
      <c r="Q6" s="9">
        <f>AVERAGE(B6:I6,K6)</f>
        <v>1.3620412334171825</v>
      </c>
      <c r="R6">
        <f>_xlfn.STDEV.P(B6:I6)</f>
        <v>1.7156636628689013E-2</v>
      </c>
    </row>
    <row r="7" spans="1:21" x14ac:dyDescent="0.35">
      <c r="A7" t="s">
        <v>18</v>
      </c>
      <c r="B7" s="9"/>
      <c r="C7" s="9">
        <v>1.3869868886030301</v>
      </c>
      <c r="D7" s="9">
        <v>1.3869598871814099</v>
      </c>
      <c r="E7" s="9">
        <v>1.3761891095215999</v>
      </c>
      <c r="F7" s="9">
        <v>1.3309374819703499</v>
      </c>
      <c r="G7" s="9">
        <v>1.3822709814534</v>
      </c>
      <c r="H7" s="10">
        <v>1.2795650561368701</v>
      </c>
      <c r="I7" s="9">
        <v>1.32844339214369</v>
      </c>
      <c r="J7" s="9">
        <v>1.3387921076490901</v>
      </c>
      <c r="K7" s="9">
        <v>1.3628846375641901</v>
      </c>
      <c r="L7" s="10">
        <v>1.2987532518972</v>
      </c>
      <c r="M7" s="9">
        <v>1.3471782794120799</v>
      </c>
      <c r="N7" s="9">
        <v>3.6178358171505803E-2</v>
      </c>
      <c r="O7" s="9">
        <v>1.09081854169066E-2</v>
      </c>
      <c r="P7" s="1">
        <f t="shared" si="0"/>
        <v>8.0970615274965872E-3</v>
      </c>
      <c r="Q7" s="9">
        <f>AVERAGE(C7:G7,I7:K7)</f>
        <v>1.361683060760845</v>
      </c>
      <c r="R7">
        <f>_xlfn.STDEV.P(C7:G7,I7:K7)</f>
        <v>2.3688328593883437E-2</v>
      </c>
    </row>
    <row r="8" spans="1:21" x14ac:dyDescent="0.35">
      <c r="A8" t="s">
        <v>19</v>
      </c>
      <c r="B8" s="9"/>
      <c r="C8" s="9"/>
      <c r="D8" s="9">
        <v>1.3550637838864401</v>
      </c>
      <c r="E8" s="9">
        <v>1.37034046772109</v>
      </c>
      <c r="F8" s="10">
        <v>1.4169305237196099</v>
      </c>
      <c r="G8" s="9">
        <v>1.3153442636025801</v>
      </c>
      <c r="H8" s="9">
        <v>1.33103154263489</v>
      </c>
      <c r="I8" s="9">
        <v>1.3704551496782</v>
      </c>
      <c r="J8" s="9">
        <v>1.31821137191802</v>
      </c>
      <c r="K8" s="9">
        <v>1.3596883934483199</v>
      </c>
      <c r="L8" s="9"/>
      <c r="M8" s="9">
        <v>1.3546331870761401</v>
      </c>
      <c r="N8" s="9">
        <v>3.1286893404512801E-2</v>
      </c>
      <c r="O8" s="9">
        <v>9.4333532980558198E-3</v>
      </c>
      <c r="P8" s="1">
        <f t="shared" si="0"/>
        <v>6.9637695193463453E-3</v>
      </c>
      <c r="Q8" s="9">
        <f>AVERAGE(D8:E8,G8:K8)</f>
        <v>1.3457335675556485</v>
      </c>
      <c r="R8">
        <f>_xlfn.STDEV.P(D8:E8,G8:K8)</f>
        <v>2.2024586408008053E-2</v>
      </c>
    </row>
    <row r="9" spans="1:21" x14ac:dyDescent="0.35">
      <c r="A9" t="s">
        <v>20</v>
      </c>
      <c r="B9" s="9">
        <v>1.3727627996482401</v>
      </c>
      <c r="C9" s="9">
        <v>1.3557719360735401</v>
      </c>
      <c r="D9" s="9">
        <v>1.36741587940828</v>
      </c>
      <c r="E9" s="9">
        <v>1.3712610089392701</v>
      </c>
      <c r="F9" s="9">
        <v>1.3509137372367299</v>
      </c>
      <c r="G9" s="9">
        <v>1.34788757915502</v>
      </c>
      <c r="H9" s="9">
        <v>1.32944180209172</v>
      </c>
      <c r="I9" s="9">
        <v>1.3386296262417501</v>
      </c>
      <c r="J9" s="9">
        <v>1.30596015122784</v>
      </c>
      <c r="K9" s="9">
        <v>1.37283327988582</v>
      </c>
      <c r="L9" s="9">
        <v>1.3084682697048999</v>
      </c>
      <c r="M9" s="9">
        <f>AVERAGE(B5:L8)</f>
        <v>1.3469627057932869</v>
      </c>
      <c r="N9" s="9">
        <f>_xlfn.STDEV.P(B5:L8)</f>
        <v>3.4519981232220637E-2</v>
      </c>
      <c r="O9" s="11">
        <f>N9/SQRT(COUNT(B9:L9))*1.96</f>
        <v>2.0400005274006979E-2</v>
      </c>
      <c r="P9" s="1">
        <f t="shared" si="0"/>
        <v>1.5145189385174921E-2</v>
      </c>
      <c r="Q9" s="9">
        <f>AVERAGE(Q5:Q8)</f>
        <v>1.351122499178038</v>
      </c>
    </row>
    <row r="10" spans="1:21" x14ac:dyDescent="0.35">
      <c r="A10" t="s">
        <v>21</v>
      </c>
      <c r="B10" s="9">
        <v>1.7503228114928601E-2</v>
      </c>
      <c r="C10" s="9">
        <v>3.1214952529482799E-2</v>
      </c>
      <c r="D10" s="9">
        <v>1.8468200338295201E-2</v>
      </c>
      <c r="E10" s="9">
        <v>7.7263051183526299E-3</v>
      </c>
      <c r="F10" s="9">
        <v>3.82087579143153E-2</v>
      </c>
      <c r="G10" s="9">
        <v>2.7353681409698599E-2</v>
      </c>
      <c r="H10" s="9">
        <v>3.16990434011475E-2</v>
      </c>
      <c r="I10" s="9">
        <v>3.1797159424971001E-2</v>
      </c>
      <c r="J10" s="9">
        <v>2.6475934654660201E-2</v>
      </c>
      <c r="K10" s="9">
        <v>1.6381642103762101E-2</v>
      </c>
      <c r="L10" s="9">
        <v>9.7150178077086702E-3</v>
      </c>
      <c r="M10" s="9"/>
      <c r="N10" s="9"/>
      <c r="O10" s="9"/>
    </row>
    <row r="11" spans="1:21" x14ac:dyDescent="0.35">
      <c r="A11" t="s">
        <v>22</v>
      </c>
      <c r="B11" s="9">
        <v>1.2376651292720999E-2</v>
      </c>
      <c r="C11" s="9">
        <v>2.2072304608013401E-2</v>
      </c>
      <c r="D11" s="9">
        <v>9.2341001691476198E-3</v>
      </c>
      <c r="E11" s="9">
        <v>3.8631525591763102E-3</v>
      </c>
      <c r="F11" s="9">
        <v>1.9104378957157601E-2</v>
      </c>
      <c r="G11" s="9">
        <v>1.57926553252167E-2</v>
      </c>
      <c r="H11" s="9">
        <v>1.5849521700573702E-2</v>
      </c>
      <c r="I11" s="9">
        <v>1.5898579712485501E-2</v>
      </c>
      <c r="J11" s="9">
        <v>1.32379673273301E-2</v>
      </c>
      <c r="K11" s="9">
        <v>9.4579454783751699E-3</v>
      </c>
      <c r="L11" s="9">
        <v>6.8695549711788604E-3</v>
      </c>
      <c r="M11" s="9"/>
      <c r="N11" s="9"/>
      <c r="O11" s="9"/>
    </row>
    <row r="12" spans="1:21" x14ac:dyDescent="0.35">
      <c r="A12" t="s">
        <v>23</v>
      </c>
      <c r="B12" s="9">
        <v>0.95467033711215799</v>
      </c>
      <c r="C12" s="9">
        <v>0.97215081298928097</v>
      </c>
      <c r="D12" s="9">
        <v>0.969357608308413</v>
      </c>
      <c r="E12" s="9">
        <v>0.96948988688383597</v>
      </c>
      <c r="F12" s="9">
        <v>0.97664329263012395</v>
      </c>
      <c r="G12" s="9">
        <v>0.96605700562951402</v>
      </c>
      <c r="H12" s="9">
        <v>0.95029644880207598</v>
      </c>
      <c r="I12" s="9">
        <v>0.98818766786248202</v>
      </c>
      <c r="J12" s="9">
        <v>1.0055652132996</v>
      </c>
      <c r="K12" s="9">
        <v>0.99008709593397703</v>
      </c>
      <c r="L12" s="9">
        <v>0.98868457330538595</v>
      </c>
      <c r="M12" s="12">
        <f t="shared" ref="M12:M13" si="1">AVERAGE(B12:L12)</f>
        <v>0.97556272206880434</v>
      </c>
      <c r="N12" s="9">
        <f t="shared" ref="N12:N13" si="2">_xlfn.STDEV.P(B12:L12)</f>
        <v>1.5655686250327309E-2</v>
      </c>
      <c r="O12" s="11">
        <f t="shared" ref="O12:O13" si="3">N12/SQRT(COUNT(B12:L12))*1.96</f>
        <v>9.2519193427826347E-3</v>
      </c>
      <c r="P12" s="1">
        <f>O12/M12</f>
        <v>9.4836745331584298E-3</v>
      </c>
      <c r="Q12" s="12">
        <f>Q4/Q9</f>
        <v>0.97323967845995996</v>
      </c>
      <c r="S12" s="6" t="s">
        <v>26</v>
      </c>
      <c r="T12" s="6" t="s">
        <v>27</v>
      </c>
      <c r="U12" s="6" t="s">
        <v>28</v>
      </c>
    </row>
    <row r="13" spans="1:21" x14ac:dyDescent="0.35">
      <c r="A13" t="s">
        <v>24</v>
      </c>
      <c r="B13" s="9">
        <v>4.5329662887842001E-2</v>
      </c>
      <c r="C13" s="9">
        <v>2.7849187010718399E-2</v>
      </c>
      <c r="D13" s="9">
        <v>3.0642391691586199E-2</v>
      </c>
      <c r="E13" s="9">
        <v>3.0510113116163098E-2</v>
      </c>
      <c r="F13" s="9">
        <v>2.33567073698751E-2</v>
      </c>
      <c r="G13" s="9">
        <v>3.3942994370485403E-2</v>
      </c>
      <c r="H13" s="9">
        <v>4.9703551197923898E-2</v>
      </c>
      <c r="I13" s="10">
        <v>1.18123321375177E-2</v>
      </c>
      <c r="J13" s="10">
        <v>-5.5652132996077902E-3</v>
      </c>
      <c r="K13" s="10">
        <v>9.9129040660227395E-3</v>
      </c>
      <c r="L13" s="10">
        <v>1.1315426694614E-2</v>
      </c>
      <c r="M13" s="12">
        <f t="shared" si="1"/>
        <v>2.4437277931194611E-2</v>
      </c>
      <c r="N13" s="9">
        <f t="shared" si="2"/>
        <v>1.565568625032859E-2</v>
      </c>
      <c r="O13" s="11">
        <f t="shared" si="3"/>
        <v>9.251919342783391E-3</v>
      </c>
      <c r="P13" s="5">
        <f>O13/M13</f>
        <v>0.37859860532883471</v>
      </c>
      <c r="Q13" s="12">
        <f>1-Q12</f>
        <v>2.6760321540040044E-2</v>
      </c>
      <c r="S13" s="6">
        <v>3.8744399999999998E-2</v>
      </c>
      <c r="T13" s="3">
        <f>M13-S13</f>
        <v>-1.4307122068805387E-2</v>
      </c>
      <c r="U13" s="7">
        <f>T13/S13</f>
        <v>-0.36926941877549757</v>
      </c>
    </row>
    <row r="14" spans="1:21" x14ac:dyDescent="0.35">
      <c r="A14" t="s">
        <v>25</v>
      </c>
      <c r="B14" s="9">
        <v>9.0158702551470793E-3</v>
      </c>
      <c r="C14" s="9">
        <v>1.62802489273653E-2</v>
      </c>
      <c r="D14" s="9">
        <v>6.7529566594936802E-3</v>
      </c>
      <c r="E14" s="9">
        <v>2.81722628587289E-3</v>
      </c>
      <c r="F14" s="9">
        <v>1.4141820036736899E-2</v>
      </c>
      <c r="G14" s="9">
        <v>1.17165968211658E-2</v>
      </c>
      <c r="H14" s="9">
        <v>1.1921937218790901E-2</v>
      </c>
      <c r="I14" s="9">
        <v>1.1876757693702901E-2</v>
      </c>
      <c r="J14" s="9">
        <v>1.0136578298261201E-2</v>
      </c>
      <c r="K14" s="9">
        <v>6.8893620346687596E-3</v>
      </c>
      <c r="L14" s="9">
        <v>5.2500737925636597E-3</v>
      </c>
      <c r="M14" s="9"/>
      <c r="N14" s="9"/>
      <c r="O14" s="9"/>
      <c r="S14">
        <f>1-S13</f>
        <v>0.96125559999999999</v>
      </c>
    </row>
    <row r="15" spans="1:21" x14ac:dyDescent="0.35">
      <c r="B15" s="1">
        <f t="shared" ref="B15:L15" si="4">B14/B12</f>
        <v>9.44396186270933E-3</v>
      </c>
      <c r="C15" s="1">
        <f t="shared" si="4"/>
        <v>1.6746628928185455E-2</v>
      </c>
      <c r="D15" s="1">
        <f t="shared" si="4"/>
        <v>6.9664245698530117E-3</v>
      </c>
      <c r="E15" s="1">
        <f t="shared" si="4"/>
        <v>2.9058851711471741E-3</v>
      </c>
      <c r="F15" s="1">
        <f t="shared" si="4"/>
        <v>1.4480025761148306E-2</v>
      </c>
      <c r="G15" s="1">
        <f t="shared" si="4"/>
        <v>1.2128266502793887E-2</v>
      </c>
      <c r="H15" s="1">
        <f t="shared" si="4"/>
        <v>1.2545492760516414E-2</v>
      </c>
      <c r="I15" s="1">
        <f t="shared" si="4"/>
        <v>1.2018726887568984E-2</v>
      </c>
      <c r="J15" s="1">
        <f t="shared" si="4"/>
        <v>1.0080478286435202E-2</v>
      </c>
      <c r="K15" s="1">
        <f t="shared" si="4"/>
        <v>6.9583393854556102E-3</v>
      </c>
      <c r="L15" s="1">
        <f t="shared" si="4"/>
        <v>5.3101605247177367E-3</v>
      </c>
      <c r="M15" s="4">
        <f>AVERAGE(B15:L15)</f>
        <v>9.9622173309573733E-3</v>
      </c>
    </row>
    <row r="16" spans="1:21" x14ac:dyDescent="0.35">
      <c r="B16" s="2">
        <f t="shared" ref="B16:L16" si="5">B14/B13</f>
        <v>0.19889559464527259</v>
      </c>
      <c r="C16" s="2">
        <f t="shared" si="5"/>
        <v>0.58458614684512955</v>
      </c>
      <c r="D16" s="2">
        <f t="shared" si="5"/>
        <v>0.2203795554688347</v>
      </c>
      <c r="E16" s="2">
        <f t="shared" si="5"/>
        <v>9.2337457915894469E-2</v>
      </c>
      <c r="F16" s="2">
        <f t="shared" si="5"/>
        <v>0.60547147390203926</v>
      </c>
      <c r="G16" s="2">
        <f t="shared" si="5"/>
        <v>0.34518453773641672</v>
      </c>
      <c r="H16" s="2">
        <f t="shared" si="5"/>
        <v>0.23986087374957782</v>
      </c>
      <c r="I16" s="2">
        <f t="shared" si="5"/>
        <v>1.0054540928442552</v>
      </c>
      <c r="J16" s="2">
        <f t="shared" si="5"/>
        <v>-1.8214177521238186</v>
      </c>
      <c r="K16" s="2">
        <f t="shared" si="5"/>
        <v>0.69498927748958972</v>
      </c>
      <c r="L16" s="2">
        <f t="shared" si="5"/>
        <v>0.46397488439942158</v>
      </c>
      <c r="M16" s="4">
        <f>AVERAGE(B16:L16)</f>
        <v>0.23906510389751026</v>
      </c>
    </row>
    <row r="19" spans="1:23" x14ac:dyDescent="0.35">
      <c r="K19" t="s">
        <v>29</v>
      </c>
    </row>
    <row r="20" spans="1:23" x14ac:dyDescent="0.35">
      <c r="L20" t="s">
        <v>30</v>
      </c>
    </row>
    <row r="22" spans="1:23" x14ac:dyDescent="0.35">
      <c r="M22">
        <v>1.31053592471522</v>
      </c>
      <c r="N22">
        <v>1.3180147898819501</v>
      </c>
      <c r="O22">
        <v>1.3255149864261599</v>
      </c>
      <c r="P22">
        <v>1.3294236804447499</v>
      </c>
      <c r="Q22">
        <v>1.3193608403941499</v>
      </c>
      <c r="R22">
        <v>1.3021362386437201</v>
      </c>
      <c r="S22">
        <v>1.2633638234167901</v>
      </c>
      <c r="T22">
        <v>1.32281728848747</v>
      </c>
      <c r="U22">
        <v>1.3126421904742001</v>
      </c>
      <c r="V22">
        <v>1.3592245152836699</v>
      </c>
      <c r="W22">
        <v>1.2936623929168301</v>
      </c>
    </row>
    <row r="23" spans="1:23" x14ac:dyDescent="0.35">
      <c r="B23" s="16" t="s">
        <v>31</v>
      </c>
      <c r="M23">
        <v>1.39026602776317</v>
      </c>
      <c r="N23">
        <v>1.32455698354406</v>
      </c>
      <c r="O23">
        <v>1.3437713149717201</v>
      </c>
      <c r="P23">
        <v>1.37939673924573</v>
      </c>
      <c r="Q23">
        <v>1.33124791614855</v>
      </c>
      <c r="R23">
        <v>0</v>
      </c>
      <c r="S23">
        <v>1.3401078624894101</v>
      </c>
      <c r="T23">
        <v>1.2911119934713799</v>
      </c>
      <c r="U23">
        <v>1.25140575850842</v>
      </c>
      <c r="V23">
        <v>0</v>
      </c>
      <c r="W23">
        <v>0</v>
      </c>
    </row>
    <row r="24" spans="1:23" x14ac:dyDescent="0.35">
      <c r="A24" t="s">
        <v>35</v>
      </c>
      <c r="B24" s="9">
        <f>AVERAGE(B4:G4)</f>
        <v>1.3174977434176582</v>
      </c>
      <c r="C24">
        <f>_xlfn.STDEV.P(B4:G4)</f>
        <v>9.0800640176425234E-3</v>
      </c>
      <c r="D24">
        <f>C24/SQRT(COUNT(B4:G4))*1.96</f>
        <v>7.2655644005097924E-3</v>
      </c>
      <c r="H24">
        <f>C30/C24</f>
        <v>3.4960607834295421</v>
      </c>
      <c r="I24">
        <f>D30/D24</f>
        <v>3.8297427069870862</v>
      </c>
      <c r="M24">
        <v>1.35525957153332</v>
      </c>
      <c r="N24">
        <v>0</v>
      </c>
      <c r="O24">
        <v>1.3838685315935699</v>
      </c>
      <c r="P24">
        <v>1.3591177192686601</v>
      </c>
      <c r="Q24">
        <v>1.3245390271084101</v>
      </c>
      <c r="R24">
        <v>1.3460474924090999</v>
      </c>
      <c r="S24">
        <v>1.3670627471057</v>
      </c>
      <c r="T24">
        <v>1.3645079696737501</v>
      </c>
      <c r="U24">
        <v>1.30242279029534</v>
      </c>
      <c r="V24">
        <v>1.3959268086449499</v>
      </c>
      <c r="W24">
        <v>1.31818328751261</v>
      </c>
    </row>
    <row r="25" spans="1:23" x14ac:dyDescent="0.35">
      <c r="A25" t="s">
        <v>36</v>
      </c>
      <c r="B25" s="9">
        <f>AVERAGE(B5:G8)</f>
        <v>1.3610049848024104</v>
      </c>
      <c r="C25" s="9">
        <f>_xlfn.STDEV.P(B5:G8)</f>
        <v>2.7230785865838134E-2</v>
      </c>
      <c r="D25">
        <f>C25/SQRT(COUNT(B5:G8))*1.96</f>
        <v>1.2244454617635417E-2</v>
      </c>
      <c r="H25">
        <f>C31/C25</f>
        <v>1.2868837257095489</v>
      </c>
      <c r="I25">
        <f>D31/D25</f>
        <v>1.3604783922106594</v>
      </c>
      <c r="M25">
        <v>0</v>
      </c>
      <c r="N25">
        <v>1.3869868886030301</v>
      </c>
      <c r="O25">
        <v>1.3869598871814099</v>
      </c>
      <c r="P25">
        <v>1.3761891095215999</v>
      </c>
      <c r="Q25">
        <v>1.3309374819703499</v>
      </c>
      <c r="R25">
        <v>1.3822709814534</v>
      </c>
      <c r="S25">
        <v>1.2795650561368701</v>
      </c>
      <c r="T25">
        <v>1.32844339214369</v>
      </c>
      <c r="U25">
        <v>1.2991714499632401</v>
      </c>
      <c r="V25">
        <v>1.3628846375641901</v>
      </c>
      <c r="W25">
        <v>1.2987532518972</v>
      </c>
    </row>
    <row r="26" spans="1:23" x14ac:dyDescent="0.35">
      <c r="A26" t="s">
        <v>37</v>
      </c>
      <c r="B26">
        <f>B24/B25</f>
        <v>0.96803300364761813</v>
      </c>
      <c r="D26">
        <f>SQRT((D24/B24)^2+(D25/B25)^2)*B26</f>
        <v>1.0214967579388275E-2</v>
      </c>
      <c r="E26" s="6" t="s">
        <v>26</v>
      </c>
      <c r="F26" s="6" t="s">
        <v>27</v>
      </c>
      <c r="G26" s="6" t="s">
        <v>28</v>
      </c>
      <c r="M26">
        <v>0</v>
      </c>
      <c r="N26">
        <v>0</v>
      </c>
      <c r="O26">
        <v>1.3550637838864401</v>
      </c>
      <c r="P26">
        <v>1.37034046772109</v>
      </c>
      <c r="Q26">
        <v>1.4169305237196099</v>
      </c>
      <c r="R26">
        <v>1.3153442636025801</v>
      </c>
      <c r="S26">
        <v>1.33103154263489</v>
      </c>
      <c r="T26">
        <v>1.3704551496782</v>
      </c>
      <c r="U26">
        <v>1.2917919514534399</v>
      </c>
      <c r="V26">
        <v>1.3596883934483199</v>
      </c>
      <c r="W26">
        <v>0</v>
      </c>
    </row>
    <row r="27" spans="1:23" x14ac:dyDescent="0.35">
      <c r="A27" t="s">
        <v>38</v>
      </c>
      <c r="B27">
        <f>1-B26</f>
        <v>3.1966996352381871E-2</v>
      </c>
      <c r="D27">
        <f>D26</f>
        <v>1.0214967579388275E-2</v>
      </c>
      <c r="E27" s="6">
        <v>3.8744399999999998E-2</v>
      </c>
      <c r="F27" s="3">
        <f>B27-E27</f>
        <v>-6.7774036476181271E-3</v>
      </c>
      <c r="G27" s="7">
        <f>F27/E27</f>
        <v>-0.17492601892449303</v>
      </c>
    </row>
    <row r="28" spans="1:23" x14ac:dyDescent="0.35">
      <c r="F28" s="8"/>
      <c r="G28" s="8"/>
      <c r="H28" s="8"/>
      <c r="M28">
        <f>B4/M22-1</f>
        <v>0</v>
      </c>
      <c r="N28">
        <f t="shared" ref="N28:W28" si="6">C4/N22-1</f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4.4635740056353512E-4</v>
      </c>
      <c r="V28">
        <f t="shared" si="6"/>
        <v>0</v>
      </c>
      <c r="W28">
        <f t="shared" si="6"/>
        <v>0</v>
      </c>
    </row>
    <row r="29" spans="1:23" x14ac:dyDescent="0.35">
      <c r="B29" s="16" t="s">
        <v>34</v>
      </c>
      <c r="F29" s="8"/>
      <c r="G29" s="8"/>
      <c r="H29" s="8"/>
      <c r="M29">
        <f t="shared" ref="M29:M32" si="7">B5/M23-1</f>
        <v>0</v>
      </c>
      <c r="N29">
        <f t="shared" ref="N29:N33" si="8">C5/N23-1</f>
        <v>0</v>
      </c>
      <c r="O29">
        <f t="shared" ref="O29:O33" si="9">D5/O23-1</f>
        <v>0</v>
      </c>
      <c r="P29">
        <f t="shared" ref="P29:P33" si="10">E5/P23-1</f>
        <v>0</v>
      </c>
      <c r="Q29">
        <f t="shared" ref="Q29:Q33" si="11">F5/Q23-1</f>
        <v>0</v>
      </c>
      <c r="R29" t="e">
        <f t="shared" ref="R29:R33" si="12">G5/R23-1</f>
        <v>#DIV/0!</v>
      </c>
      <c r="S29">
        <f t="shared" ref="S29:S33" si="13">H5/S23-1</f>
        <v>0</v>
      </c>
      <c r="T29">
        <f t="shared" ref="T29:T33" si="14">I5/T23-1</f>
        <v>0</v>
      </c>
      <c r="U29">
        <f t="shared" ref="U29:U33" si="15">J5/U23-1</f>
        <v>1.2214438132551741E-2</v>
      </c>
      <c r="V29" t="e">
        <f t="shared" ref="V29:V33" si="16">K5/V23-1</f>
        <v>#DIV/0!</v>
      </c>
      <c r="W29" t="e">
        <f t="shared" ref="W29:W32" si="17">L5/W23-1</f>
        <v>#DIV/0!</v>
      </c>
    </row>
    <row r="30" spans="1:23" x14ac:dyDescent="0.35">
      <c r="A30" t="s">
        <v>35</v>
      </c>
      <c r="B30" s="9">
        <f>AVERAGE(H4:L4)</f>
        <v>1.3104592236269941</v>
      </c>
      <c r="C30">
        <f>_xlfn.STDEV.P(H4:L4)</f>
        <v>3.1744455723109716E-2</v>
      </c>
      <c r="D30">
        <f>C30/SQRT(COUNT(H4:L4))*1.96</f>
        <v>2.7825242274997379E-2</v>
      </c>
      <c r="F30" s="8"/>
      <c r="G30" s="8"/>
      <c r="H30" s="8"/>
      <c r="M30">
        <f t="shared" si="7"/>
        <v>0</v>
      </c>
      <c r="N30" t="e">
        <f t="shared" si="8"/>
        <v>#DIV/0!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-1.7480050967272343E-3</v>
      </c>
      <c r="V30">
        <f t="shared" si="16"/>
        <v>0</v>
      </c>
      <c r="W30">
        <f t="shared" si="17"/>
        <v>0</v>
      </c>
    </row>
    <row r="31" spans="1:23" x14ac:dyDescent="0.35">
      <c r="A31" t="s">
        <v>36</v>
      </c>
      <c r="B31" s="9">
        <f>AVERAGE(H5:L8)</f>
        <v>1.33126839395956</v>
      </c>
      <c r="C31">
        <f>_xlfn.STDEV.P(H5:L8)</f>
        <v>3.5042855169028705E-2</v>
      </c>
      <c r="D31">
        <f>C31/SQRT(COUNT(H5:L8))*1.96</f>
        <v>1.6658315931697015E-2</v>
      </c>
      <c r="F31" s="8"/>
      <c r="G31" s="8"/>
      <c r="H31" s="8"/>
      <c r="M31" t="e">
        <f t="shared" si="7"/>
        <v>#DIV/0!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5"/>
        <v>3.0496866050259142E-2</v>
      </c>
      <c r="V31">
        <f t="shared" si="16"/>
        <v>0</v>
      </c>
      <c r="W31">
        <f t="shared" si="17"/>
        <v>0</v>
      </c>
    </row>
    <row r="32" spans="1:23" x14ac:dyDescent="0.35">
      <c r="A32" t="s">
        <v>37</v>
      </c>
      <c r="B32">
        <f>B30/B31</f>
        <v>0.98436891431736495</v>
      </c>
      <c r="D32">
        <f>SQRT((D30/B30)^2+(D31/B31)^2)*B32</f>
        <v>2.4260786684453389E-2</v>
      </c>
      <c r="E32" s="6" t="s">
        <v>26</v>
      </c>
      <c r="F32" s="6" t="s">
        <v>27</v>
      </c>
      <c r="G32" s="6" t="s">
        <v>28</v>
      </c>
      <c r="H32" s="8"/>
      <c r="M32" t="e">
        <f t="shared" si="7"/>
        <v>#DIV/0!</v>
      </c>
      <c r="N32" t="e">
        <f t="shared" si="8"/>
        <v>#DIV/0!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0</v>
      </c>
      <c r="S32">
        <f t="shared" si="13"/>
        <v>0</v>
      </c>
      <c r="T32">
        <f t="shared" si="14"/>
        <v>0</v>
      </c>
      <c r="U32">
        <f t="shared" si="15"/>
        <v>2.0451761163904569E-2</v>
      </c>
      <c r="V32">
        <f t="shared" si="16"/>
        <v>0</v>
      </c>
      <c r="W32" t="e">
        <f t="shared" si="17"/>
        <v>#DIV/0!</v>
      </c>
    </row>
    <row r="33" spans="1:8" x14ac:dyDescent="0.35">
      <c r="A33" t="s">
        <v>38</v>
      </c>
      <c r="B33">
        <f>1-B32</f>
        <v>1.5631085682635049E-2</v>
      </c>
      <c r="D33">
        <f>D32</f>
        <v>2.4260786684453389E-2</v>
      </c>
      <c r="E33" s="6">
        <v>3.8744399999999998E-2</v>
      </c>
      <c r="F33" s="3">
        <f>B33-E33</f>
        <v>-2.311331431736495E-2</v>
      </c>
      <c r="G33" s="7">
        <f>F33/E33</f>
        <v>-0.59655883991918701</v>
      </c>
      <c r="H33" s="8"/>
    </row>
    <row r="34" spans="1:8" x14ac:dyDescent="0.35">
      <c r="E34" s="6"/>
      <c r="F34" s="3"/>
      <c r="G34" s="7"/>
      <c r="H34" s="8"/>
    </row>
    <row r="35" spans="1:8" x14ac:dyDescent="0.35">
      <c r="B35" s="16" t="s">
        <v>41</v>
      </c>
      <c r="F35" s="8"/>
      <c r="G35" s="8"/>
      <c r="H35" s="8"/>
    </row>
    <row r="36" spans="1:8" x14ac:dyDescent="0.35">
      <c r="A36" t="s">
        <v>35</v>
      </c>
      <c r="B36" s="9">
        <f>AVERAGE(H4:L4)</f>
        <v>1.3104592236269941</v>
      </c>
      <c r="C36">
        <f>_xlfn.STDEV.P(H4:L4)</f>
        <v>3.1744455723109716E-2</v>
      </c>
      <c r="D36">
        <f>C36/SQRT(COUNT(H4:L4))*1.96</f>
        <v>2.7825242274997379E-2</v>
      </c>
      <c r="F36" s="8"/>
      <c r="G36" s="8"/>
      <c r="H36" s="8"/>
    </row>
    <row r="37" spans="1:8" x14ac:dyDescent="0.35">
      <c r="A37" t="s">
        <v>36</v>
      </c>
      <c r="B37" s="9">
        <f>AVERAGE(H6:L8)</f>
        <v>1.3381179903305207</v>
      </c>
      <c r="C37">
        <f>_xlfn.STDEV.P(H6:L8)</f>
        <v>3.2024851695553448E-2</v>
      </c>
      <c r="D37">
        <f>C37/SQRT(COUNT(H6:L8))*1.96</f>
        <v>1.6775643206981054E-2</v>
      </c>
      <c r="F37" s="8"/>
      <c r="G37" s="8"/>
      <c r="H37" s="8"/>
    </row>
    <row r="38" spans="1:8" x14ac:dyDescent="0.35">
      <c r="A38" t="s">
        <v>37</v>
      </c>
      <c r="B38">
        <f>B36/B37</f>
        <v>0.97933009876304344</v>
      </c>
      <c r="D38">
        <f>SQRT((D36/B36)^2+(D37/B37)^2)*B38</f>
        <v>2.414835655594887E-2</v>
      </c>
      <c r="E38" s="6" t="s">
        <v>26</v>
      </c>
      <c r="F38" s="6" t="s">
        <v>27</v>
      </c>
      <c r="G38" s="6" t="s">
        <v>28</v>
      </c>
      <c r="H38" s="8"/>
    </row>
    <row r="39" spans="1:8" x14ac:dyDescent="0.35">
      <c r="A39" t="s">
        <v>38</v>
      </c>
      <c r="B39">
        <f>1-B38</f>
        <v>2.0669901236956556E-2</v>
      </c>
      <c r="D39">
        <f>D38</f>
        <v>2.414835655594887E-2</v>
      </c>
      <c r="E39" s="6">
        <v>3.8744399999999998E-2</v>
      </c>
      <c r="F39" s="3">
        <f>B39-E39</f>
        <v>-1.8074498763043442E-2</v>
      </c>
      <c r="G39" s="7">
        <f>F39/E39</f>
        <v>-0.4665060954110386</v>
      </c>
      <c r="H39" s="8"/>
    </row>
    <row r="40" spans="1:8" x14ac:dyDescent="0.35">
      <c r="F40" s="8"/>
      <c r="G40" s="8"/>
      <c r="H40" s="8"/>
    </row>
    <row r="41" spans="1:8" x14ac:dyDescent="0.35">
      <c r="B41" s="16" t="s">
        <v>33</v>
      </c>
    </row>
    <row r="42" spans="1:8" x14ac:dyDescent="0.35">
      <c r="A42" t="s">
        <v>35</v>
      </c>
      <c r="B42" s="9">
        <f>AVERAGE(B4:L4)</f>
        <v>1.3142984162400835</v>
      </c>
      <c r="C42" s="9">
        <f>_xlfn.STDEV.P(B4:L4)</f>
        <v>2.2700318153770247E-2</v>
      </c>
      <c r="D42">
        <f>C42/SQRT(COUNT(B4:L4))*1.96</f>
        <v>1.3415030759817117E-2</v>
      </c>
    </row>
    <row r="43" spans="1:8" x14ac:dyDescent="0.35">
      <c r="A43" t="s">
        <v>36</v>
      </c>
      <c r="B43" s="9">
        <f>AVERAGE(B6:L8)</f>
        <v>1.3508395569357092</v>
      </c>
      <c r="C43">
        <f>_xlfn.STDEV.P(B6:L8)</f>
        <v>3.2283159492326796E-2</v>
      </c>
      <c r="D43">
        <f>C43/SQRT(COUNT(B6:L8))*1.96</f>
        <v>1.1957849617298327E-2</v>
      </c>
    </row>
    <row r="44" spans="1:8" x14ac:dyDescent="0.35">
      <c r="A44" t="s">
        <v>37</v>
      </c>
      <c r="B44">
        <f>B42/B43</f>
        <v>0.97294931103548898</v>
      </c>
      <c r="D44">
        <f>SQRT((D42/B42)^2+(D43/B43)^2)*B44</f>
        <v>1.3145384294124207E-2</v>
      </c>
      <c r="E44" s="6" t="s">
        <v>26</v>
      </c>
      <c r="F44" s="6" t="s">
        <v>27</v>
      </c>
      <c r="G44" s="6" t="s">
        <v>28</v>
      </c>
    </row>
    <row r="45" spans="1:8" x14ac:dyDescent="0.35">
      <c r="A45" t="s">
        <v>38</v>
      </c>
      <c r="B45">
        <f>1-B44</f>
        <v>2.7050688964511016E-2</v>
      </c>
      <c r="D45">
        <f>D44</f>
        <v>1.3145384294124207E-2</v>
      </c>
      <c r="E45" s="6">
        <v>3.8744399999999998E-2</v>
      </c>
      <c r="F45" s="3">
        <f>B45-E45</f>
        <v>-1.1693711035488982E-2</v>
      </c>
      <c r="G45" s="7">
        <f>F45/E45</f>
        <v>-0.30181680540901351</v>
      </c>
    </row>
    <row r="47" spans="1:8" x14ac:dyDescent="0.35">
      <c r="B47" s="16" t="s">
        <v>32</v>
      </c>
      <c r="C47" s="16"/>
    </row>
    <row r="48" spans="1:8" x14ac:dyDescent="0.35">
      <c r="A48" t="s">
        <v>35</v>
      </c>
      <c r="B48" s="9">
        <f>B24</f>
        <v>1.3174977434176582</v>
      </c>
      <c r="C48" s="9">
        <f>C24</f>
        <v>9.0800640176425234E-3</v>
      </c>
      <c r="D48" s="9">
        <f>D24</f>
        <v>7.2655644005097924E-3</v>
      </c>
    </row>
    <row r="49" spans="1:7" x14ac:dyDescent="0.35">
      <c r="A49" t="s">
        <v>36</v>
      </c>
      <c r="B49" s="9">
        <f>AVERAGE(B6:G8)</f>
        <v>1.3635611235408978</v>
      </c>
      <c r="C49">
        <f>_xlfn.STDEV.P(B6:G8)</f>
        <v>2.7113412432066344E-2</v>
      </c>
      <c r="D49">
        <f>C49/SQRT(COUNT(B6:G8))*1.96</f>
        <v>1.4202873986992524E-2</v>
      </c>
    </row>
    <row r="50" spans="1:7" x14ac:dyDescent="0.35">
      <c r="A50" t="s">
        <v>37</v>
      </c>
      <c r="B50">
        <f>B48/B49</f>
        <v>0.96621832396950269</v>
      </c>
      <c r="D50">
        <f>SQRT((D48/B48)^2+(D49/B49)^2)*B50</f>
        <v>1.138765092111237E-2</v>
      </c>
      <c r="E50" s="6" t="s">
        <v>26</v>
      </c>
      <c r="F50" s="6" t="s">
        <v>27</v>
      </c>
      <c r="G50" s="6" t="s">
        <v>28</v>
      </c>
    </row>
    <row r="51" spans="1:7" x14ac:dyDescent="0.35">
      <c r="A51" t="s">
        <v>38</v>
      </c>
      <c r="B51">
        <f>1-B50</f>
        <v>3.378167603049731E-2</v>
      </c>
      <c r="D51">
        <f>D50</f>
        <v>1.138765092111237E-2</v>
      </c>
      <c r="E51" s="6">
        <v>3.8744399999999998E-2</v>
      </c>
      <c r="F51" s="3">
        <f>B51-E51</f>
        <v>-4.9627239695026887E-3</v>
      </c>
      <c r="G51" s="7">
        <f>F51/E51</f>
        <v>-0.12808880688570964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8F06-C3C6-4CCB-BB0C-8503114DC839}">
  <dimension ref="A1:U51"/>
  <sheetViews>
    <sheetView workbookViewId="0">
      <selection activeCell="L25" sqref="L25"/>
    </sheetView>
  </sheetViews>
  <sheetFormatPr defaultRowHeight="14.5" x14ac:dyDescent="0.35"/>
  <cols>
    <col min="1" max="1" width="10.7265625" customWidth="1"/>
    <col min="2" max="2" width="9.453125" bestFit="1" customWidth="1"/>
    <col min="5" max="12" width="9.453125" bestFit="1" customWidth="1"/>
  </cols>
  <sheetData>
    <row r="1" spans="1:21" x14ac:dyDescent="0.35">
      <c r="A1" s="16" t="s">
        <v>40</v>
      </c>
    </row>
    <row r="2" spans="1: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21" x14ac:dyDescent="0.35">
      <c r="B3" s="14">
        <v>44076</v>
      </c>
      <c r="C3" s="14">
        <v>44077</v>
      </c>
      <c r="D3" s="14">
        <v>44078</v>
      </c>
      <c r="E3" s="14">
        <v>44087</v>
      </c>
      <c r="F3" s="14">
        <v>44088</v>
      </c>
      <c r="G3" s="14">
        <v>44089</v>
      </c>
      <c r="H3" s="14">
        <v>44098</v>
      </c>
      <c r="I3" s="14">
        <v>44099</v>
      </c>
      <c r="J3" s="14">
        <v>44111</v>
      </c>
      <c r="K3" s="14">
        <v>44112</v>
      </c>
      <c r="L3" s="14">
        <v>44113</v>
      </c>
    </row>
    <row r="4" spans="1:21" x14ac:dyDescent="0.35">
      <c r="A4" t="s">
        <v>15</v>
      </c>
      <c r="B4" s="9">
        <v>1.31053592471522</v>
      </c>
      <c r="C4" s="9">
        <v>1.3180147898819501</v>
      </c>
      <c r="D4" s="9">
        <v>1.3255149864261599</v>
      </c>
      <c r="E4" s="9">
        <v>1.3294236804447499</v>
      </c>
      <c r="F4" s="9">
        <v>1.3193608403941499</v>
      </c>
      <c r="G4" s="9">
        <v>1.3021362386437201</v>
      </c>
      <c r="H4" s="15">
        <v>1.2633638234167901</v>
      </c>
      <c r="I4" s="9">
        <v>1.32281728848747</v>
      </c>
      <c r="J4" s="9">
        <v>1.31322809803021</v>
      </c>
      <c r="K4" s="15">
        <v>1.3592245152836699</v>
      </c>
      <c r="L4" s="9">
        <v>1.2936623929168301</v>
      </c>
      <c r="M4" s="9">
        <v>1.3142984162400799</v>
      </c>
      <c r="N4" s="9">
        <v>2.2700318153769099E-2</v>
      </c>
      <c r="O4" s="9">
        <v>6.8444034488859499E-3</v>
      </c>
      <c r="P4" s="1">
        <f>O4/M4</f>
        <v>5.2076479468538732E-3</v>
      </c>
      <c r="Q4" s="9">
        <f>AVERAGE(B4:G4,I4:J4,L4)</f>
        <v>1.3149660266600511</v>
      </c>
      <c r="R4">
        <f>_xlfn.STDEV.P(B4:G4,I4:J4,L4)</f>
        <v>1.080972007398808E-2</v>
      </c>
    </row>
    <row r="5" spans="1:21" x14ac:dyDescent="0.35">
      <c r="A5" t="s">
        <v>16</v>
      </c>
      <c r="B5" s="13">
        <f>Transmission!B5*1.02277</f>
        <v>1.4219223852153373</v>
      </c>
      <c r="C5" s="13">
        <f>Transmission!C5*1.02277</f>
        <v>1.3547171460593583</v>
      </c>
      <c r="D5" s="13">
        <f>Transmission!D5*1.02277</f>
        <v>1.374368987813626</v>
      </c>
      <c r="E5" s="13">
        <f>Transmission!E5*1.02277</f>
        <v>1.4108056029983553</v>
      </c>
      <c r="F5" s="13">
        <f>Transmission!F5*1.02277</f>
        <v>1.3615604311992524</v>
      </c>
      <c r="G5" s="13"/>
      <c r="H5" s="13">
        <f>Transmission!H5*1.02277</f>
        <v>1.3706221185182939</v>
      </c>
      <c r="I5" s="13">
        <f>Transmission!I5*1.02277</f>
        <v>1.3205106135627231</v>
      </c>
      <c r="J5" s="10">
        <f>Transmission!J5*1.02277</f>
        <v>1.2955335302644555</v>
      </c>
      <c r="K5" s="9"/>
      <c r="L5" s="9"/>
      <c r="M5" s="9">
        <f>AVERAGE(B5:L5)</f>
        <v>1.3637551019539251</v>
      </c>
      <c r="N5" s="9">
        <v>3.8443471651379603E-2</v>
      </c>
      <c r="O5" s="9">
        <v>1.1591142827844601E-2</v>
      </c>
      <c r="P5" s="1">
        <f t="shared" ref="P5:P9" si="0">O5/M5</f>
        <v>8.4994313210908241E-3</v>
      </c>
      <c r="Q5" s="9">
        <f>AVERAGE(C5:I5)</f>
        <v>1.3654308166919347</v>
      </c>
      <c r="R5">
        <f>_xlfn.STDEV.P(C5:I5)</f>
        <v>2.6811996759725728E-2</v>
      </c>
    </row>
    <row r="6" spans="1:21" x14ac:dyDescent="0.35">
      <c r="A6" t="s">
        <v>17</v>
      </c>
      <c r="B6" s="9">
        <f>Transmission!B6*1.0097</f>
        <v>1.3684055893771934</v>
      </c>
      <c r="C6" s="9"/>
      <c r="D6" s="9">
        <f>Transmission!D6*1.0097</f>
        <v>1.3972920563500275</v>
      </c>
      <c r="E6" s="9">
        <f>Transmission!E6*1.0097</f>
        <v>1.3723011611455662</v>
      </c>
      <c r="F6" s="9">
        <f>Transmission!F6*1.0097</f>
        <v>1.3373870556713616</v>
      </c>
      <c r="G6" s="9">
        <f>Transmission!G6*1.0097</f>
        <v>1.3591041530854682</v>
      </c>
      <c r="H6" s="9">
        <f>Transmission!H6*1.0097</f>
        <v>1.3803232557526253</v>
      </c>
      <c r="I6" s="9">
        <f>Transmission!I6*1.0097</f>
        <v>1.3777436969795855</v>
      </c>
      <c r="J6" s="10">
        <f>Transmission!J6*1.0097</f>
        <v>1.3127575662614221</v>
      </c>
      <c r="K6" s="9">
        <f>Transmission!K6*1.0097</f>
        <v>1.4094672986888059</v>
      </c>
      <c r="L6" s="10">
        <f>Transmission!L6*1.0097</f>
        <v>1.3309696654014824</v>
      </c>
      <c r="M6" s="9">
        <f t="shared" ref="M6:M8" si="1">AVERAGE(B6:L6)</f>
        <v>1.3645751498713541</v>
      </c>
      <c r="N6" s="9">
        <v>2.8299942110897099E-2</v>
      </c>
      <c r="O6" s="9">
        <v>8.5327535973294798E-3</v>
      </c>
      <c r="P6" s="1">
        <f t="shared" si="0"/>
        <v>6.2530477695815498E-3</v>
      </c>
      <c r="Q6" s="9">
        <f>AVERAGE(B6:I6,K6)</f>
        <v>1.3752530333813293</v>
      </c>
      <c r="R6">
        <f>_xlfn.STDEV.P(B6:I6)</f>
        <v>1.7323056003987303E-2</v>
      </c>
    </row>
    <row r="7" spans="1:21" x14ac:dyDescent="0.35">
      <c r="A7" t="s">
        <v>18</v>
      </c>
      <c r="B7" s="9"/>
      <c r="C7" s="9">
        <f>Transmission!C7*1.006975</f>
        <v>1.3966611221510361</v>
      </c>
      <c r="D7" s="9">
        <f>Transmission!D7*1.006975</f>
        <v>1.3966339323945003</v>
      </c>
      <c r="E7" s="9">
        <f>Transmission!E7*1.006975</f>
        <v>1.3857880285605131</v>
      </c>
      <c r="F7" s="9">
        <f>Transmission!F7*1.006975</f>
        <v>1.340220770907093</v>
      </c>
      <c r="G7" s="9">
        <f>Transmission!G7*1.006975</f>
        <v>1.3919123215490374</v>
      </c>
      <c r="H7" s="10">
        <f>Transmission!H7*1.006975</f>
        <v>1.2884900224034248</v>
      </c>
      <c r="I7" s="9">
        <f>Transmission!I7*1.006975</f>
        <v>1.3377092848038923</v>
      </c>
      <c r="J7" s="9">
        <f>Transmission!J7*1.006975</f>
        <v>1.3481301825999423</v>
      </c>
      <c r="K7" s="9">
        <f>Transmission!K7*1.006975</f>
        <v>1.3723907579112002</v>
      </c>
      <c r="L7" s="10">
        <f>Transmission!L7*1.006975</f>
        <v>1.307812055829183</v>
      </c>
      <c r="M7" s="9">
        <f t="shared" si="1"/>
        <v>1.3565748479109823</v>
      </c>
      <c r="N7" s="9">
        <v>3.6178358171505803E-2</v>
      </c>
      <c r="O7" s="9">
        <v>1.09081854169066E-2</v>
      </c>
      <c r="P7" s="1">
        <f t="shared" si="0"/>
        <v>8.0409757218367576E-3</v>
      </c>
      <c r="Q7" s="9">
        <f>AVERAGE(C7:G7,I7:K7)</f>
        <v>1.3711808001096517</v>
      </c>
      <c r="R7">
        <f>_xlfn.STDEV.P(C7:G7,I7:K7)</f>
        <v>2.3853554685825781E-2</v>
      </c>
    </row>
    <row r="8" spans="1:21" x14ac:dyDescent="0.35">
      <c r="A8" t="s">
        <v>19</v>
      </c>
      <c r="B8" s="9"/>
      <c r="C8" s="9"/>
      <c r="D8" s="9">
        <f>Transmission!D8*1.013139</f>
        <v>1.372867966942924</v>
      </c>
      <c r="E8" s="9">
        <f>Transmission!E8*1.013139</f>
        <v>1.3883453711264775</v>
      </c>
      <c r="F8" s="10">
        <f>Transmission!F8*1.013139</f>
        <v>1.4355475738707619</v>
      </c>
      <c r="G8" s="9">
        <f>Transmission!G8*1.013139</f>
        <v>1.3326265718820545</v>
      </c>
      <c r="H8" s="9">
        <f>Transmission!H8*1.013139</f>
        <v>1.3485199660735698</v>
      </c>
      <c r="I8" s="9">
        <f>Transmission!I8*1.013139</f>
        <v>1.388461559889822</v>
      </c>
      <c r="J8" s="9">
        <f>Transmission!J8*1.013139</f>
        <v>1.3355313511336508</v>
      </c>
      <c r="K8" s="9">
        <f>Transmission!K8*1.013139</f>
        <v>1.3775533392498374</v>
      </c>
      <c r="L8" s="9"/>
      <c r="M8" s="9">
        <f t="shared" si="1"/>
        <v>1.3724317125211374</v>
      </c>
      <c r="N8" s="9">
        <v>3.1286893404512801E-2</v>
      </c>
      <c r="O8" s="9">
        <v>9.4333532980558198E-3</v>
      </c>
      <c r="P8" s="1">
        <f t="shared" si="0"/>
        <v>6.8734591397096798E-3</v>
      </c>
      <c r="Q8" s="9">
        <f>AVERAGE(D8:E8,G8:K8)</f>
        <v>1.3634151608997624</v>
      </c>
      <c r="R8">
        <f>_xlfn.STDEV.P(D8:E8,G8:K8)</f>
        <v>2.2313967448822875E-2</v>
      </c>
    </row>
    <row r="9" spans="1:21" x14ac:dyDescent="0.35">
      <c r="A9" t="s">
        <v>20</v>
      </c>
      <c r="B9" s="9">
        <f>AVERAGE(B5:B8)</f>
        <v>1.3951639872962653</v>
      </c>
      <c r="C9" s="9">
        <f t="shared" ref="C9:L9" si="2">AVERAGE(C5:C8)</f>
        <v>1.3756891341051971</v>
      </c>
      <c r="D9" s="9">
        <f t="shared" si="2"/>
        <v>1.3852907358752695</v>
      </c>
      <c r="E9" s="9">
        <f t="shared" si="2"/>
        <v>1.3893100409577279</v>
      </c>
      <c r="F9" s="9">
        <f t="shared" si="2"/>
        <v>1.3686789579121172</v>
      </c>
      <c r="G9" s="9">
        <f t="shared" si="2"/>
        <v>1.3612143488388533</v>
      </c>
      <c r="H9" s="9">
        <f t="shared" si="2"/>
        <v>1.3469888406869786</v>
      </c>
      <c r="I9" s="9">
        <f t="shared" si="2"/>
        <v>1.3561062888090059</v>
      </c>
      <c r="J9" s="9">
        <f t="shared" si="2"/>
        <v>1.3229881575648677</v>
      </c>
      <c r="K9" s="9">
        <f t="shared" si="2"/>
        <v>1.3864704652832813</v>
      </c>
      <c r="L9" s="9">
        <f t="shared" si="2"/>
        <v>1.3193908606153326</v>
      </c>
      <c r="M9" s="9">
        <f>AVERAGE(B5:L8)</f>
        <v>1.3639165137117737</v>
      </c>
      <c r="N9" s="9">
        <f>_xlfn.STDEV.P(B5:L8)</f>
        <v>3.4547239623077264E-2</v>
      </c>
      <c r="O9" s="11">
        <f>N9/SQRT(COUNT(B9:L9))*1.96</f>
        <v>2.0416113953600264E-2</v>
      </c>
      <c r="P9" s="1">
        <f t="shared" si="0"/>
        <v>1.4968741670294527E-2</v>
      </c>
      <c r="Q9" s="9">
        <f>AVERAGE(Q5:Q8)</f>
        <v>1.3688199527706697</v>
      </c>
    </row>
    <row r="10" spans="1:21" x14ac:dyDescent="0.35">
      <c r="A10" t="s">
        <v>21</v>
      </c>
      <c r="B10" s="9">
        <f>_xlfn.STDEV.P(B5:B8)</f>
        <v>2.6758397919071975E-2</v>
      </c>
      <c r="C10" s="9">
        <f t="shared" ref="C10:L10" si="3">_xlfn.STDEV.P(C5:C8)</f>
        <v>2.0971988045838885E-2</v>
      </c>
      <c r="D10" s="9">
        <f t="shared" si="3"/>
        <v>1.1686633059613408E-2</v>
      </c>
      <c r="E10" s="9">
        <f t="shared" si="3"/>
        <v>1.3826571692907861E-2</v>
      </c>
      <c r="F10" s="9">
        <f t="shared" si="3"/>
        <v>3.9721331725674859E-2</v>
      </c>
      <c r="G10" s="9">
        <f t="shared" si="3"/>
        <v>2.424925734920895E-2</v>
      </c>
      <c r="H10" s="9">
        <f t="shared" si="3"/>
        <v>3.5686731197822882E-2</v>
      </c>
      <c r="I10" s="9">
        <f t="shared" si="3"/>
        <v>2.7930909632772234E-2</v>
      </c>
      <c r="J10" s="9">
        <f t="shared" si="3"/>
        <v>2.0297011395713882E-2</v>
      </c>
      <c r="K10" s="9">
        <f t="shared" si="3"/>
        <v>1.6397231911323844E-2</v>
      </c>
      <c r="L10" s="9">
        <f t="shared" si="3"/>
        <v>1.1578804786149699E-2</v>
      </c>
      <c r="M10" s="9"/>
      <c r="N10" s="9"/>
      <c r="O10" s="9"/>
    </row>
    <row r="11" spans="1:21" x14ac:dyDescent="0.35">
      <c r="A11" t="s">
        <v>22</v>
      </c>
      <c r="B11" s="9">
        <f>B10/SQRT(COUNT(B5:B8))*1.96</f>
        <v>3.7085247459637039E-2</v>
      </c>
      <c r="C11" s="9">
        <f t="shared" ref="C11:L11" si="4">C10/SQRT(COUNT(C5:C8))*1.96</f>
        <v>2.9065692525864738E-2</v>
      </c>
      <c r="D11" s="9">
        <f t="shared" si="4"/>
        <v>1.145290039842114E-2</v>
      </c>
      <c r="E11" s="9">
        <f t="shared" si="4"/>
        <v>1.3550040259049703E-2</v>
      </c>
      <c r="F11" s="9">
        <f t="shared" si="4"/>
        <v>3.8926905091161361E-2</v>
      </c>
      <c r="G11" s="9">
        <f t="shared" si="4"/>
        <v>2.7440617906100025E-2</v>
      </c>
      <c r="H11" s="9">
        <f t="shared" si="4"/>
        <v>3.4972996573866426E-2</v>
      </c>
      <c r="I11" s="9">
        <f t="shared" si="4"/>
        <v>2.737229144011679E-2</v>
      </c>
      <c r="J11" s="9">
        <f t="shared" si="4"/>
        <v>1.9891071167799604E-2</v>
      </c>
      <c r="K11" s="9">
        <f t="shared" si="4"/>
        <v>1.8555214665616385E-2</v>
      </c>
      <c r="L11" s="9">
        <f t="shared" si="4"/>
        <v>1.6047404709350538E-2</v>
      </c>
      <c r="M11" s="9"/>
      <c r="N11" s="9"/>
      <c r="O11" s="9"/>
    </row>
    <row r="12" spans="1:21" x14ac:dyDescent="0.35">
      <c r="A12" t="s">
        <v>23</v>
      </c>
      <c r="B12" s="9">
        <f>B4/B9</f>
        <v>0.93934185274875903</v>
      </c>
      <c r="C12" s="9">
        <f t="shared" ref="C12:L12" si="5">C4/C9</f>
        <v>0.95807603419012199</v>
      </c>
      <c r="D12" s="9">
        <f t="shared" si="5"/>
        <v>0.95684967212940941</v>
      </c>
      <c r="E12" s="9">
        <f t="shared" si="5"/>
        <v>0.95689489117080373</v>
      </c>
      <c r="F12" s="9">
        <f t="shared" si="5"/>
        <v>0.96396662838069724</v>
      </c>
      <c r="G12" s="9">
        <f t="shared" si="5"/>
        <v>0.95659896602946615</v>
      </c>
      <c r="H12" s="9">
        <f t="shared" si="5"/>
        <v>0.93791706750329218</v>
      </c>
      <c r="I12" s="9">
        <f t="shared" si="5"/>
        <v>0.97545251386543474</v>
      </c>
      <c r="J12" s="9">
        <f t="shared" si="5"/>
        <v>0.992622715873268</v>
      </c>
      <c r="K12" s="9">
        <f t="shared" si="5"/>
        <v>0.98034869787576429</v>
      </c>
      <c r="L12" s="9">
        <f t="shared" si="5"/>
        <v>0.98049973782105526</v>
      </c>
      <c r="M12" s="12">
        <f t="shared" ref="M12:M13" si="6">AVERAGE(B12:L12)</f>
        <v>0.96350625250800637</v>
      </c>
      <c r="N12" s="9">
        <f t="shared" ref="N12:N13" si="7">_xlfn.STDEV.P(B12:L12)</f>
        <v>1.6423604680708182E-2</v>
      </c>
      <c r="O12" s="11">
        <f t="shared" ref="O12:O13" si="8">N12/SQRT(COUNT(B12:L12))*1.96</f>
        <v>9.7057301349841932E-3</v>
      </c>
      <c r="P12" s="1">
        <f>O12/M12</f>
        <v>1.0073344215172638E-2</v>
      </c>
      <c r="Q12" s="12">
        <f>Q4/Q9</f>
        <v>0.96065667657633769</v>
      </c>
      <c r="S12" s="6" t="s">
        <v>26</v>
      </c>
      <c r="T12" s="6" t="s">
        <v>27</v>
      </c>
      <c r="U12" s="6" t="s">
        <v>28</v>
      </c>
    </row>
    <row r="13" spans="1:21" x14ac:dyDescent="0.35">
      <c r="A13" t="s">
        <v>24</v>
      </c>
      <c r="B13" s="9">
        <f>1-B12</f>
        <v>6.0658147251240968E-2</v>
      </c>
      <c r="C13" s="9">
        <f t="shared" ref="C13:L13" si="9">1-C12</f>
        <v>4.1923965809878005E-2</v>
      </c>
      <c r="D13" s="9">
        <f t="shared" si="9"/>
        <v>4.3150327870590588E-2</v>
      </c>
      <c r="E13" s="9">
        <f t="shared" si="9"/>
        <v>4.310510882919627E-2</v>
      </c>
      <c r="F13" s="9">
        <f t="shared" si="9"/>
        <v>3.6033371619302756E-2</v>
      </c>
      <c r="G13" s="9">
        <f t="shared" si="9"/>
        <v>4.3401033970533853E-2</v>
      </c>
      <c r="H13" s="9">
        <f t="shared" si="9"/>
        <v>6.2082932496707821E-2</v>
      </c>
      <c r="I13" s="9">
        <f t="shared" si="9"/>
        <v>2.4547486134565255E-2</v>
      </c>
      <c r="J13" s="9">
        <f t="shared" si="9"/>
        <v>7.3772841267319977E-3</v>
      </c>
      <c r="K13" s="9">
        <f t="shared" si="9"/>
        <v>1.9651302124235714E-2</v>
      </c>
      <c r="L13" s="9">
        <f t="shared" si="9"/>
        <v>1.9500262178944738E-2</v>
      </c>
      <c r="M13" s="12">
        <f t="shared" si="6"/>
        <v>3.6493747491993453E-2</v>
      </c>
      <c r="N13" s="9">
        <f t="shared" si="7"/>
        <v>1.6423604680708175E-2</v>
      </c>
      <c r="O13" s="11">
        <f t="shared" si="8"/>
        <v>9.7057301349841897E-3</v>
      </c>
      <c r="P13" s="5">
        <f>O13/M13</f>
        <v>0.26595597333799659</v>
      </c>
      <c r="Q13" s="12">
        <f>1-Q12</f>
        <v>3.9343323423662313E-2</v>
      </c>
      <c r="S13" s="6">
        <v>3.8744399999999998E-2</v>
      </c>
      <c r="T13" s="3">
        <f>M13-S13</f>
        <v>-2.2506525080065454E-3</v>
      </c>
      <c r="U13" s="7">
        <f>T13/S13</f>
        <v>-5.8089749951129595E-2</v>
      </c>
    </row>
    <row r="14" spans="1:21" x14ac:dyDescent="0.35">
      <c r="A14" t="s">
        <v>25</v>
      </c>
      <c r="B14" s="9">
        <v>9.0158702551470793E-3</v>
      </c>
      <c r="C14" s="9">
        <v>1.62802489273653E-2</v>
      </c>
      <c r="D14" s="9">
        <v>6.7529566594936802E-3</v>
      </c>
      <c r="E14" s="9">
        <v>2.81722628587289E-3</v>
      </c>
      <c r="F14" s="9">
        <v>1.4141820036736899E-2</v>
      </c>
      <c r="G14" s="9">
        <v>1.17165968211658E-2</v>
      </c>
      <c r="H14" s="9">
        <v>1.1921937218790901E-2</v>
      </c>
      <c r="I14" s="9">
        <v>1.1876757693702901E-2</v>
      </c>
      <c r="J14" s="9">
        <v>1.0136578298261201E-2</v>
      </c>
      <c r="K14" s="9">
        <v>6.8893620346687596E-3</v>
      </c>
      <c r="L14" s="9">
        <v>5.2500737925636597E-3</v>
      </c>
      <c r="M14" s="9"/>
      <c r="N14" s="9"/>
      <c r="O14" s="9"/>
      <c r="S14">
        <f>1-S13</f>
        <v>0.96125559999999999</v>
      </c>
    </row>
    <row r="15" spans="1:21" x14ac:dyDescent="0.35">
      <c r="B15" s="1">
        <f t="shared" ref="B15:L15" si="10">B14/B12</f>
        <v>9.5980714888454013E-3</v>
      </c>
      <c r="C15" s="1">
        <f t="shared" si="10"/>
        <v>1.6992648126437346E-2</v>
      </c>
      <c r="D15" s="1">
        <f t="shared" si="10"/>
        <v>7.0574896519172078E-3</v>
      </c>
      <c r="E15" s="1">
        <f t="shared" si="10"/>
        <v>2.9441334799330861E-3</v>
      </c>
      <c r="F15" s="1">
        <f t="shared" si="10"/>
        <v>1.467044565691324E-2</v>
      </c>
      <c r="G15" s="1">
        <f t="shared" si="10"/>
        <v>1.2248180519991167E-2</v>
      </c>
      <c r="H15" s="1">
        <f t="shared" si="10"/>
        <v>1.2711078230537748E-2</v>
      </c>
      <c r="I15" s="1">
        <f t="shared" si="10"/>
        <v>1.2175639023819584E-2</v>
      </c>
      <c r="J15" s="1">
        <f t="shared" si="10"/>
        <v>1.0211914492953611E-2</v>
      </c>
      <c r="K15" s="1">
        <f t="shared" si="10"/>
        <v>7.027460789815647E-3</v>
      </c>
      <c r="L15" s="1">
        <f t="shared" si="10"/>
        <v>5.3544877066778133E-3</v>
      </c>
      <c r="M15" s="4">
        <f>AVERAGE(B15:L15)</f>
        <v>1.0090140833440168E-2</v>
      </c>
    </row>
    <row r="16" spans="1:21" x14ac:dyDescent="0.35">
      <c r="B16" s="2">
        <f t="shared" ref="B16:L16" si="11">B14/B13</f>
        <v>0.14863411864203666</v>
      </c>
      <c r="C16" s="2">
        <f t="shared" si="11"/>
        <v>0.38832797930412855</v>
      </c>
      <c r="D16" s="2">
        <f t="shared" si="11"/>
        <v>0.15649838582330231</v>
      </c>
      <c r="E16" s="2">
        <f t="shared" si="11"/>
        <v>6.5357131959372428E-2</v>
      </c>
      <c r="F16" s="2">
        <f t="shared" si="11"/>
        <v>0.39246452389043862</v>
      </c>
      <c r="G16" s="2">
        <f t="shared" si="11"/>
        <v>0.26996123707837277</v>
      </c>
      <c r="H16" s="2">
        <f t="shared" si="11"/>
        <v>0.19203244336795955</v>
      </c>
      <c r="I16" s="2">
        <f t="shared" si="11"/>
        <v>0.4838278603599766</v>
      </c>
      <c r="J16" s="2">
        <f t="shared" si="11"/>
        <v>1.3740257422824136</v>
      </c>
      <c r="K16" s="2">
        <f t="shared" si="11"/>
        <v>0.35058043437092101</v>
      </c>
      <c r="L16" s="2">
        <f t="shared" si="11"/>
        <v>0.26923093363495326</v>
      </c>
      <c r="M16" s="4">
        <f>AVERAGE(B16:L16)</f>
        <v>0.37190370824671598</v>
      </c>
    </row>
    <row r="19" spans="1:12" x14ac:dyDescent="0.35">
      <c r="K19" t="s">
        <v>29</v>
      </c>
    </row>
    <row r="20" spans="1:12" x14ac:dyDescent="0.35">
      <c r="L20" t="s">
        <v>30</v>
      </c>
    </row>
    <row r="23" spans="1:12" x14ac:dyDescent="0.35">
      <c r="B23" s="16" t="s">
        <v>31</v>
      </c>
    </row>
    <row r="24" spans="1:12" x14ac:dyDescent="0.35">
      <c r="A24" t="s">
        <v>35</v>
      </c>
      <c r="B24" s="9">
        <f>AVERAGE(B4:G4)</f>
        <v>1.3174977434176582</v>
      </c>
      <c r="C24">
        <f>_xlfn.STDEV.P(B4:G4)</f>
        <v>9.0800640176425234E-3</v>
      </c>
      <c r="D24">
        <f>C24/SQRT(COUNT(B4:G4))*1.96</f>
        <v>7.2655644005097924E-3</v>
      </c>
      <c r="H24">
        <f>C30/C24</f>
        <v>3.4960607834295421</v>
      </c>
      <c r="I24">
        <f>D30/D24</f>
        <v>3.8297427069870862</v>
      </c>
    </row>
    <row r="25" spans="1:12" x14ac:dyDescent="0.35">
      <c r="A25" t="s">
        <v>36</v>
      </c>
      <c r="B25" s="9">
        <f>AVERAGE(B5:G8)</f>
        <v>1.3788667488578914</v>
      </c>
      <c r="C25" s="9">
        <f>_xlfn.STDEV.P(B5:G8)</f>
        <v>2.7338612273232765E-2</v>
      </c>
      <c r="D25">
        <f>C25/SQRT(COUNT(B5:G8))*1.96</f>
        <v>1.2292939283426224E-2</v>
      </c>
      <c r="H25">
        <f>C31/C25</f>
        <v>1.2474805640242732</v>
      </c>
      <c r="I25">
        <f>D31/D25</f>
        <v>1.3188218314922127</v>
      </c>
    </row>
    <row r="26" spans="1:12" x14ac:dyDescent="0.35">
      <c r="A26" t="s">
        <v>37</v>
      </c>
      <c r="B26">
        <f>B24/B25</f>
        <v>0.9554931573402109</v>
      </c>
      <c r="D26">
        <f>SQRT((D24/B24)^2+(D25/B25)^2)*B26</f>
        <v>1.0016431992221783E-2</v>
      </c>
      <c r="E26" s="6" t="s">
        <v>26</v>
      </c>
      <c r="F26" s="6" t="s">
        <v>27</v>
      </c>
      <c r="G26" s="6" t="s">
        <v>28</v>
      </c>
    </row>
    <row r="27" spans="1:12" x14ac:dyDescent="0.35">
      <c r="A27" t="s">
        <v>38</v>
      </c>
      <c r="B27">
        <f>1-B26</f>
        <v>4.4506842659789103E-2</v>
      </c>
      <c r="D27">
        <f>D26</f>
        <v>1.0016431992221783E-2</v>
      </c>
      <c r="E27" s="6">
        <v>3.8744399999999998E-2</v>
      </c>
      <c r="F27" s="3">
        <f>B27-E27</f>
        <v>5.7624426597891049E-3</v>
      </c>
      <c r="G27" s="7">
        <f>F27/E27</f>
        <v>0.14872969151126628</v>
      </c>
    </row>
    <row r="28" spans="1:12" x14ac:dyDescent="0.35">
      <c r="F28" s="8"/>
      <c r="G28" s="8"/>
      <c r="H28" s="8"/>
    </row>
    <row r="29" spans="1:12" x14ac:dyDescent="0.35">
      <c r="B29" s="16" t="s">
        <v>34</v>
      </c>
      <c r="F29" s="8"/>
      <c r="G29" s="8"/>
      <c r="H29" s="8"/>
    </row>
    <row r="30" spans="1:12" x14ac:dyDescent="0.35">
      <c r="A30" t="s">
        <v>35</v>
      </c>
      <c r="B30" s="9">
        <f>AVERAGE(H4:L4)</f>
        <v>1.3104592236269941</v>
      </c>
      <c r="C30">
        <f>_xlfn.STDEV.P(H4:L4)</f>
        <v>3.1744455723109716E-2</v>
      </c>
      <c r="D30">
        <f>C30/SQRT(COUNT(H4:L4))*1.96</f>
        <v>2.7825242274997379E-2</v>
      </c>
      <c r="F30" s="8"/>
      <c r="G30" s="8"/>
      <c r="H30" s="8"/>
    </row>
    <row r="31" spans="1:12" x14ac:dyDescent="0.35">
      <c r="A31" t="s">
        <v>36</v>
      </c>
      <c r="B31" s="9">
        <f>AVERAGE(H5:L8)</f>
        <v>1.3472074273719949</v>
      </c>
      <c r="C31">
        <f>_xlfn.STDEV.P(H5:L8)</f>
        <v>3.4104387458253324E-2</v>
      </c>
      <c r="D31">
        <f>C31/SQRT(COUNT(H5:L8))*1.96</f>
        <v>1.621219670019074E-2</v>
      </c>
      <c r="F31" s="8"/>
      <c r="G31" s="8"/>
      <c r="H31" s="8"/>
    </row>
    <row r="32" spans="1:12" x14ac:dyDescent="0.35">
      <c r="A32" t="s">
        <v>37</v>
      </c>
      <c r="B32">
        <f>B30/B31</f>
        <v>0.97272268323469258</v>
      </c>
      <c r="D32">
        <f>SQRT((D30/B30)^2+(D31/B31)^2)*B32</f>
        <v>2.3740495871407932E-2</v>
      </c>
      <c r="E32" s="6" t="s">
        <v>26</v>
      </c>
      <c r="F32" s="6" t="s">
        <v>27</v>
      </c>
      <c r="G32" s="6" t="s">
        <v>28</v>
      </c>
      <c r="H32" s="8"/>
    </row>
    <row r="33" spans="1:8" x14ac:dyDescent="0.35">
      <c r="A33" t="s">
        <v>38</v>
      </c>
      <c r="B33">
        <f>1-B32</f>
        <v>2.7277316765307424E-2</v>
      </c>
      <c r="D33">
        <f>D32</f>
        <v>2.3740495871407932E-2</v>
      </c>
      <c r="E33" s="6">
        <v>3.8744399999999998E-2</v>
      </c>
      <c r="F33" s="3">
        <f>B33-E33</f>
        <v>-1.1467083234692574E-2</v>
      </c>
      <c r="G33" s="7">
        <f>F33/E33</f>
        <v>-0.29596750071475036</v>
      </c>
      <c r="H33" s="8"/>
    </row>
    <row r="34" spans="1:8" x14ac:dyDescent="0.35">
      <c r="E34" s="6"/>
      <c r="F34" s="3"/>
      <c r="G34" s="7"/>
      <c r="H34" s="8"/>
    </row>
    <row r="35" spans="1:8" x14ac:dyDescent="0.35">
      <c r="B35" s="16" t="s">
        <v>41</v>
      </c>
      <c r="F35" s="8"/>
      <c r="G35" s="8"/>
      <c r="H35" s="8"/>
    </row>
    <row r="36" spans="1:8" x14ac:dyDescent="0.35">
      <c r="A36" t="s">
        <v>35</v>
      </c>
      <c r="B36" s="9">
        <f>AVERAGE(H4:L4)</f>
        <v>1.3104592236269941</v>
      </c>
      <c r="C36">
        <f>_xlfn.STDEV.P(H4:L4)</f>
        <v>3.1744455723109716E-2</v>
      </c>
      <c r="D36">
        <f>C36/SQRT(COUNT(H4:L4))*1.96</f>
        <v>2.7825242274997379E-2</v>
      </c>
      <c r="F36" s="8"/>
      <c r="G36" s="8"/>
      <c r="H36" s="8"/>
    </row>
    <row r="37" spans="1:8" x14ac:dyDescent="0.35">
      <c r="A37" t="s">
        <v>36</v>
      </c>
      <c r="B37" s="9">
        <f>AVERAGE(H6:L8)</f>
        <v>1.351132857355603</v>
      </c>
      <c r="C37">
        <f>_xlfn.STDEV.P(H6:L8)</f>
        <v>3.3408694192673782E-2</v>
      </c>
      <c r="D37">
        <f>C37/SQRT(COUNT(H6:L8))*1.96</f>
        <v>1.7500544237188536E-2</v>
      </c>
      <c r="F37" s="8"/>
      <c r="G37" s="8"/>
      <c r="H37" s="8"/>
    </row>
    <row r="38" spans="1:8" x14ac:dyDescent="0.35">
      <c r="A38" t="s">
        <v>37</v>
      </c>
      <c r="B38">
        <f>B36/B37</f>
        <v>0.96989664376291307</v>
      </c>
      <c r="D38">
        <f>SQRT((D36/B36)^2+(D37/B37)^2)*B38</f>
        <v>2.4123260731587843E-2</v>
      </c>
      <c r="E38" s="6" t="s">
        <v>26</v>
      </c>
      <c r="F38" s="6" t="s">
        <v>27</v>
      </c>
      <c r="G38" s="6" t="s">
        <v>28</v>
      </c>
      <c r="H38" s="8"/>
    </row>
    <row r="39" spans="1:8" x14ac:dyDescent="0.35">
      <c r="A39" t="s">
        <v>38</v>
      </c>
      <c r="B39">
        <f>1-B38</f>
        <v>3.0103356237086931E-2</v>
      </c>
      <c r="D39">
        <f>D38</f>
        <v>2.4123260731587843E-2</v>
      </c>
      <c r="E39" s="6">
        <v>3.8744399999999998E-2</v>
      </c>
      <c r="F39" s="3">
        <f>B39-E39</f>
        <v>-8.6410437629130671E-3</v>
      </c>
      <c r="G39" s="7">
        <f>F39/E39</f>
        <v>-0.22302690873811615</v>
      </c>
      <c r="H39" s="8"/>
    </row>
    <row r="40" spans="1:8" x14ac:dyDescent="0.35">
      <c r="F40" s="8"/>
      <c r="G40" s="8"/>
      <c r="H40" s="8"/>
    </row>
    <row r="41" spans="1:8" x14ac:dyDescent="0.35">
      <c r="B41" s="16" t="s">
        <v>33</v>
      </c>
    </row>
    <row r="42" spans="1:8" x14ac:dyDescent="0.35">
      <c r="A42" t="s">
        <v>35</v>
      </c>
      <c r="B42" s="9">
        <f>AVERAGE(B4:L4)</f>
        <v>1.3142984162400835</v>
      </c>
      <c r="C42" s="9">
        <f>_xlfn.STDEV.P(B4:L4)</f>
        <v>2.2700318153770247E-2</v>
      </c>
      <c r="D42">
        <f>C42/SQRT(COUNT(B4:L4))*1.96</f>
        <v>1.3415030759817117E-2</v>
      </c>
    </row>
    <row r="43" spans="1:8" x14ac:dyDescent="0.35">
      <c r="A43" t="s">
        <v>36</v>
      </c>
      <c r="B43" s="9">
        <f>AVERAGE(B6:L8)</f>
        <v>1.3639626313568731</v>
      </c>
      <c r="C43">
        <f>_xlfn.STDEV.P(B6:L8)</f>
        <v>3.3057521703320665E-2</v>
      </c>
      <c r="D43">
        <f>C43/SQRT(COUNT(B6:L8))*1.96</f>
        <v>1.2244677394194952E-2</v>
      </c>
    </row>
    <row r="44" spans="1:8" x14ac:dyDescent="0.35">
      <c r="A44" t="s">
        <v>37</v>
      </c>
      <c r="B44">
        <f>B42/B43</f>
        <v>0.9635882875563947</v>
      </c>
      <c r="D44">
        <f>SQRT((D42/B42)^2+(D43/B43)^2)*B44</f>
        <v>1.3098218291815315E-2</v>
      </c>
      <c r="E44" s="6" t="s">
        <v>26</v>
      </c>
      <c r="F44" s="6" t="s">
        <v>27</v>
      </c>
      <c r="G44" s="6" t="s">
        <v>28</v>
      </c>
    </row>
    <row r="45" spans="1:8" x14ac:dyDescent="0.35">
      <c r="A45" t="s">
        <v>38</v>
      </c>
      <c r="B45">
        <f>1-B44</f>
        <v>3.6411712443605304E-2</v>
      </c>
      <c r="D45">
        <f>D44</f>
        <v>1.3098218291815315E-2</v>
      </c>
      <c r="E45" s="6">
        <v>3.8744399999999998E-2</v>
      </c>
      <c r="F45" s="3">
        <f>B45-E45</f>
        <v>-2.3326875563946942E-3</v>
      </c>
      <c r="G45" s="7">
        <f>F45/E45</f>
        <v>-6.0207089447628412E-2</v>
      </c>
    </row>
    <row r="47" spans="1:8" x14ac:dyDescent="0.35">
      <c r="B47" s="16" t="s">
        <v>32</v>
      </c>
      <c r="C47" s="16"/>
    </row>
    <row r="48" spans="1:8" x14ac:dyDescent="0.35">
      <c r="A48" t="s">
        <v>35</v>
      </c>
      <c r="B48" s="9">
        <f>B24</f>
        <v>1.3174977434176582</v>
      </c>
      <c r="C48" s="9">
        <f>C24</f>
        <v>9.0800640176425234E-3</v>
      </c>
      <c r="D48" s="9">
        <f>D24</f>
        <v>7.2655644005097924E-3</v>
      </c>
    </row>
    <row r="49" spans="1:7" x14ac:dyDescent="0.35">
      <c r="A49" t="s">
        <v>36</v>
      </c>
      <c r="B49" s="9">
        <f>AVERAGE(B6:G8)</f>
        <v>1.376792405358144</v>
      </c>
      <c r="C49">
        <f>_xlfn.STDEV.P(B6:G8)</f>
        <v>2.7207580429433484E-2</v>
      </c>
      <c r="D49">
        <f>C49/SQRT(COUNT(B6:G8))*1.96</f>
        <v>1.4252202200605029E-2</v>
      </c>
    </row>
    <row r="50" spans="1:7" x14ac:dyDescent="0.35">
      <c r="A50" t="s">
        <v>37</v>
      </c>
      <c r="B50">
        <f>B48/B49</f>
        <v>0.95693275056593485</v>
      </c>
      <c r="D50">
        <f>SQRT((D48/B48)^2+(D49/B49)^2)*B50</f>
        <v>1.1223894249530974E-2</v>
      </c>
      <c r="E50" s="6" t="s">
        <v>26</v>
      </c>
      <c r="F50" s="6" t="s">
        <v>27</v>
      </c>
      <c r="G50" s="6" t="s">
        <v>28</v>
      </c>
    </row>
    <row r="51" spans="1:7" x14ac:dyDescent="0.35">
      <c r="A51" t="s">
        <v>38</v>
      </c>
      <c r="B51">
        <f>1-B50</f>
        <v>4.3067249434065147E-2</v>
      </c>
      <c r="D51">
        <f>D50</f>
        <v>1.1223894249530974E-2</v>
      </c>
      <c r="E51" s="6">
        <v>3.8744399999999998E-2</v>
      </c>
      <c r="F51" s="3">
        <f>B51-E51</f>
        <v>4.3228494340651485E-3</v>
      </c>
      <c r="G51" s="7">
        <f>F51/E51</f>
        <v>0.11157352892457101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Transmission</vt:lpstr>
      <vt:lpstr>Corrected for Moon ClrSlp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2021-04-12T21:52:29Z</dcterms:created>
  <dcterms:modified xsi:type="dcterms:W3CDTF">2021-06-29T21:44:25Z</dcterms:modified>
</cp:coreProperties>
</file>