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tronomy\Projects\SAS 2021 Ammonia\Jupiter_NH3_Analysis_P3\Molecular Absorption\"/>
    </mc:Choice>
  </mc:AlternateContent>
  <xr:revisionPtr revIDLastSave="0" documentId="13_ncr:1_{457D089C-BEB1-4105-9E64-5E37F1A924FF}" xr6:coauthVersionLast="47" xr6:coauthVersionMax="47" xr10:uidLastSave="{00000000-0000-0000-0000-000000000000}"/>
  <bookViews>
    <workbookView xWindow="-110" yWindow="-110" windowWidth="19420" windowHeight="10300" firstSheet="1" activeTab="1" xr2:uid="{C07A726F-92D1-407B-87EB-1C738AC0BD0B}"/>
  </bookViews>
  <sheets>
    <sheet name="Sheet1" sheetId="1" r:id="rId1"/>
    <sheet name="Gravity from Mendikoa" sheetId="2" r:id="rId2"/>
  </sheets>
  <definedNames>
    <definedName name="epsilon">'Gravity from Mendikoa'!$B$4</definedName>
    <definedName name="G">'Gravity from Mendikoa'!$B$6</definedName>
    <definedName name="lat">'Gravity from Mendikoa'!$B$1</definedName>
    <definedName name="M">'Gravity from Mendikoa'!$B$2</definedName>
    <definedName name="Re">'Gravity from Mendikoa'!$B$3</definedName>
    <definedName name="T">'Gravity from Mendikoa'!$B$5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9" i="2" s="1"/>
  <c r="B7" i="2"/>
  <c r="F13" i="1"/>
  <c r="I20" i="1" s="1"/>
  <c r="J20" i="1" s="1"/>
  <c r="F19" i="1"/>
  <c r="F16" i="1"/>
  <c r="I18" i="1"/>
  <c r="F18" i="1"/>
  <c r="I13" i="1"/>
  <c r="D27" i="1"/>
  <c r="D26" i="1"/>
  <c r="D25" i="1"/>
  <c r="B13" i="1"/>
  <c r="B18" i="1" s="1"/>
  <c r="B20" i="1" s="1"/>
  <c r="B21" i="1" s="1"/>
  <c r="B19" i="1"/>
  <c r="C5" i="1"/>
  <c r="E5" i="1" s="1"/>
  <c r="F5" i="1" s="1"/>
  <c r="F6" i="1" s="1"/>
  <c r="C3" i="1"/>
  <c r="I21" i="1" l="1"/>
  <c r="F20" i="1"/>
  <c r="F21" i="1" s="1"/>
</calcChain>
</file>

<file path=xl/sharedStrings.xml><?xml version="1.0" encoding="utf-8"?>
<sst xmlns="http://schemas.openxmlformats.org/spreadsheetml/2006/main" count="55" uniqueCount="40">
  <si>
    <t>L=</t>
  </si>
  <si>
    <t>Na=</t>
  </si>
  <si>
    <t>mw=</t>
  </si>
  <si>
    <t>kg</t>
  </si>
  <si>
    <t>fCH4</t>
  </si>
  <si>
    <t>g=</t>
  </si>
  <si>
    <t>m/s^2</t>
  </si>
  <si>
    <t>NCH4=</t>
  </si>
  <si>
    <t>m-atm</t>
  </si>
  <si>
    <t>num=</t>
  </si>
  <si>
    <t>den=</t>
  </si>
  <si>
    <t>P=</t>
  </si>
  <si>
    <t>STP=</t>
  </si>
  <si>
    <t>P/4=</t>
  </si>
  <si>
    <t>Avagadro</t>
  </si>
  <si>
    <t>daltons</t>
  </si>
  <si>
    <t>Hill?</t>
  </si>
  <si>
    <t>amu</t>
  </si>
  <si>
    <t>Why? It's just the conversion to Bars</t>
  </si>
  <si>
    <t>Bars</t>
  </si>
  <si>
    <t>kg/molecule</t>
  </si>
  <si>
    <t>kg/mole</t>
  </si>
  <si>
    <t>Pa</t>
  </si>
  <si>
    <t>H</t>
  </si>
  <si>
    <t>He</t>
  </si>
  <si>
    <t>Percent</t>
  </si>
  <si>
    <t>&lt;mw&gt;</t>
  </si>
  <si>
    <t>numerator=</t>
  </si>
  <si>
    <t>denominator=</t>
  </si>
  <si>
    <t>number=</t>
  </si>
  <si>
    <t>kg of CH4</t>
  </si>
  <si>
    <t>m-3</t>
  </si>
  <si>
    <t>Mendikoa?</t>
  </si>
  <si>
    <t>M</t>
  </si>
  <si>
    <t>Re</t>
  </si>
  <si>
    <t>T</t>
  </si>
  <si>
    <t>eps</t>
  </si>
  <si>
    <t>G</t>
  </si>
  <si>
    <t>lat</t>
  </si>
  <si>
    <t>cm/s^2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</si>
</sst>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0" fontId="3" fillId="0" borderId="0" xfId="0" applyFont="1"/>
    <xf numFmtId="11" fontId="3" fillId="0" borderId="0" xfId="0" applyNumberFormat="1" applyFont="1"/>
    <xf numFmtId="11" fontId="0" fillId="2" borderId="0" xfId="0" applyNumberFormat="1" applyFill="1"/>
    <xf numFmtId="11" fontId="1" fillId="2" borderId="0" xfId="0" applyNumberFormat="1" applyFont="1" applyFill="1"/>
    <xf numFmtId="11" fontId="2" fillId="2" borderId="0" xfId="0" applyNumberFormat="1" applyFont="1" applyFill="1"/>
    <xf numFmtId="11" fontId="3" fillId="2" borderId="0" xfId="0" applyNumberFormat="1" applyFont="1" applyFill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89D5-597B-4028-AE47-F3B57440F113}">
  <dimension ref="A3:J27"/>
  <sheetViews>
    <sheetView topLeftCell="A2" workbookViewId="0">
      <selection activeCell="F15" sqref="F15"/>
    </sheetView>
  </sheetViews>
  <sheetFormatPr defaultRowHeight="14.5"/>
  <cols>
    <col min="4" max="4" width="11" bestFit="1" customWidth="1"/>
  </cols>
  <sheetData>
    <row r="3" spans="1:9">
      <c r="A3">
        <v>1581</v>
      </c>
      <c r="B3">
        <v>7</v>
      </c>
      <c r="C3">
        <f>B3*A3</f>
        <v>11067</v>
      </c>
      <c r="D3">
        <v>7</v>
      </c>
    </row>
    <row r="5" spans="1:9">
      <c r="A5">
        <v>1581</v>
      </c>
      <c r="B5">
        <v>12</v>
      </c>
      <c r="C5">
        <f>B5*A5</f>
        <v>18972</v>
      </c>
      <c r="D5">
        <v>16</v>
      </c>
      <c r="E5">
        <f>C5/D5</f>
        <v>1185.75</v>
      </c>
      <c r="F5">
        <f>E5*D3</f>
        <v>8300.25</v>
      </c>
    </row>
    <row r="6" spans="1:9">
      <c r="F6">
        <f>F5/C3</f>
        <v>0.75</v>
      </c>
    </row>
    <row r="8" spans="1:9">
      <c r="B8" t="s">
        <v>32</v>
      </c>
      <c r="E8" t="s">
        <v>16</v>
      </c>
    </row>
    <row r="9" spans="1:9">
      <c r="A9" s="4" t="s">
        <v>7</v>
      </c>
      <c r="B9" s="4">
        <v>300</v>
      </c>
      <c r="C9" s="4" t="s">
        <v>8</v>
      </c>
      <c r="E9" t="s">
        <v>7</v>
      </c>
      <c r="F9">
        <v>300</v>
      </c>
      <c r="G9" t="s">
        <v>8</v>
      </c>
    </row>
    <row r="10" spans="1:9">
      <c r="A10" s="4" t="s">
        <v>0</v>
      </c>
      <c r="B10" s="5">
        <v>2.687E+25</v>
      </c>
      <c r="C10" s="4" t="s">
        <v>31</v>
      </c>
      <c r="E10" t="s">
        <v>0</v>
      </c>
      <c r="F10" s="1">
        <v>2.687E+25</v>
      </c>
      <c r="G10" t="s">
        <v>31</v>
      </c>
    </row>
    <row r="11" spans="1:9">
      <c r="A11" s="6" t="s">
        <v>1</v>
      </c>
      <c r="B11" s="7">
        <v>6.02E+23</v>
      </c>
      <c r="C11" s="4" t="s">
        <v>14</v>
      </c>
      <c r="D11" s="1"/>
      <c r="E11" s="2" t="s">
        <v>12</v>
      </c>
      <c r="F11" s="3">
        <v>101000</v>
      </c>
      <c r="G11" t="s">
        <v>18</v>
      </c>
      <c r="H11" s="1"/>
    </row>
    <row r="12" spans="1:9">
      <c r="A12" s="4" t="s">
        <v>2</v>
      </c>
      <c r="B12" s="5">
        <v>2.2000000000000002</v>
      </c>
      <c r="C12" s="6" t="s">
        <v>15</v>
      </c>
      <c r="E12" t="s">
        <v>2</v>
      </c>
      <c r="F12" s="1">
        <v>3.8499999999999999E-27</v>
      </c>
      <c r="G12" s="2" t="s">
        <v>20</v>
      </c>
    </row>
    <row r="13" spans="1:9">
      <c r="A13" s="4" t="s">
        <v>2</v>
      </c>
      <c r="B13" s="5">
        <f>B12*B16*B11</f>
        <v>2.2249920000000003E-3</v>
      </c>
      <c r="C13" s="6" t="s">
        <v>21</v>
      </c>
      <c r="E13" s="4" t="s">
        <v>2</v>
      </c>
      <c r="F13" s="5">
        <f>B13</f>
        <v>2.2249920000000003E-3</v>
      </c>
      <c r="G13" s="6" t="s">
        <v>21</v>
      </c>
      <c r="I13" s="1">
        <f>B10/B11</f>
        <v>44.634551495016609</v>
      </c>
    </row>
    <row r="14" spans="1:9">
      <c r="A14" s="4" t="s">
        <v>4</v>
      </c>
      <c r="B14" s="5">
        <v>1.81E-3</v>
      </c>
      <c r="C14" s="4"/>
      <c r="E14" t="s">
        <v>4</v>
      </c>
      <c r="F14" s="1">
        <v>1.81E-3</v>
      </c>
    </row>
    <row r="15" spans="1:9">
      <c r="A15" s="4" t="s">
        <v>5</v>
      </c>
      <c r="B15" s="5">
        <v>22.28</v>
      </c>
      <c r="C15" s="4" t="s">
        <v>6</v>
      </c>
      <c r="E15" t="s">
        <v>5</v>
      </c>
      <c r="F15" s="1">
        <v>22.28</v>
      </c>
      <c r="G15" t="s">
        <v>6</v>
      </c>
    </row>
    <row r="16" spans="1:9">
      <c r="A16" s="4" t="s">
        <v>17</v>
      </c>
      <c r="B16" s="5">
        <v>1.6800000000000001E-27</v>
      </c>
      <c r="C16" s="4" t="s">
        <v>3</v>
      </c>
      <c r="E16" t="s">
        <v>29</v>
      </c>
      <c r="F16" s="1">
        <f>F15*F9*F10*F12/(F14/4)</f>
        <v>1528080.5701657459</v>
      </c>
      <c r="G16" t="s">
        <v>30</v>
      </c>
    </row>
    <row r="17" spans="1:10">
      <c r="A17" s="4"/>
      <c r="B17" s="4"/>
      <c r="C17" s="4"/>
    </row>
    <row r="18" spans="1:10">
      <c r="A18" s="4" t="s">
        <v>9</v>
      </c>
      <c r="B18" s="5">
        <f>B9*B15*B10*B13</f>
        <v>3.9960651620736006E+26</v>
      </c>
      <c r="C18" s="4"/>
      <c r="E18" s="12" t="s">
        <v>27</v>
      </c>
      <c r="F18" s="1">
        <f>F9*F15*F10*F12</f>
        <v>691.456458</v>
      </c>
      <c r="H18" s="1"/>
      <c r="I18" s="1">
        <f>F18/300</f>
        <v>2.3048548599999998</v>
      </c>
      <c r="J18" s="1"/>
    </row>
    <row r="19" spans="1:10">
      <c r="A19" s="4" t="s">
        <v>10</v>
      </c>
      <c r="B19" s="5">
        <f>B14*B11</f>
        <v>1.08962E+21</v>
      </c>
      <c r="C19" s="4"/>
      <c r="E19" s="13" t="s">
        <v>28</v>
      </c>
      <c r="F19" s="1">
        <f>F14*F11</f>
        <v>182.81</v>
      </c>
      <c r="I19" s="1"/>
    </row>
    <row r="20" spans="1:10">
      <c r="A20" s="4" t="s">
        <v>11</v>
      </c>
      <c r="B20" s="10">
        <f>B18/B19</f>
        <v>366739.33683977905</v>
      </c>
      <c r="C20" s="4" t="s">
        <v>22</v>
      </c>
      <c r="E20" t="s">
        <v>11</v>
      </c>
      <c r="F20" s="8">
        <f>F18/F19</f>
        <v>3.7823776489251135</v>
      </c>
      <c r="G20" t="s">
        <v>19</v>
      </c>
      <c r="I20" s="1">
        <f>I13*F9*F13*F15/(F14)</f>
        <v>366739.33683977905</v>
      </c>
      <c r="J20" s="1">
        <f>I20/F20</f>
        <v>96960.000000000015</v>
      </c>
    </row>
    <row r="21" spans="1:10">
      <c r="A21" s="6" t="s">
        <v>13</v>
      </c>
      <c r="B21" s="11">
        <f>B20/4</f>
        <v>91684.834209944762</v>
      </c>
      <c r="C21" s="6" t="s">
        <v>22</v>
      </c>
      <c r="E21" s="2" t="s">
        <v>13</v>
      </c>
      <c r="F21" s="9">
        <f>F20/4</f>
        <v>0.94559441223127838</v>
      </c>
      <c r="G21" s="2" t="s">
        <v>19</v>
      </c>
      <c r="I21" s="1">
        <f>I20/4</f>
        <v>91684.834209944762</v>
      </c>
    </row>
    <row r="22" spans="1:10">
      <c r="B22" s="1"/>
      <c r="I22" s="1"/>
    </row>
    <row r="24" spans="1:10">
      <c r="C24" t="s">
        <v>25</v>
      </c>
    </row>
    <row r="25" spans="1:10">
      <c r="A25" t="s">
        <v>23</v>
      </c>
      <c r="B25">
        <v>2.016</v>
      </c>
      <c r="C25">
        <v>0.84</v>
      </c>
      <c r="D25">
        <f>B25*C25</f>
        <v>1.6934400000000001</v>
      </c>
    </row>
    <row r="26" spans="1:10">
      <c r="A26" t="s">
        <v>24</v>
      </c>
      <c r="B26">
        <v>4.0026020000000004</v>
      </c>
      <c r="C26">
        <v>0.16</v>
      </c>
      <c r="D26">
        <f>B26*C26</f>
        <v>0.64041632000000004</v>
      </c>
    </row>
    <row r="27" spans="1:10">
      <c r="A27" t="s">
        <v>26</v>
      </c>
      <c r="D27" s="2">
        <f>SUM(D25:D26)</f>
        <v>2.3338563200000002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1DAB-783B-4055-8644-932FAC3ADBD4}">
  <dimension ref="A1:C9"/>
  <sheetViews>
    <sheetView tabSelected="1" workbookViewId="0">
      <selection activeCell="C9" sqref="C9"/>
    </sheetView>
  </sheetViews>
  <sheetFormatPr defaultRowHeight="14.5"/>
  <cols>
    <col min="2" max="2" width="12.08984375" bestFit="1" customWidth="1"/>
  </cols>
  <sheetData>
    <row r="1" spans="1:3">
      <c r="A1" t="s">
        <v>38</v>
      </c>
      <c r="B1">
        <v>0</v>
      </c>
    </row>
    <row r="2" spans="1:3">
      <c r="A2" t="s">
        <v>33</v>
      </c>
      <c r="B2" s="1">
        <v>1.9009999999999999E+27</v>
      </c>
    </row>
    <row r="3" spans="1:3">
      <c r="A3" t="s">
        <v>34</v>
      </c>
      <c r="B3">
        <v>71541000</v>
      </c>
    </row>
    <row r="4" spans="1:3">
      <c r="A4" t="s">
        <v>36</v>
      </c>
      <c r="B4">
        <v>6.4920000000000005E-2</v>
      </c>
    </row>
    <row r="5" spans="1:3">
      <c r="A5" t="s">
        <v>35</v>
      </c>
      <c r="B5">
        <v>35730</v>
      </c>
    </row>
    <row r="6" spans="1:3">
      <c r="A6" t="s">
        <v>37</v>
      </c>
      <c r="B6" s="1">
        <v>6.6729999999999999E-11</v>
      </c>
    </row>
    <row r="7" spans="1:3">
      <c r="B7" s="14">
        <f>100*G*M</f>
        <v>1.2685372999999998E+19</v>
      </c>
    </row>
    <row r="8" spans="1:3">
      <c r="B8" s="14">
        <f>(Re^2*(1-epsilon*SIN(PI()*lat/180)^2))-4*PI()^2*Re*(1-epsilon*SIN(PI()*lat/180)^2)*COS(PI()*lat/180)/T^2</f>
        <v>5118114680999998</v>
      </c>
    </row>
    <row r="9" spans="1:3">
      <c r="B9">
        <f>B7/B8</f>
        <v>2478.5245721616925</v>
      </c>
      <c r="C9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Gravity from Mendikoa</vt:lpstr>
      <vt:lpstr>epsilon</vt:lpstr>
      <vt:lpstr>G</vt:lpstr>
      <vt:lpstr>lat</vt:lpstr>
      <vt:lpstr>M</vt:lpstr>
      <vt:lpstr>Re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Hill</dc:creator>
  <cp:lastModifiedBy>Steven Hill</cp:lastModifiedBy>
  <dcterms:created xsi:type="dcterms:W3CDTF">2023-07-04T00:05:10Z</dcterms:created>
  <dcterms:modified xsi:type="dcterms:W3CDTF">2024-01-31T22:57:04Z</dcterms:modified>
</cp:coreProperties>
</file>