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74FD13A9-F224-4CD7-8DB6-018254AAA692}" xr6:coauthVersionLast="47" xr6:coauthVersionMax="47" xr10:uidLastSave="{00000000-0000-0000-0000-000000000000}"/>
  <bookViews>
    <workbookView xWindow="-110" yWindow="-110" windowWidth="19420" windowHeight="10300" xr2:uid="{19784BED-E69C-498E-9D27-C5EB263D2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32" i="1" s="1"/>
  <c r="H21" i="1"/>
  <c r="H18" i="1"/>
  <c r="H16" i="1"/>
  <c r="H15" i="1"/>
  <c r="H14" i="1"/>
  <c r="H13" i="1"/>
  <c r="B26" i="1"/>
  <c r="I15" i="1"/>
  <c r="I14" i="1"/>
  <c r="I28" i="1" s="1"/>
  <c r="I32" i="1" s="1"/>
  <c r="G15" i="1"/>
  <c r="G14" i="1"/>
  <c r="G28" i="1" s="1"/>
  <c r="G29" i="1" s="1"/>
  <c r="G33" i="1" s="1"/>
  <c r="I13" i="1"/>
  <c r="G13" i="1"/>
  <c r="F4" i="1"/>
  <c r="N4" i="1" s="1"/>
  <c r="F5" i="1"/>
  <c r="F9" i="1"/>
  <c r="F2" i="1"/>
  <c r="E9" i="1"/>
  <c r="K9" i="1" s="1"/>
  <c r="E5" i="1"/>
  <c r="K5" i="1" s="1"/>
  <c r="E2" i="1"/>
  <c r="K2" i="1" s="1"/>
  <c r="E4" i="1"/>
  <c r="K4" i="1" s="1"/>
  <c r="H29" i="1" l="1"/>
  <c r="H33" i="1" s="1"/>
  <c r="H30" i="1"/>
  <c r="H34" i="1" s="1"/>
  <c r="I29" i="1"/>
  <c r="I33" i="1" s="1"/>
  <c r="I30" i="1"/>
  <c r="I34" i="1" s="1"/>
  <c r="G32" i="1"/>
  <c r="G30" i="1"/>
  <c r="G34" i="1" s="1"/>
  <c r="G21" i="1"/>
  <c r="I21" i="1"/>
  <c r="L5" i="1"/>
  <c r="G16" i="1"/>
  <c r="G18" i="1" s="1"/>
  <c r="E15" i="1"/>
  <c r="I16" i="1"/>
  <c r="I18" i="1" s="1"/>
  <c r="E14" i="1"/>
  <c r="P4" i="1"/>
  <c r="O4" i="1"/>
  <c r="L4" i="1"/>
  <c r="J4" i="1"/>
  <c r="L9" i="1"/>
  <c r="M2" i="1"/>
  <c r="M4" i="1"/>
  <c r="E13" i="1"/>
  <c r="M5" i="1"/>
  <c r="M9" i="1"/>
  <c r="L2" i="1"/>
  <c r="J5" i="1"/>
  <c r="J9" i="1"/>
  <c r="J2" i="1"/>
  <c r="E28" i="1" l="1"/>
  <c r="E21" i="1"/>
  <c r="E16" i="1"/>
  <c r="E18" i="1" s="1"/>
  <c r="E29" i="1" l="1"/>
  <c r="E33" i="1" s="1"/>
  <c r="E32" i="1"/>
  <c r="E30" i="1"/>
  <c r="E34" i="1" s="1"/>
</calcChain>
</file>

<file path=xl/sharedStrings.xml><?xml version="1.0" encoding="utf-8"?>
<sst xmlns="http://schemas.openxmlformats.org/spreadsheetml/2006/main" count="51" uniqueCount="44">
  <si>
    <t>PredictedWV1</t>
  </si>
  <si>
    <t>PredictedWV2</t>
  </si>
  <si>
    <t>Stddev</t>
  </si>
  <si>
    <t>Mean</t>
  </si>
  <si>
    <t>TransErr1</t>
  </si>
  <si>
    <t>TransErr2</t>
  </si>
  <si>
    <t>AbsErr1</t>
  </si>
  <si>
    <t>AbsErr2</t>
  </si>
  <si>
    <t>StdErr</t>
  </si>
  <si>
    <t>TransErr</t>
  </si>
  <si>
    <t>AbsErr</t>
  </si>
  <si>
    <t>CH4 Ab</t>
  </si>
  <si>
    <t>KCH4</t>
  </si>
  <si>
    <t>KNH3</t>
  </si>
  <si>
    <t>Transmission Ratio</t>
  </si>
  <si>
    <t>Tau CH4</t>
  </si>
  <si>
    <t>Tau NH3</t>
  </si>
  <si>
    <t>Tau Ratio</t>
  </si>
  <si>
    <t>NH3 AAI</t>
  </si>
  <si>
    <t>km-atm</t>
  </si>
  <si>
    <r>
      <t>(km-atm)</t>
    </r>
    <r>
      <rPr>
        <vertAlign val="superscript"/>
        <sz val="11"/>
        <color theme="1"/>
        <rFont val="Calibri"/>
        <family val="2"/>
        <scheme val="minor"/>
      </rPr>
      <t>-1</t>
    </r>
  </si>
  <si>
    <t>CH4_Ncol*amagat*gravity*mean_mol_wt/(fCH4*STP)</t>
  </si>
  <si>
    <t>CH4nCOL</t>
  </si>
  <si>
    <t>amagat</t>
  </si>
  <si>
    <t>cm-2</t>
  </si>
  <si>
    <t>gravity</t>
  </si>
  <si>
    <t>cm/s^2</t>
  </si>
  <si>
    <t>mmolwt</t>
  </si>
  <si>
    <t>stp</t>
  </si>
  <si>
    <t>dyne/cm^2</t>
  </si>
  <si>
    <t>amagat*gravity*mean_mol_wt/(fCH4*STP)</t>
  </si>
  <si>
    <t>X=</t>
  </si>
  <si>
    <t>2-way press</t>
  </si>
  <si>
    <t>n=2</t>
  </si>
  <si>
    <t>n=4</t>
  </si>
  <si>
    <t>Bar</t>
  </si>
  <si>
    <t>Mendikoa calc.</t>
  </si>
  <si>
    <t>Press</t>
  </si>
  <si>
    <t>PredictedWV1a</t>
  </si>
  <si>
    <t>Need to talk about lots of variability in calibration factors</t>
  </si>
  <si>
    <t>Dependencies on calibration factors for relative NH3 spatially!</t>
  </si>
  <si>
    <t>Relation of NH3 AAI through thicker airmass near limbs</t>
  </si>
  <si>
    <t xml:space="preserve">  &lt;-</t>
  </si>
  <si>
    <t>Talk about this range on photometry?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</si>
</sst>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1" fontId="0" fillId="0" borderId="0" xfId="0" applyNumberFormat="1"/>
    <xf numFmtId="0" fontId="0" fillId="0" borderId="0" xfId="0" quotePrefix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5" fillId="0" borderId="0" xfId="0" applyFon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57F7-AEEA-4D72-BAF3-52F919451919}">
  <dimension ref="A1:P34"/>
  <sheetViews>
    <sheetView tabSelected="1" workbookViewId="0">
      <selection activeCell="E34" sqref="E34"/>
    </sheetView>
  </sheetViews>
  <sheetFormatPr defaultRowHeight="14.5" x14ac:dyDescent="0.35"/>
  <cols>
    <col min="3" max="3" width="9.90625" customWidth="1"/>
    <col min="7" max="8" width="12.453125" customWidth="1"/>
  </cols>
  <sheetData>
    <row r="1" spans="1:16" x14ac:dyDescent="0.35">
      <c r="B1">
        <v>2020</v>
      </c>
      <c r="C1">
        <v>2021</v>
      </c>
      <c r="D1">
        <v>2022</v>
      </c>
      <c r="E1" t="s">
        <v>3</v>
      </c>
      <c r="F1" t="s">
        <v>2</v>
      </c>
      <c r="G1" t="s">
        <v>0</v>
      </c>
      <c r="H1" t="s">
        <v>38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5">
      <c r="A2">
        <v>620</v>
      </c>
      <c r="D2">
        <v>0.93300000000000005</v>
      </c>
      <c r="E2" s="5">
        <f>AVERAGE(B2:D2)</f>
        <v>0.93300000000000005</v>
      </c>
      <c r="F2" s="1">
        <f>_xlfn.STDEV.P(B2:D2)</f>
        <v>0</v>
      </c>
      <c r="G2" s="6">
        <v>0.85899999999999999</v>
      </c>
      <c r="H2" s="6">
        <v>0.86</v>
      </c>
      <c r="I2" s="6">
        <v>0.85799999999999998</v>
      </c>
      <c r="J2" s="2">
        <f>($E2-G2)/G2</f>
        <v>8.6146682188591464E-2</v>
      </c>
      <c r="K2" s="2">
        <f>($E2-I2)/I2</f>
        <v>8.7412587412587492E-2</v>
      </c>
      <c r="L2" s="2">
        <f>($E2-G2)/(1-G2)</f>
        <v>0.52482269503546142</v>
      </c>
      <c r="M2" s="2">
        <f>($E2-I2)/(1-I2)</f>
        <v>0.52816901408450745</v>
      </c>
    </row>
    <row r="3" spans="1:16" x14ac:dyDescent="0.35">
      <c r="A3">
        <v>632</v>
      </c>
      <c r="E3" s="5"/>
      <c r="F3" s="1"/>
      <c r="G3" s="1">
        <v>0.99</v>
      </c>
      <c r="H3" s="1">
        <v>0.99</v>
      </c>
      <c r="I3" s="1">
        <v>0.98099999999999998</v>
      </c>
      <c r="J3" s="2"/>
      <c r="K3" s="2"/>
    </row>
    <row r="4" spans="1:16" x14ac:dyDescent="0.35">
      <c r="A4">
        <v>647</v>
      </c>
      <c r="B4">
        <v>0.97499999999999998</v>
      </c>
      <c r="C4">
        <v>0.96699999999999997</v>
      </c>
      <c r="D4">
        <v>0.97</v>
      </c>
      <c r="E4" s="6">
        <f>AVERAGE(B4:D4)</f>
        <v>0.97066666666666668</v>
      </c>
      <c r="F4" s="1">
        <f t="shared" ref="F4:F9" si="0">_xlfn.STDEV.P(B4:D4)</f>
        <v>3.2998316455372248E-3</v>
      </c>
      <c r="G4" s="6">
        <v>0.96099999999999997</v>
      </c>
      <c r="H4" s="6">
        <v>0.96099999999999997</v>
      </c>
      <c r="I4" s="6">
        <v>0.92800000000000005</v>
      </c>
      <c r="J4" s="2">
        <f>($E4-G4)/G4</f>
        <v>1.0058966354491897E-2</v>
      </c>
      <c r="K4" s="2">
        <f t="shared" ref="K4:K5" si="1">($E4-I4)/I4</f>
        <v>4.5977011494252831E-2</v>
      </c>
      <c r="L4" s="2">
        <f>($E4-G4)/(1-G4)</f>
        <v>0.24786324786324881</v>
      </c>
      <c r="M4" s="2">
        <f>($E4-I4)/(1-I4)</f>
        <v>0.59259259259259245</v>
      </c>
      <c r="N4">
        <f>F4/SQRT(COUNT(B4:D4))</f>
        <v>1.9051586888313627E-3</v>
      </c>
      <c r="O4" s="2">
        <f>N4/E4</f>
        <v>1.962732165691651E-3</v>
      </c>
      <c r="P4" s="2">
        <f>N4/(1-E4)</f>
        <v>6.4948591664705568E-2</v>
      </c>
    </row>
    <row r="5" spans="1:16" x14ac:dyDescent="0.35">
      <c r="A5">
        <v>656</v>
      </c>
      <c r="B5">
        <v>0.98899999999999999</v>
      </c>
      <c r="E5">
        <f>AVERAGE(B5:D5)</f>
        <v>0.98899999999999999</v>
      </c>
      <c r="F5" s="1">
        <f t="shared" si="0"/>
        <v>0</v>
      </c>
      <c r="G5" s="1">
        <v>0.99399999999999999</v>
      </c>
      <c r="H5" s="1">
        <v>0.99399999999999999</v>
      </c>
      <c r="I5" s="1">
        <v>0.95499999999999996</v>
      </c>
      <c r="J5" s="2">
        <f>($E5-G5)/G5</f>
        <v>-5.030181086519119E-3</v>
      </c>
      <c r="K5" s="2">
        <f t="shared" si="1"/>
        <v>3.5602094240837732E-2</v>
      </c>
      <c r="L5" s="2">
        <f>($E5-G5)/(1-G5)</f>
        <v>-0.83333333333333337</v>
      </c>
      <c r="M5" s="2">
        <f>($E5-I5)/(1-I5)</f>
        <v>0.75555555555555554</v>
      </c>
    </row>
    <row r="6" spans="1:16" x14ac:dyDescent="0.35">
      <c r="A6">
        <v>658</v>
      </c>
      <c r="F6" s="1"/>
      <c r="G6" s="1">
        <v>1.0009999999999999</v>
      </c>
      <c r="H6" s="1">
        <v>1.0009999999999999</v>
      </c>
      <c r="I6" s="1">
        <v>0.95899999999999996</v>
      </c>
      <c r="J6" s="2"/>
      <c r="K6" s="2"/>
    </row>
    <row r="7" spans="1:16" x14ac:dyDescent="0.35">
      <c r="A7">
        <v>672</v>
      </c>
      <c r="F7" s="1"/>
      <c r="G7" s="1">
        <v>0.98899999999999999</v>
      </c>
      <c r="H7" s="1">
        <v>0.98899999999999999</v>
      </c>
      <c r="I7" s="1">
        <v>0.97799999999999998</v>
      </c>
      <c r="J7" s="2"/>
      <c r="K7" s="2"/>
    </row>
    <row r="8" spans="1:16" x14ac:dyDescent="0.35">
      <c r="A8">
        <v>730</v>
      </c>
      <c r="F8" s="1"/>
      <c r="G8" s="1">
        <v>0.56599999999999995</v>
      </c>
      <c r="H8" s="1">
        <v>0.56599999999999995</v>
      </c>
      <c r="I8" s="1">
        <v>0.55300000000000005</v>
      </c>
      <c r="J8" s="2"/>
      <c r="K8" s="2"/>
    </row>
    <row r="9" spans="1:16" x14ac:dyDescent="0.35">
      <c r="A9">
        <v>889</v>
      </c>
      <c r="B9">
        <v>0.104</v>
      </c>
      <c r="C9">
        <v>0.104</v>
      </c>
      <c r="E9">
        <f>AVERAGE(B9:D9)</f>
        <v>0.104</v>
      </c>
      <c r="F9" s="1">
        <f t="shared" si="0"/>
        <v>0</v>
      </c>
      <c r="G9" s="1">
        <v>9.6000000000000002E-2</v>
      </c>
      <c r="H9" s="1">
        <v>9.0999999999999998E-2</v>
      </c>
      <c r="I9" s="1">
        <v>0.09</v>
      </c>
      <c r="J9" s="2">
        <f>($E9-G9)/G9</f>
        <v>8.3333333333333259E-2</v>
      </c>
      <c r="K9" s="2">
        <f>($E9-I9)/I9</f>
        <v>0.15555555555555556</v>
      </c>
      <c r="L9" s="2">
        <f>($E9-G9)/(1-G9)</f>
        <v>8.8495575221238867E-3</v>
      </c>
      <c r="M9" s="2">
        <f>($E9-I9)/(1-I9)</f>
        <v>1.5384615384615382E-2</v>
      </c>
    </row>
    <row r="10" spans="1:16" x14ac:dyDescent="0.35">
      <c r="A10">
        <v>940</v>
      </c>
      <c r="G10" s="1">
        <v>1.0389999999999999</v>
      </c>
      <c r="H10" s="1">
        <v>0.97199999999999998</v>
      </c>
      <c r="I10" s="1">
        <v>0.97099999999999997</v>
      </c>
      <c r="J10" s="2"/>
    </row>
    <row r="13" spans="1:16" x14ac:dyDescent="0.35">
      <c r="A13" t="s">
        <v>14</v>
      </c>
      <c r="E13" s="1">
        <f>(1-E4)/(1-E2)</f>
        <v>0.43781094527363201</v>
      </c>
      <c r="F13" s="1"/>
      <c r="G13" s="1">
        <f>(1-G4)/(1-G2)</f>
        <v>0.2765957446808513</v>
      </c>
      <c r="H13" s="1">
        <f>(1-H4)/(1-H2)</f>
        <v>0.2785714285714288</v>
      </c>
      <c r="I13" s="1">
        <f>(1-I4)/(1-I2)</f>
        <v>0.50704225352112642</v>
      </c>
      <c r="K13" s="8" t="s">
        <v>39</v>
      </c>
    </row>
    <row r="14" spans="1:16" x14ac:dyDescent="0.35">
      <c r="A14" t="s">
        <v>15</v>
      </c>
      <c r="E14" s="1">
        <f>-LN(E2)</f>
        <v>6.9350078134793172E-2</v>
      </c>
      <c r="F14" s="1"/>
      <c r="G14" s="1">
        <f>-LN(G2)</f>
        <v>0.15198635699788171</v>
      </c>
      <c r="H14" s="1">
        <f>-LN(H2)</f>
        <v>0.15082288973458366</v>
      </c>
      <c r="I14" s="1">
        <f>-LN(I2)</f>
        <v>0.15315117949417478</v>
      </c>
      <c r="K14" s="8" t="s">
        <v>40</v>
      </c>
    </row>
    <row r="15" spans="1:16" x14ac:dyDescent="0.35">
      <c r="A15" t="s">
        <v>16</v>
      </c>
      <c r="E15" s="1">
        <f>-LN(E4)</f>
        <v>2.9772158333670144E-2</v>
      </c>
      <c r="F15" s="1"/>
      <c r="G15" s="1">
        <f>-LN(G4)</f>
        <v>3.9780870011844598E-2</v>
      </c>
      <c r="H15" s="1">
        <f>-LN(H4)</f>
        <v>3.9780870011844598E-2</v>
      </c>
      <c r="I15" s="1">
        <f>-LN(I4)</f>
        <v>7.4723546195936422E-2</v>
      </c>
      <c r="K15" s="8" t="s">
        <v>41</v>
      </c>
    </row>
    <row r="16" spans="1:16" x14ac:dyDescent="0.35">
      <c r="A16" t="s">
        <v>17</v>
      </c>
      <c r="E16" s="1">
        <f>E15/E14</f>
        <v>0.42930244830875469</v>
      </c>
      <c r="F16" s="1"/>
      <c r="G16" s="1">
        <f>G15/G14</f>
        <v>0.26173974294547397</v>
      </c>
      <c r="H16" s="1">
        <f>H15/H14</f>
        <v>0.26375883714899312</v>
      </c>
      <c r="I16" s="1">
        <f>I15/I14</f>
        <v>0.48790708920905562</v>
      </c>
    </row>
    <row r="18" spans="1:12" ht="16.5" x14ac:dyDescent="0.35">
      <c r="A18" t="s">
        <v>13</v>
      </c>
      <c r="B18">
        <v>2.964</v>
      </c>
      <c r="C18" t="s">
        <v>20</v>
      </c>
      <c r="D18" t="s">
        <v>18</v>
      </c>
      <c r="E18" s="9">
        <f>$B20*E16*$B19/$B18</f>
        <v>1.1220378564636507E-4</v>
      </c>
      <c r="F18" s="3"/>
      <c r="G18" s="9">
        <f>$B20*G16*$B19/$B18</f>
        <v>6.840909044028333E-5</v>
      </c>
      <c r="H18" s="9">
        <f>$B20*H16*$B19/$B18</f>
        <v>6.8936807004919696E-5</v>
      </c>
      <c r="I18" s="9">
        <f>$B20*I16*$B19/$B18</f>
        <v>1.2752087175049636E-4</v>
      </c>
      <c r="J18" s="7" t="s">
        <v>42</v>
      </c>
      <c r="K18" s="8" t="s">
        <v>43</v>
      </c>
    </row>
    <row r="19" spans="1:12" ht="16.5" x14ac:dyDescent="0.35">
      <c r="A19" t="s">
        <v>12</v>
      </c>
      <c r="B19">
        <v>0.42799999999999999</v>
      </c>
      <c r="C19" t="s">
        <v>20</v>
      </c>
    </row>
    <row r="20" spans="1:12" x14ac:dyDescent="0.35">
      <c r="A20" t="s">
        <v>11</v>
      </c>
      <c r="B20" s="3">
        <v>1.81E-3</v>
      </c>
    </row>
    <row r="21" spans="1:12" x14ac:dyDescent="0.35">
      <c r="D21" t="s">
        <v>37</v>
      </c>
      <c r="E21" s="3">
        <f>E14*2.2*$B23/(224000*$B20*$B19)</f>
        <v>1.9589098942783645</v>
      </c>
      <c r="G21" s="3">
        <f t="shared" ref="G21:I21" si="2">G14*2.2*$B23/(224000*$B20*$B19)</f>
        <v>4.2931109311772113</v>
      </c>
      <c r="H21" s="3">
        <f t="shared" si="2"/>
        <v>4.2602468364992827</v>
      </c>
      <c r="I21" s="3">
        <f t="shared" si="2"/>
        <v>4.3260133066962618</v>
      </c>
      <c r="J21" t="s">
        <v>36</v>
      </c>
    </row>
    <row r="22" spans="1:12" x14ac:dyDescent="0.35">
      <c r="A22" t="s">
        <v>23</v>
      </c>
      <c r="B22" s="3">
        <v>2.6899999999999998E+24</v>
      </c>
      <c r="C22" t="s">
        <v>24</v>
      </c>
    </row>
    <row r="23" spans="1:12" x14ac:dyDescent="0.35">
      <c r="A23" t="s">
        <v>25</v>
      </c>
      <c r="B23">
        <v>2228</v>
      </c>
      <c r="C23" t="s">
        <v>26</v>
      </c>
    </row>
    <row r="24" spans="1:12" x14ac:dyDescent="0.35">
      <c r="A24" t="s">
        <v>27</v>
      </c>
      <c r="B24" s="3">
        <v>3.8499999999999998E-24</v>
      </c>
    </row>
    <row r="25" spans="1:12" x14ac:dyDescent="0.35">
      <c r="A25" t="s">
        <v>28</v>
      </c>
      <c r="B25" s="3">
        <v>1010000</v>
      </c>
      <c r="C25" t="s">
        <v>29</v>
      </c>
    </row>
    <row r="26" spans="1:12" x14ac:dyDescent="0.35">
      <c r="A26" t="s">
        <v>31</v>
      </c>
      <c r="B26" s="3">
        <f>B22*B23*B24/(B20*B25)</f>
        <v>12.622002078660904</v>
      </c>
      <c r="D26" t="s">
        <v>30</v>
      </c>
    </row>
    <row r="28" spans="1:12" x14ac:dyDescent="0.35">
      <c r="A28" t="s">
        <v>22</v>
      </c>
      <c r="E28" s="3">
        <f>E14/($B19)</f>
        <v>0.1620328928383018</v>
      </c>
      <c r="G28" s="3">
        <f t="shared" ref="G28:I28" si="3">G14/($B19)</f>
        <v>0.35510831074271426</v>
      </c>
      <c r="H28" s="3">
        <f t="shared" ref="H28" si="4">H14/($B19)</f>
        <v>0.35238992928641044</v>
      </c>
      <c r="I28" s="3">
        <f t="shared" si="3"/>
        <v>0.3578298586312495</v>
      </c>
      <c r="J28" t="s">
        <v>19</v>
      </c>
      <c r="L28" t="s">
        <v>21</v>
      </c>
    </row>
    <row r="29" spans="1:12" x14ac:dyDescent="0.35">
      <c r="A29" t="s">
        <v>33</v>
      </c>
      <c r="E29" s="3">
        <f>E28/2</f>
        <v>8.10164464191509E-2</v>
      </c>
      <c r="G29" s="3">
        <f t="shared" ref="G29:H29" si="5">G28/2</f>
        <v>0.17755415537135713</v>
      </c>
      <c r="H29" s="3">
        <f t="shared" si="5"/>
        <v>0.17619496464320522</v>
      </c>
      <c r="I29" s="3">
        <f t="shared" ref="I29" si="6">I28/2</f>
        <v>0.17891492931562475</v>
      </c>
      <c r="J29" t="s">
        <v>19</v>
      </c>
    </row>
    <row r="30" spans="1:12" x14ac:dyDescent="0.35">
      <c r="A30" t="s">
        <v>34</v>
      </c>
      <c r="E30" s="3">
        <f>E28/4</f>
        <v>4.050822320957545E-2</v>
      </c>
      <c r="G30" s="3">
        <f t="shared" ref="G30:I30" si="7">G28/4</f>
        <v>8.8777077685678565E-2</v>
      </c>
      <c r="H30" s="3">
        <f t="shared" ref="H30" si="8">H28/4</f>
        <v>8.809748232160261E-2</v>
      </c>
      <c r="I30" s="3">
        <f t="shared" si="7"/>
        <v>8.9457464657812374E-2</v>
      </c>
      <c r="J30" t="s">
        <v>19</v>
      </c>
    </row>
    <row r="31" spans="1:12" x14ac:dyDescent="0.35">
      <c r="E31" s="3"/>
      <c r="G31" s="3"/>
      <c r="H31" s="3"/>
      <c r="I31" s="3"/>
    </row>
    <row r="32" spans="1:12" x14ac:dyDescent="0.35">
      <c r="A32" t="s">
        <v>32</v>
      </c>
      <c r="E32" s="3">
        <f>E28*$B$26</f>
        <v>2.0451795102164847</v>
      </c>
      <c r="G32" s="3">
        <f t="shared" ref="G32:I32" si="9">G28*$B$26</f>
        <v>4.4821778363443014</v>
      </c>
      <c r="H32" s="3">
        <f t="shared" ref="H32" si="10">H28*$B$26</f>
        <v>4.4478664199522413</v>
      </c>
      <c r="I32" s="3">
        <f t="shared" si="9"/>
        <v>4.5165292194505682</v>
      </c>
      <c r="J32" t="s">
        <v>35</v>
      </c>
    </row>
    <row r="33" spans="1:10" x14ac:dyDescent="0.35">
      <c r="A33" s="4" t="s">
        <v>33</v>
      </c>
      <c r="E33" s="3">
        <f t="shared" ref="E33:E34" si="11">E29*$B$26</f>
        <v>1.0225897551082423</v>
      </c>
      <c r="G33" s="3">
        <f t="shared" ref="G33:I33" si="12">G29*$B$26</f>
        <v>2.2410889181721507</v>
      </c>
      <c r="H33" s="3">
        <f t="shared" ref="H33" si="13">H29*$B$26</f>
        <v>2.2239332099761207</v>
      </c>
      <c r="I33" s="3">
        <f t="shared" si="12"/>
        <v>2.2582646097252841</v>
      </c>
      <c r="J33" t="s">
        <v>35</v>
      </c>
    </row>
    <row r="34" spans="1:10" x14ac:dyDescent="0.35">
      <c r="A34" s="4" t="s">
        <v>34</v>
      </c>
      <c r="E34" s="3">
        <f t="shared" si="11"/>
        <v>0.51129487755412117</v>
      </c>
      <c r="G34" s="3">
        <f t="shared" ref="G34:I34" si="14">G30*$B$26</f>
        <v>1.1205444590860754</v>
      </c>
      <c r="H34" s="3">
        <f t="shared" ref="H34" si="15">H30*$B$26</f>
        <v>1.1119666049880603</v>
      </c>
      <c r="I34" s="3">
        <f t="shared" si="14"/>
        <v>1.129132304862642</v>
      </c>
      <c r="J3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2022-12-01T00:14:20Z</dcterms:created>
  <dcterms:modified xsi:type="dcterms:W3CDTF">2022-12-07T04:30:32Z</dcterms:modified>
</cp:coreProperties>
</file>