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586DEB97-FB2F-42B5-92C6-3366F0093368}" xr6:coauthVersionLast="47" xr6:coauthVersionMax="47" xr10:uidLastSave="{00000000-0000-0000-0000-000000000000}"/>
  <bookViews>
    <workbookView xWindow="-110" yWindow="-110" windowWidth="19420" windowHeight="10300" activeTab="1" xr2:uid="{DE140F0E-5E6A-4D54-8374-BA43FF538A8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Sheet1!$A$1:$J$110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0" i="3"/>
  <c r="C26" i="3"/>
  <c r="C30" i="3" s="1"/>
  <c r="K12" i="3"/>
  <c r="K11" i="3"/>
  <c r="K10" i="3"/>
  <c r="K9" i="3"/>
  <c r="K8" i="3"/>
  <c r="K7" i="3"/>
  <c r="K6" i="3"/>
  <c r="K5" i="3"/>
  <c r="K4" i="3"/>
  <c r="K3" i="3"/>
  <c r="K2" i="3"/>
  <c r="M3" i="3"/>
  <c r="M4" i="3"/>
  <c r="M5" i="3"/>
  <c r="M6" i="3"/>
  <c r="M7" i="3"/>
  <c r="M8" i="3"/>
  <c r="M9" i="3"/>
  <c r="M10" i="3"/>
  <c r="M11" i="3"/>
  <c r="M12" i="3"/>
  <c r="M2" i="3"/>
  <c r="C29" i="3" l="1"/>
  <c r="B5" i="3"/>
  <c r="C5" i="3" s="1"/>
  <c r="B4" i="3"/>
  <c r="C4" i="3" s="1"/>
  <c r="C15" i="3"/>
  <c r="A28" i="2"/>
  <c r="A27" i="2"/>
  <c r="A26" i="2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28" i="1"/>
  <c r="F29" i="1"/>
  <c r="F30" i="1"/>
  <c r="F31" i="1"/>
  <c r="F32" i="1"/>
  <c r="F33" i="1"/>
  <c r="F34" i="1"/>
  <c r="F2" i="1"/>
  <c r="F3" i="1"/>
  <c r="F4" i="1"/>
  <c r="F5" i="1"/>
  <c r="F6" i="1"/>
  <c r="F7" i="1"/>
  <c r="F8" i="1"/>
  <c r="F9" i="1"/>
  <c r="F10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28" i="1"/>
  <c r="E27" i="1"/>
  <c r="E26" i="1"/>
  <c r="E25" i="1"/>
  <c r="E18" i="1"/>
  <c r="E17" i="1"/>
  <c r="E16" i="1"/>
  <c r="E15" i="1"/>
  <c r="C24" i="3" l="1"/>
  <c r="B24" i="3" s="1"/>
  <c r="C23" i="3"/>
  <c r="B23" i="3" s="1"/>
  <c r="C19" i="3"/>
  <c r="B19" i="3" s="1"/>
  <c r="B30" i="3"/>
  <c r="B29" i="3"/>
  <c r="B12" i="3"/>
  <c r="B13" i="3"/>
  <c r="C18" i="3"/>
  <c r="B18" i="3" s="1"/>
  <c r="C6" i="3"/>
  <c r="D9" i="3" s="1"/>
  <c r="B28" i="3" l="1"/>
  <c r="G28" i="3" s="1"/>
  <c r="B17" i="3"/>
  <c r="B22" i="3"/>
  <c r="B11" i="3"/>
  <c r="D28" i="3"/>
  <c r="D17" i="3"/>
  <c r="G17" i="3"/>
  <c r="D11" i="3" l="1"/>
  <c r="G11" i="3"/>
  <c r="G22" i="3"/>
  <c r="D22" i="3"/>
</calcChain>
</file>

<file path=xl/sharedStrings.xml><?xml version="1.0" encoding="utf-8"?>
<sst xmlns="http://schemas.openxmlformats.org/spreadsheetml/2006/main" count="524" uniqueCount="55">
  <si>
    <t>Molecule</t>
  </si>
  <si>
    <t>Band</t>
  </si>
  <si>
    <t>Source</t>
  </si>
  <si>
    <t>Planet</t>
  </si>
  <si>
    <t>CH4</t>
  </si>
  <si>
    <t>Jupiter</t>
  </si>
  <si>
    <t>EW (cm-1)</t>
  </si>
  <si>
    <t>EW (nm)</t>
  </si>
  <si>
    <t>nN (m-atm)</t>
  </si>
  <si>
    <t>N (m-atm</t>
  </si>
  <si>
    <t>Notes</t>
  </si>
  <si>
    <t>Saturn</t>
  </si>
  <si>
    <t>Titan</t>
  </si>
  <si>
    <t>Possible telluric contamination</t>
  </si>
  <si>
    <t>[Lutz et al., 1976]</t>
  </si>
  <si>
    <t>NH3</t>
  </si>
  <si>
    <t>Using individual lines</t>
  </si>
  <si>
    <t>Giver 1974 band strength</t>
  </si>
  <si>
    <r>
      <t>[</t>
    </r>
    <r>
      <rPr>
        <i/>
        <sz val="11"/>
        <color theme="1"/>
        <rFont val="Calibri"/>
        <family val="2"/>
        <scheme val="minor"/>
      </rPr>
      <t>Encrenaz et al.</t>
    </r>
    <r>
      <rPr>
        <sz val="11"/>
        <color theme="1"/>
        <rFont val="Calibri"/>
        <family val="2"/>
        <scheme val="minor"/>
      </rPr>
      <t xml:space="preserve">, 1974] </t>
    </r>
  </si>
  <si>
    <t>Region</t>
  </si>
  <si>
    <t>Global</t>
  </si>
  <si>
    <t>EZ</t>
  </si>
  <si>
    <r>
      <t>[</t>
    </r>
    <r>
      <rPr>
        <i/>
        <sz val="11"/>
        <color theme="1"/>
        <rFont val="Calibri"/>
        <family val="2"/>
        <scheme val="minor"/>
      </rPr>
      <t>Lutz and Owen</t>
    </r>
    <r>
      <rPr>
        <sz val="11"/>
        <color theme="1"/>
        <rFont val="Calibri"/>
        <family val="2"/>
        <scheme val="minor"/>
      </rPr>
      <t xml:space="preserve">, 1980] </t>
    </r>
  </si>
  <si>
    <t>NEB</t>
  </si>
  <si>
    <t>SEB</t>
  </si>
  <si>
    <t>STrZ</t>
  </si>
  <si>
    <t>GRS</t>
  </si>
  <si>
    <t>Average; 0.8nm data</t>
  </si>
  <si>
    <t>0.8nm data</t>
  </si>
  <si>
    <r>
      <t>[</t>
    </r>
    <r>
      <rPr>
        <i/>
        <sz val="11"/>
        <color theme="1"/>
        <rFont val="Calibri"/>
        <family val="2"/>
        <scheme val="minor"/>
      </rPr>
      <t>Lutz and Owen, 1982</t>
    </r>
    <r>
      <rPr>
        <sz val="11"/>
        <color theme="1"/>
        <rFont val="Calibri"/>
        <family val="2"/>
        <scheme val="minor"/>
      </rPr>
      <t>]</t>
    </r>
  </si>
  <si>
    <t>Uranus</t>
  </si>
  <si>
    <t>1977, blend of 705 &amp; 725</t>
  </si>
  <si>
    <t>Neptune</t>
  </si>
  <si>
    <t>1977, room temp curve of growth</t>
  </si>
  <si>
    <t>[Owen and Cess, 1975]</t>
  </si>
  <si>
    <t>SPR</t>
  </si>
  <si>
    <t>STB</t>
  </si>
  <si>
    <t>NTB</t>
  </si>
  <si>
    <t>NPR</t>
  </si>
  <si>
    <t>[Moreno et al., 1988]</t>
  </si>
  <si>
    <t>NTrZ</t>
  </si>
  <si>
    <t>[Morena &amp; Molina, 1991]</t>
  </si>
  <si>
    <t>nm</t>
  </si>
  <si>
    <t>cm-1</t>
  </si>
  <si>
    <t>Meas EW</t>
  </si>
  <si>
    <t>Ratio</t>
  </si>
  <si>
    <t>A0</t>
  </si>
  <si>
    <t>S</t>
  </si>
  <si>
    <t>(cm-1/m-atm)</t>
  </si>
  <si>
    <t>(nm/m-atm)</t>
  </si>
  <si>
    <t>m-atm</t>
  </si>
  <si>
    <t>W</t>
  </si>
  <si>
    <t>T</t>
  </si>
  <si>
    <t>dL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</si>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</sst>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5DE2-3EF6-48AC-A4A4-AF66BBBA5C59}">
  <sheetPr filterMode="1"/>
  <dimension ref="A1:K113"/>
  <sheetViews>
    <sheetView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E28" sqref="E28"/>
    </sheetView>
  </sheetViews>
  <sheetFormatPr defaultRowHeight="14.5" x14ac:dyDescent="0.35"/>
  <cols>
    <col min="1" max="1" width="8.1796875" customWidth="1"/>
    <col min="2" max="2" width="5.26953125" customWidth="1"/>
    <col min="9" max="9" width="29.26953125" style="2" customWidth="1"/>
    <col min="10" max="10" width="27.54296875" customWidth="1"/>
  </cols>
  <sheetData>
    <row r="1" spans="1:10" x14ac:dyDescent="0.35">
      <c r="A1" t="s">
        <v>0</v>
      </c>
      <c r="B1" t="s">
        <v>1</v>
      </c>
      <c r="C1" t="s">
        <v>3</v>
      </c>
      <c r="D1" t="s">
        <v>19</v>
      </c>
      <c r="E1" t="s">
        <v>6</v>
      </c>
      <c r="F1" t="s">
        <v>7</v>
      </c>
      <c r="G1" t="s">
        <v>8</v>
      </c>
      <c r="H1" t="s">
        <v>9</v>
      </c>
      <c r="I1" s="2" t="s">
        <v>10</v>
      </c>
      <c r="J1" t="s">
        <v>2</v>
      </c>
    </row>
    <row r="2" spans="1:10" hidden="1" x14ac:dyDescent="0.35">
      <c r="A2" t="s">
        <v>4</v>
      </c>
      <c r="B2">
        <v>576</v>
      </c>
      <c r="C2" t="s">
        <v>5</v>
      </c>
      <c r="D2" t="s">
        <v>20</v>
      </c>
      <c r="E2">
        <v>5.8</v>
      </c>
      <c r="F2" s="1">
        <f t="shared" ref="F2:F26" si="0">10000000/(10000000/B2-0.5*E2)-10000000/(10000000/B2+0.5*E2)</f>
        <v>0.19243008536932393</v>
      </c>
      <c r="G2">
        <v>580</v>
      </c>
      <c r="H2">
        <v>230</v>
      </c>
      <c r="I2" s="2" t="s">
        <v>13</v>
      </c>
      <c r="J2" t="s">
        <v>14</v>
      </c>
    </row>
    <row r="3" spans="1:10" hidden="1" x14ac:dyDescent="0.35">
      <c r="A3" t="s">
        <v>4</v>
      </c>
      <c r="B3">
        <v>543</v>
      </c>
      <c r="C3" t="s">
        <v>5</v>
      </c>
      <c r="D3" t="s">
        <v>20</v>
      </c>
      <c r="E3">
        <v>11.4</v>
      </c>
      <c r="F3" s="1">
        <f t="shared" si="0"/>
        <v>0.33612789219989736</v>
      </c>
      <c r="G3">
        <v>430</v>
      </c>
      <c r="H3">
        <v>170</v>
      </c>
      <c r="J3" t="s">
        <v>14</v>
      </c>
    </row>
    <row r="4" spans="1:10" hidden="1" x14ac:dyDescent="0.35">
      <c r="A4" t="s">
        <v>4</v>
      </c>
      <c r="B4">
        <v>486</v>
      </c>
      <c r="C4" t="s">
        <v>5</v>
      </c>
      <c r="D4" t="s">
        <v>20</v>
      </c>
      <c r="E4">
        <v>1.9</v>
      </c>
      <c r="F4" s="1">
        <f t="shared" si="0"/>
        <v>4.4877240095672732E-2</v>
      </c>
      <c r="G4">
        <v>330</v>
      </c>
      <c r="H4">
        <v>130</v>
      </c>
      <c r="J4" t="s">
        <v>14</v>
      </c>
    </row>
    <row r="5" spans="1:10" hidden="1" x14ac:dyDescent="0.35">
      <c r="A5" t="s">
        <v>4</v>
      </c>
      <c r="B5">
        <v>576</v>
      </c>
      <c r="C5" t="s">
        <v>11</v>
      </c>
      <c r="D5" t="s">
        <v>20</v>
      </c>
      <c r="E5">
        <v>4.5</v>
      </c>
      <c r="F5" s="1">
        <f t="shared" si="0"/>
        <v>0.14929920250767736</v>
      </c>
      <c r="G5">
        <v>450</v>
      </c>
      <c r="H5">
        <v>180</v>
      </c>
      <c r="I5" s="2" t="s">
        <v>13</v>
      </c>
      <c r="J5" t="s">
        <v>14</v>
      </c>
    </row>
    <row r="6" spans="1:10" hidden="1" x14ac:dyDescent="0.35">
      <c r="A6" t="s">
        <v>4</v>
      </c>
      <c r="B6">
        <v>543</v>
      </c>
      <c r="C6" t="s">
        <v>11</v>
      </c>
      <c r="D6" t="s">
        <v>20</v>
      </c>
      <c r="E6">
        <v>10.199999999999999</v>
      </c>
      <c r="F6" s="1">
        <f t="shared" si="0"/>
        <v>0.30074600306420507</v>
      </c>
      <c r="G6">
        <v>380</v>
      </c>
      <c r="H6">
        <v>160</v>
      </c>
      <c r="J6" t="s">
        <v>14</v>
      </c>
    </row>
    <row r="7" spans="1:10" hidden="1" x14ac:dyDescent="0.35">
      <c r="A7" t="s">
        <v>4</v>
      </c>
      <c r="B7">
        <v>486</v>
      </c>
      <c r="C7" t="s">
        <v>11</v>
      </c>
      <c r="D7" t="s">
        <v>20</v>
      </c>
      <c r="E7">
        <v>2</v>
      </c>
      <c r="F7" s="1">
        <f t="shared" si="0"/>
        <v>4.7239200111562241E-2</v>
      </c>
      <c r="G7">
        <v>350</v>
      </c>
      <c r="H7">
        <v>140</v>
      </c>
      <c r="J7" t="s">
        <v>14</v>
      </c>
    </row>
    <row r="8" spans="1:10" hidden="1" x14ac:dyDescent="0.35">
      <c r="A8" t="s">
        <v>4</v>
      </c>
      <c r="B8">
        <v>576</v>
      </c>
      <c r="C8" t="s">
        <v>12</v>
      </c>
      <c r="D8" t="s">
        <v>20</v>
      </c>
      <c r="E8">
        <v>4.5</v>
      </c>
      <c r="F8" s="1">
        <f t="shared" si="0"/>
        <v>0.14929920250767736</v>
      </c>
      <c r="G8">
        <v>450</v>
      </c>
      <c r="H8">
        <v>110</v>
      </c>
      <c r="I8" s="2" t="s">
        <v>13</v>
      </c>
      <c r="J8" t="s">
        <v>14</v>
      </c>
    </row>
    <row r="9" spans="1:10" hidden="1" x14ac:dyDescent="0.35">
      <c r="A9" t="s">
        <v>4</v>
      </c>
      <c r="B9">
        <v>543</v>
      </c>
      <c r="C9" t="s">
        <v>12</v>
      </c>
      <c r="D9" t="s">
        <v>20</v>
      </c>
      <c r="E9">
        <v>9.6</v>
      </c>
      <c r="F9" s="1">
        <f t="shared" si="0"/>
        <v>0.28305505922878638</v>
      </c>
      <c r="G9">
        <v>360</v>
      </c>
      <c r="H9">
        <v>90</v>
      </c>
      <c r="J9" t="s">
        <v>14</v>
      </c>
    </row>
    <row r="10" spans="1:10" hidden="1" x14ac:dyDescent="0.35">
      <c r="A10" t="s">
        <v>4</v>
      </c>
      <c r="B10">
        <v>486</v>
      </c>
      <c r="C10" t="s">
        <v>12</v>
      </c>
      <c r="D10" t="s">
        <v>20</v>
      </c>
      <c r="E10">
        <v>1.4</v>
      </c>
      <c r="F10" s="1">
        <f t="shared" si="0"/>
        <v>3.3067440038280438E-2</v>
      </c>
      <c r="G10">
        <v>250</v>
      </c>
      <c r="H10">
        <v>60</v>
      </c>
      <c r="J10" t="s">
        <v>14</v>
      </c>
    </row>
    <row r="11" spans="1:10" x14ac:dyDescent="0.35">
      <c r="A11" t="s">
        <v>15</v>
      </c>
      <c r="B11">
        <v>647</v>
      </c>
      <c r="C11" t="s">
        <v>5</v>
      </c>
      <c r="D11" t="s">
        <v>20</v>
      </c>
      <c r="F11" s="1"/>
      <c r="G11">
        <v>24</v>
      </c>
      <c r="H11">
        <v>12</v>
      </c>
      <c r="I11" s="2" t="s">
        <v>16</v>
      </c>
      <c r="J11" t="s">
        <v>18</v>
      </c>
    </row>
    <row r="12" spans="1:10" x14ac:dyDescent="0.35">
      <c r="A12" t="s">
        <v>15</v>
      </c>
      <c r="B12">
        <v>647</v>
      </c>
      <c r="C12" t="s">
        <v>5</v>
      </c>
      <c r="D12" t="s">
        <v>20</v>
      </c>
      <c r="E12">
        <v>8</v>
      </c>
      <c r="F12" s="1">
        <f t="shared" si="0"/>
        <v>0.33488722242987023</v>
      </c>
      <c r="H12">
        <v>14</v>
      </c>
      <c r="I12" s="2" t="s">
        <v>17</v>
      </c>
      <c r="J12" t="s">
        <v>18</v>
      </c>
    </row>
    <row r="13" spans="1:10" hidden="1" x14ac:dyDescent="0.35">
      <c r="A13" t="s">
        <v>15</v>
      </c>
      <c r="B13">
        <v>647</v>
      </c>
      <c r="C13" t="s">
        <v>11</v>
      </c>
      <c r="D13" t="s">
        <v>20</v>
      </c>
      <c r="F13" s="1"/>
      <c r="H13">
        <v>1.3</v>
      </c>
      <c r="I13" s="2" t="s">
        <v>16</v>
      </c>
      <c r="J13" t="s">
        <v>18</v>
      </c>
    </row>
    <row r="14" spans="1:10" hidden="1" x14ac:dyDescent="0.35">
      <c r="A14" t="s">
        <v>15</v>
      </c>
      <c r="B14">
        <v>647</v>
      </c>
      <c r="C14" t="s">
        <v>11</v>
      </c>
      <c r="D14" t="s">
        <v>20</v>
      </c>
      <c r="E14">
        <v>1</v>
      </c>
      <c r="F14" s="1">
        <f t="shared" si="0"/>
        <v>4.1860900043729998E-2</v>
      </c>
      <c r="H14">
        <v>2.5</v>
      </c>
      <c r="I14" s="2" t="s">
        <v>17</v>
      </c>
      <c r="J14" t="s">
        <v>18</v>
      </c>
    </row>
    <row r="15" spans="1:10" hidden="1" x14ac:dyDescent="0.35">
      <c r="A15" t="s">
        <v>4</v>
      </c>
      <c r="B15">
        <v>543</v>
      </c>
      <c r="C15" t="s">
        <v>5</v>
      </c>
      <c r="D15" t="s">
        <v>21</v>
      </c>
      <c r="E15">
        <f>AVERAGE(13.2,12.8,11.2,16,13.6)</f>
        <v>13.36</v>
      </c>
      <c r="F15" s="1">
        <f t="shared" si="0"/>
        <v>0.39391831582736359</v>
      </c>
      <c r="G15">
        <v>500</v>
      </c>
      <c r="I15" s="2" t="s">
        <v>27</v>
      </c>
      <c r="J15" t="s">
        <v>22</v>
      </c>
    </row>
    <row r="16" spans="1:10" hidden="1" x14ac:dyDescent="0.35">
      <c r="A16" t="s">
        <v>15</v>
      </c>
      <c r="B16">
        <v>552</v>
      </c>
      <c r="C16" t="s">
        <v>5</v>
      </c>
      <c r="D16" t="s">
        <v>21</v>
      </c>
      <c r="E16">
        <f>AVERAGE(6.1,6.9,4.9,8.1,8.1)</f>
        <v>6.82</v>
      </c>
      <c r="F16" s="1">
        <f t="shared" si="0"/>
        <v>0.20780813536293863</v>
      </c>
      <c r="G16">
        <v>71</v>
      </c>
      <c r="I16" s="2" t="s">
        <v>27</v>
      </c>
      <c r="J16" t="s">
        <v>22</v>
      </c>
    </row>
    <row r="17" spans="1:10" hidden="1" x14ac:dyDescent="0.35">
      <c r="A17" t="s">
        <v>4</v>
      </c>
      <c r="B17">
        <v>543</v>
      </c>
      <c r="C17" t="s">
        <v>5</v>
      </c>
      <c r="D17" t="s">
        <v>23</v>
      </c>
      <c r="E17">
        <f>AVERAGE(10.8,10.5)</f>
        <v>10.65</v>
      </c>
      <c r="F17" s="1">
        <f t="shared" si="0"/>
        <v>0.31401421125360685</v>
      </c>
      <c r="G17">
        <v>400</v>
      </c>
      <c r="I17" s="2" t="s">
        <v>27</v>
      </c>
      <c r="J17" t="s">
        <v>22</v>
      </c>
    </row>
    <row r="18" spans="1:10" hidden="1" x14ac:dyDescent="0.35">
      <c r="A18" t="s">
        <v>15</v>
      </c>
      <c r="B18">
        <v>552</v>
      </c>
      <c r="C18" t="s">
        <v>5</v>
      </c>
      <c r="D18" t="s">
        <v>23</v>
      </c>
      <c r="E18">
        <f>AVERAGE(5.3,3.5)</f>
        <v>4.4000000000000004</v>
      </c>
      <c r="F18" s="1">
        <f t="shared" si="0"/>
        <v>0.13406976197722997</v>
      </c>
      <c r="G18">
        <v>55</v>
      </c>
      <c r="I18" s="2" t="s">
        <v>27</v>
      </c>
      <c r="J18" t="s">
        <v>22</v>
      </c>
    </row>
    <row r="19" spans="1:10" hidden="1" x14ac:dyDescent="0.35">
      <c r="A19" t="s">
        <v>4</v>
      </c>
      <c r="B19">
        <v>543</v>
      </c>
      <c r="C19" t="s">
        <v>5</v>
      </c>
      <c r="D19" t="s">
        <v>24</v>
      </c>
      <c r="E19">
        <v>11.9</v>
      </c>
      <c r="F19" s="1">
        <f t="shared" si="0"/>
        <v>0.35087034662524275</v>
      </c>
      <c r="G19">
        <v>440</v>
      </c>
      <c r="I19" s="2" t="s">
        <v>28</v>
      </c>
      <c r="J19" t="s">
        <v>22</v>
      </c>
    </row>
    <row r="20" spans="1:10" hidden="1" x14ac:dyDescent="0.35">
      <c r="A20" t="s">
        <v>15</v>
      </c>
      <c r="B20">
        <v>552</v>
      </c>
      <c r="C20" t="s">
        <v>5</v>
      </c>
      <c r="D20" t="s">
        <v>24</v>
      </c>
      <c r="E20">
        <v>5.8</v>
      </c>
      <c r="F20" s="1">
        <f t="shared" si="0"/>
        <v>0.17672832452888088</v>
      </c>
      <c r="G20">
        <v>60</v>
      </c>
      <c r="I20" s="2" t="s">
        <v>28</v>
      </c>
      <c r="J20" t="s">
        <v>22</v>
      </c>
    </row>
    <row r="21" spans="1:10" hidden="1" x14ac:dyDescent="0.35">
      <c r="A21" t="s">
        <v>4</v>
      </c>
      <c r="B21">
        <v>543</v>
      </c>
      <c r="C21" t="s">
        <v>5</v>
      </c>
      <c r="D21" t="s">
        <v>25</v>
      </c>
      <c r="E21">
        <v>11.7</v>
      </c>
      <c r="F21" s="1">
        <f t="shared" si="0"/>
        <v>0.34497336480933427</v>
      </c>
      <c r="G21">
        <v>440</v>
      </c>
      <c r="I21" s="2" t="s">
        <v>28</v>
      </c>
      <c r="J21" t="s">
        <v>22</v>
      </c>
    </row>
    <row r="22" spans="1:10" hidden="1" x14ac:dyDescent="0.35">
      <c r="A22" t="s">
        <v>15</v>
      </c>
      <c r="B22">
        <v>552</v>
      </c>
      <c r="C22" t="s">
        <v>5</v>
      </c>
      <c r="D22" t="s">
        <v>25</v>
      </c>
      <c r="E22">
        <v>5.3</v>
      </c>
      <c r="F22" s="1">
        <f t="shared" si="0"/>
        <v>0.16149312345567068</v>
      </c>
      <c r="G22">
        <v>55</v>
      </c>
      <c r="I22" s="2" t="s">
        <v>28</v>
      </c>
      <c r="J22" t="s">
        <v>22</v>
      </c>
    </row>
    <row r="23" spans="1:10" hidden="1" x14ac:dyDescent="0.35">
      <c r="A23" t="s">
        <v>4</v>
      </c>
      <c r="B23">
        <v>543</v>
      </c>
      <c r="C23" t="s">
        <v>5</v>
      </c>
      <c r="D23" t="s">
        <v>26</v>
      </c>
      <c r="E23">
        <v>11.4</v>
      </c>
      <c r="F23" s="1">
        <f t="shared" si="0"/>
        <v>0.33612789219989736</v>
      </c>
      <c r="G23">
        <v>430</v>
      </c>
      <c r="I23" s="2" t="s">
        <v>28</v>
      </c>
      <c r="J23" t="s">
        <v>22</v>
      </c>
    </row>
    <row r="24" spans="1:10" hidden="1" x14ac:dyDescent="0.35">
      <c r="A24" t="s">
        <v>15</v>
      </c>
      <c r="B24">
        <v>552</v>
      </c>
      <c r="C24" t="s">
        <v>5</v>
      </c>
      <c r="D24" t="s">
        <v>26</v>
      </c>
      <c r="E24">
        <v>4.4000000000000004</v>
      </c>
      <c r="F24" s="1">
        <f t="shared" si="0"/>
        <v>0.13406976197722997</v>
      </c>
      <c r="G24">
        <v>47</v>
      </c>
      <c r="I24" s="2" t="s">
        <v>28</v>
      </c>
      <c r="J24" t="s">
        <v>22</v>
      </c>
    </row>
    <row r="25" spans="1:10" hidden="1" x14ac:dyDescent="0.35">
      <c r="A25" t="s">
        <v>4</v>
      </c>
      <c r="B25">
        <v>619</v>
      </c>
      <c r="C25" t="s">
        <v>5</v>
      </c>
      <c r="D25" t="s">
        <v>21</v>
      </c>
      <c r="E25" s="1">
        <f>AVERAGE(50.2,48.478,55.3,52.7)</f>
        <v>51.669499999999999</v>
      </c>
      <c r="F25" s="1">
        <f t="shared" si="0"/>
        <v>1.9797787919333132</v>
      </c>
      <c r="G25">
        <v>440</v>
      </c>
      <c r="I25" s="2" t="s">
        <v>27</v>
      </c>
      <c r="J25" t="s">
        <v>22</v>
      </c>
    </row>
    <row r="26" spans="1:10" x14ac:dyDescent="0.35">
      <c r="A26" t="s">
        <v>15</v>
      </c>
      <c r="B26">
        <v>647</v>
      </c>
      <c r="C26" t="s">
        <v>5</v>
      </c>
      <c r="D26" t="s">
        <v>21</v>
      </c>
      <c r="E26">
        <f>AVERAGE(24.9,26.1,27.8,33,23.1)</f>
        <v>26.98</v>
      </c>
      <c r="F26" s="1">
        <f t="shared" si="0"/>
        <v>1.1294079423661287</v>
      </c>
      <c r="G26">
        <v>45</v>
      </c>
      <c r="I26" s="2" t="s">
        <v>27</v>
      </c>
      <c r="J26" t="s">
        <v>22</v>
      </c>
    </row>
    <row r="27" spans="1:10" hidden="1" x14ac:dyDescent="0.35">
      <c r="A27" t="s">
        <v>4</v>
      </c>
      <c r="B27">
        <v>619</v>
      </c>
      <c r="C27" t="s">
        <v>5</v>
      </c>
      <c r="D27" t="s">
        <v>23</v>
      </c>
      <c r="E27">
        <f>AVERAGE(45.1,44.4)</f>
        <v>44.75</v>
      </c>
      <c r="F27" s="1">
        <f>10000000/(10000000/B27-0.5*E27)-10000000/(10000000/B27+0.5*E27)</f>
        <v>1.7146487641415433</v>
      </c>
      <c r="G27">
        <v>380</v>
      </c>
      <c r="I27" s="2" t="s">
        <v>27</v>
      </c>
      <c r="J27" t="s">
        <v>22</v>
      </c>
    </row>
    <row r="28" spans="1:10" x14ac:dyDescent="0.35">
      <c r="A28" t="s">
        <v>15</v>
      </c>
      <c r="B28">
        <v>647</v>
      </c>
      <c r="C28" t="s">
        <v>5</v>
      </c>
      <c r="D28" t="s">
        <v>23</v>
      </c>
      <c r="E28">
        <f>AVERAGE(20,21.1)</f>
        <v>20.55</v>
      </c>
      <c r="F28" s="1">
        <f t="shared" ref="F28:F35" si="1">10000000/(10000000/B28-0.5*E28)-10000000/(10000000/B28+0.5*E28)</f>
        <v>0.86024187518307826</v>
      </c>
      <c r="G28">
        <v>34</v>
      </c>
      <c r="I28" s="2" t="s">
        <v>27</v>
      </c>
      <c r="J28" t="s">
        <v>22</v>
      </c>
    </row>
    <row r="29" spans="1:10" hidden="1" x14ac:dyDescent="0.35">
      <c r="A29" t="s">
        <v>4</v>
      </c>
      <c r="B29">
        <v>619</v>
      </c>
      <c r="C29" t="s">
        <v>5</v>
      </c>
      <c r="D29" t="s">
        <v>24</v>
      </c>
      <c r="E29">
        <v>53.3</v>
      </c>
      <c r="F29" s="1">
        <f t="shared" si="1"/>
        <v>2.0422536875760215</v>
      </c>
      <c r="G29">
        <v>470</v>
      </c>
      <c r="I29" s="2" t="s">
        <v>28</v>
      </c>
      <c r="J29" t="s">
        <v>22</v>
      </c>
    </row>
    <row r="30" spans="1:10" x14ac:dyDescent="0.35">
      <c r="A30" t="s">
        <v>15</v>
      </c>
      <c r="B30">
        <v>647</v>
      </c>
      <c r="C30" t="s">
        <v>5</v>
      </c>
      <c r="D30" t="s">
        <v>24</v>
      </c>
      <c r="E30">
        <v>30.9</v>
      </c>
      <c r="F30" s="1">
        <f t="shared" si="1"/>
        <v>1.2935031025073158</v>
      </c>
      <c r="G30">
        <v>52</v>
      </c>
      <c r="I30" s="2" t="s">
        <v>28</v>
      </c>
      <c r="J30" t="s">
        <v>22</v>
      </c>
    </row>
    <row r="31" spans="1:10" hidden="1" x14ac:dyDescent="0.35">
      <c r="A31" t="s">
        <v>4</v>
      </c>
      <c r="B31">
        <v>619</v>
      </c>
      <c r="C31" t="s">
        <v>5</v>
      </c>
      <c r="D31" t="s">
        <v>25</v>
      </c>
      <c r="E31">
        <v>48.9</v>
      </c>
      <c r="F31" s="1">
        <f t="shared" si="1"/>
        <v>1.8736615817081201</v>
      </c>
      <c r="G31">
        <v>430</v>
      </c>
      <c r="I31" s="2" t="s">
        <v>28</v>
      </c>
      <c r="J31" t="s">
        <v>22</v>
      </c>
    </row>
    <row r="32" spans="1:10" x14ac:dyDescent="0.35">
      <c r="A32" t="s">
        <v>15</v>
      </c>
      <c r="B32">
        <v>647</v>
      </c>
      <c r="C32" t="s">
        <v>5</v>
      </c>
      <c r="D32" t="s">
        <v>25</v>
      </c>
      <c r="E32">
        <v>26.4</v>
      </c>
      <c r="F32" s="1">
        <f t="shared" si="1"/>
        <v>1.1051285660635131</v>
      </c>
      <c r="G32">
        <v>46</v>
      </c>
      <c r="I32" s="2" t="s">
        <v>28</v>
      </c>
      <c r="J32" t="s">
        <v>22</v>
      </c>
    </row>
    <row r="33" spans="1:10" hidden="1" x14ac:dyDescent="0.35">
      <c r="A33" t="s">
        <v>4</v>
      </c>
      <c r="B33">
        <v>619</v>
      </c>
      <c r="C33" t="s">
        <v>5</v>
      </c>
      <c r="D33" t="s">
        <v>26</v>
      </c>
      <c r="E33">
        <v>43</v>
      </c>
      <c r="F33" s="1">
        <f t="shared" si="1"/>
        <v>1.6475952181575622</v>
      </c>
      <c r="G33">
        <v>370</v>
      </c>
      <c r="I33" s="2" t="s">
        <v>28</v>
      </c>
      <c r="J33" t="s">
        <v>22</v>
      </c>
    </row>
    <row r="34" spans="1:10" x14ac:dyDescent="0.35">
      <c r="A34" t="s">
        <v>15</v>
      </c>
      <c r="B34">
        <v>647</v>
      </c>
      <c r="C34" t="s">
        <v>5</v>
      </c>
      <c r="D34" t="s">
        <v>26</v>
      </c>
      <c r="E34">
        <v>22.2</v>
      </c>
      <c r="F34" s="1">
        <f t="shared" si="1"/>
        <v>0.92931245930981277</v>
      </c>
      <c r="G34">
        <v>37</v>
      </c>
      <c r="I34" s="2" t="s">
        <v>28</v>
      </c>
      <c r="J34" t="s">
        <v>22</v>
      </c>
    </row>
    <row r="35" spans="1:10" hidden="1" x14ac:dyDescent="0.35">
      <c r="A35" t="s">
        <v>4</v>
      </c>
      <c r="B35">
        <v>543</v>
      </c>
      <c r="C35" t="s">
        <v>5</v>
      </c>
      <c r="D35" t="s">
        <v>20</v>
      </c>
      <c r="E35">
        <v>13.4</v>
      </c>
      <c r="F35" s="1">
        <f t="shared" si="1"/>
        <v>0.39509771229427315</v>
      </c>
      <c r="G35">
        <v>500</v>
      </c>
      <c r="I35" s="2" t="s">
        <v>33</v>
      </c>
      <c r="J35" t="s">
        <v>29</v>
      </c>
    </row>
    <row r="36" spans="1:10" hidden="1" x14ac:dyDescent="0.35">
      <c r="A36" t="s">
        <v>4</v>
      </c>
      <c r="B36">
        <v>619</v>
      </c>
      <c r="C36" t="s">
        <v>5</v>
      </c>
      <c r="D36" t="s">
        <v>20</v>
      </c>
      <c r="E36">
        <v>51</v>
      </c>
      <c r="F36" s="1">
        <f t="shared" ref="F36:F38" si="2">10000000/(10000000/B36-0.5*E36)-10000000/(10000000/B36+0.5*E36)</f>
        <v>1.9541259687134698</v>
      </c>
      <c r="G36">
        <v>430</v>
      </c>
      <c r="I36" s="2" t="s">
        <v>33</v>
      </c>
      <c r="J36" t="s">
        <v>29</v>
      </c>
    </row>
    <row r="37" spans="1:10" hidden="1" x14ac:dyDescent="0.35">
      <c r="A37" t="s">
        <v>4</v>
      </c>
      <c r="B37">
        <v>682.5</v>
      </c>
      <c r="C37" t="s">
        <v>5</v>
      </c>
      <c r="D37" t="s">
        <v>20</v>
      </c>
      <c r="E37">
        <v>3.7</v>
      </c>
      <c r="F37" s="1">
        <f t="shared" si="2"/>
        <v>0.17234831524763194</v>
      </c>
      <c r="G37">
        <v>1020</v>
      </c>
      <c r="I37" s="2" t="s">
        <v>33</v>
      </c>
      <c r="J37" t="s">
        <v>29</v>
      </c>
    </row>
    <row r="38" spans="1:10" hidden="1" x14ac:dyDescent="0.35">
      <c r="A38" t="s">
        <v>4</v>
      </c>
      <c r="B38">
        <v>705</v>
      </c>
      <c r="C38" t="s">
        <v>5</v>
      </c>
      <c r="D38" t="s">
        <v>20</v>
      </c>
      <c r="E38">
        <v>40</v>
      </c>
      <c r="F38" s="1">
        <f t="shared" si="2"/>
        <v>1.9881039525495225</v>
      </c>
      <c r="G38">
        <v>920</v>
      </c>
      <c r="I38" s="2" t="s">
        <v>33</v>
      </c>
      <c r="J38" t="s">
        <v>29</v>
      </c>
    </row>
    <row r="39" spans="1:10" hidden="1" x14ac:dyDescent="0.35">
      <c r="A39" t="s">
        <v>4</v>
      </c>
      <c r="B39">
        <v>725</v>
      </c>
      <c r="C39" t="s">
        <v>5</v>
      </c>
      <c r="D39" t="s">
        <v>20</v>
      </c>
      <c r="E39">
        <v>168</v>
      </c>
      <c r="F39" s="1">
        <f t="shared" ref="F39:F44" si="3">10000000/(10000000/B39-0.5*E39)-10000000/(10000000/B39+0.5*E39)</f>
        <v>8.8308275186140008</v>
      </c>
      <c r="G39">
        <v>280</v>
      </c>
      <c r="I39" s="2" t="s">
        <v>33</v>
      </c>
      <c r="J39" t="s">
        <v>29</v>
      </c>
    </row>
    <row r="40" spans="1:10" hidden="1" x14ac:dyDescent="0.35">
      <c r="A40" t="s">
        <v>4</v>
      </c>
      <c r="B40">
        <v>543</v>
      </c>
      <c r="C40" t="s">
        <v>11</v>
      </c>
      <c r="D40" t="s">
        <v>20</v>
      </c>
      <c r="E40">
        <v>11.5</v>
      </c>
      <c r="F40" s="1">
        <f t="shared" si="3"/>
        <v>0.339076383054703</v>
      </c>
      <c r="G40">
        <v>430</v>
      </c>
      <c r="I40" s="2" t="s">
        <v>33</v>
      </c>
      <c r="J40" t="s">
        <v>29</v>
      </c>
    </row>
    <row r="41" spans="1:10" hidden="1" x14ac:dyDescent="0.35">
      <c r="A41" t="s">
        <v>4</v>
      </c>
      <c r="B41">
        <v>619</v>
      </c>
      <c r="C41" t="s">
        <v>11</v>
      </c>
      <c r="D41" t="s">
        <v>20</v>
      </c>
      <c r="E41">
        <v>65</v>
      </c>
      <c r="F41" s="1">
        <f t="shared" si="3"/>
        <v>2.4905565796264</v>
      </c>
      <c r="G41">
        <v>570</v>
      </c>
      <c r="I41" s="2" t="s">
        <v>33</v>
      </c>
      <c r="J41" t="s">
        <v>29</v>
      </c>
    </row>
    <row r="42" spans="1:10" hidden="1" x14ac:dyDescent="0.35">
      <c r="A42" t="s">
        <v>4</v>
      </c>
      <c r="B42">
        <v>682.5</v>
      </c>
      <c r="C42" t="s">
        <v>11</v>
      </c>
      <c r="D42" t="s">
        <v>20</v>
      </c>
      <c r="E42">
        <v>8.3000000000000007</v>
      </c>
      <c r="F42" s="1">
        <f t="shared" si="3"/>
        <v>0.38661921851587522</v>
      </c>
      <c r="G42">
        <v>2310</v>
      </c>
      <c r="I42" s="2" t="s">
        <v>33</v>
      </c>
      <c r="J42" t="s">
        <v>29</v>
      </c>
    </row>
    <row r="43" spans="1:10" hidden="1" x14ac:dyDescent="0.35">
      <c r="A43" t="s">
        <v>4</v>
      </c>
      <c r="B43">
        <v>705</v>
      </c>
      <c r="C43" t="s">
        <v>11</v>
      </c>
      <c r="D43" t="s">
        <v>20</v>
      </c>
      <c r="E43">
        <v>41</v>
      </c>
      <c r="F43" s="1">
        <f t="shared" si="3"/>
        <v>2.0378067564638513</v>
      </c>
      <c r="G43">
        <v>930</v>
      </c>
      <c r="I43" s="2" t="s">
        <v>33</v>
      </c>
      <c r="J43" t="s">
        <v>29</v>
      </c>
    </row>
    <row r="44" spans="1:10" hidden="1" x14ac:dyDescent="0.35">
      <c r="A44" t="s">
        <v>4</v>
      </c>
      <c r="B44">
        <v>725</v>
      </c>
      <c r="C44" t="s">
        <v>11</v>
      </c>
      <c r="D44" t="s">
        <v>20</v>
      </c>
      <c r="E44">
        <v>203</v>
      </c>
      <c r="F44" s="1">
        <f t="shared" si="3"/>
        <v>10.670765334764496</v>
      </c>
      <c r="G44">
        <v>370</v>
      </c>
      <c r="I44" s="2" t="s">
        <v>33</v>
      </c>
      <c r="J44" t="s">
        <v>29</v>
      </c>
    </row>
    <row r="45" spans="1:10" hidden="1" x14ac:dyDescent="0.35">
      <c r="A45" t="s">
        <v>4</v>
      </c>
      <c r="B45">
        <v>543</v>
      </c>
      <c r="C45" t="s">
        <v>12</v>
      </c>
      <c r="D45" t="s">
        <v>20</v>
      </c>
      <c r="E45">
        <v>14.4</v>
      </c>
      <c r="F45" s="1">
        <f t="shared" ref="F45:F49" si="4">10000000/(10000000/B45-0.5*E45)-10000000/(10000000/B45+0.5*E45)</f>
        <v>0.42458262489742538</v>
      </c>
      <c r="G45">
        <v>540</v>
      </c>
      <c r="I45" s="2" t="s">
        <v>33</v>
      </c>
      <c r="J45" t="s">
        <v>29</v>
      </c>
    </row>
    <row r="46" spans="1:10" hidden="1" x14ac:dyDescent="0.35">
      <c r="A46" t="s">
        <v>4</v>
      </c>
      <c r="B46">
        <v>619</v>
      </c>
      <c r="C46" t="s">
        <v>12</v>
      </c>
      <c r="D46" t="s">
        <v>20</v>
      </c>
      <c r="E46">
        <v>63</v>
      </c>
      <c r="F46" s="1">
        <f t="shared" si="4"/>
        <v>2.4139234775319665</v>
      </c>
      <c r="G46">
        <v>550</v>
      </c>
      <c r="I46" s="2" t="s">
        <v>33</v>
      </c>
      <c r="J46" t="s">
        <v>29</v>
      </c>
    </row>
    <row r="47" spans="1:10" hidden="1" x14ac:dyDescent="0.35">
      <c r="A47" t="s">
        <v>4</v>
      </c>
      <c r="B47">
        <v>682.5</v>
      </c>
      <c r="C47" t="s">
        <v>12</v>
      </c>
      <c r="D47" t="s">
        <v>20</v>
      </c>
      <c r="E47">
        <v>10.1</v>
      </c>
      <c r="F47" s="1">
        <f t="shared" si="4"/>
        <v>0.47046436838741101</v>
      </c>
      <c r="G47">
        <v>2810</v>
      </c>
      <c r="I47" s="2" t="s">
        <v>33</v>
      </c>
      <c r="J47" t="s">
        <v>29</v>
      </c>
    </row>
    <row r="48" spans="1:10" hidden="1" x14ac:dyDescent="0.35">
      <c r="A48" t="s">
        <v>4</v>
      </c>
      <c r="B48">
        <v>705</v>
      </c>
      <c r="C48" t="s">
        <v>12</v>
      </c>
      <c r="D48" t="s">
        <v>20</v>
      </c>
      <c r="E48">
        <v>44</v>
      </c>
      <c r="F48" s="1">
        <f t="shared" si="4"/>
        <v>2.1869152608455806</v>
      </c>
      <c r="G48">
        <v>1010</v>
      </c>
      <c r="I48" s="2" t="s">
        <v>33</v>
      </c>
      <c r="J48" t="s">
        <v>29</v>
      </c>
    </row>
    <row r="49" spans="1:10" hidden="1" x14ac:dyDescent="0.35">
      <c r="A49" t="s">
        <v>4</v>
      </c>
      <c r="B49">
        <v>725</v>
      </c>
      <c r="C49" t="s">
        <v>12</v>
      </c>
      <c r="D49" t="s">
        <v>20</v>
      </c>
      <c r="E49">
        <v>157</v>
      </c>
      <c r="F49" s="1">
        <f t="shared" si="4"/>
        <v>8.2525798037547702</v>
      </c>
      <c r="G49">
        <v>260</v>
      </c>
      <c r="I49" s="2" t="s">
        <v>33</v>
      </c>
      <c r="J49" t="s">
        <v>29</v>
      </c>
    </row>
    <row r="50" spans="1:10" hidden="1" x14ac:dyDescent="0.35">
      <c r="A50" t="s">
        <v>4</v>
      </c>
      <c r="B50">
        <v>543</v>
      </c>
      <c r="C50" t="s">
        <v>30</v>
      </c>
      <c r="D50" t="s">
        <v>20</v>
      </c>
      <c r="E50">
        <v>167</v>
      </c>
      <c r="F50" s="1">
        <f t="shared" ref="F50:F54" si="5">10000000/(10000000/B50-0.5*E50)-10000000/(10000000/B50+0.5*E50)</f>
        <v>4.9240795273035474</v>
      </c>
      <c r="G50">
        <v>8200</v>
      </c>
      <c r="I50" s="2" t="s">
        <v>33</v>
      </c>
      <c r="J50" t="s">
        <v>29</v>
      </c>
    </row>
    <row r="51" spans="1:10" hidden="1" x14ac:dyDescent="0.35">
      <c r="A51" t="s">
        <v>4</v>
      </c>
      <c r="B51">
        <v>619</v>
      </c>
      <c r="C51" t="s">
        <v>30</v>
      </c>
      <c r="D51" t="s">
        <v>20</v>
      </c>
      <c r="E51">
        <v>306</v>
      </c>
      <c r="F51" s="1">
        <f t="shared" si="5"/>
        <v>11.725778333820358</v>
      </c>
      <c r="G51">
        <v>4800</v>
      </c>
      <c r="I51" s="2" t="s">
        <v>33</v>
      </c>
      <c r="J51" t="s">
        <v>29</v>
      </c>
    </row>
    <row r="52" spans="1:10" hidden="1" x14ac:dyDescent="0.35">
      <c r="A52" t="s">
        <v>4</v>
      </c>
      <c r="B52">
        <v>682.5</v>
      </c>
      <c r="C52" t="s">
        <v>30</v>
      </c>
      <c r="D52" t="s">
        <v>20</v>
      </c>
      <c r="E52">
        <v>51</v>
      </c>
      <c r="F52" s="1">
        <f t="shared" si="5"/>
        <v>2.3756190705248628</v>
      </c>
      <c r="G52">
        <v>14900</v>
      </c>
      <c r="I52" s="2" t="s">
        <v>33</v>
      </c>
      <c r="J52" t="s">
        <v>29</v>
      </c>
    </row>
    <row r="53" spans="1:10" hidden="1" x14ac:dyDescent="0.35">
      <c r="A53" t="s">
        <v>4</v>
      </c>
      <c r="B53">
        <v>705</v>
      </c>
      <c r="C53" t="s">
        <v>30</v>
      </c>
      <c r="D53" t="s">
        <v>20</v>
      </c>
      <c r="E53">
        <v>576</v>
      </c>
      <c r="F53" s="1">
        <f t="shared" si="5"/>
        <v>28.640447093509579</v>
      </c>
      <c r="G53">
        <v>2800</v>
      </c>
      <c r="I53" s="2" t="s">
        <v>31</v>
      </c>
      <c r="J53" t="s">
        <v>29</v>
      </c>
    </row>
    <row r="54" spans="1:10" hidden="1" x14ac:dyDescent="0.35">
      <c r="A54" t="s">
        <v>4</v>
      </c>
      <c r="B54">
        <v>725</v>
      </c>
      <c r="C54" t="s">
        <v>30</v>
      </c>
      <c r="D54" t="s">
        <v>20</v>
      </c>
      <c r="E54">
        <v>576</v>
      </c>
      <c r="F54" s="1">
        <f t="shared" si="5"/>
        <v>30.289205318115023</v>
      </c>
      <c r="G54">
        <v>2800</v>
      </c>
      <c r="I54" s="2" t="s">
        <v>31</v>
      </c>
      <c r="J54" t="s">
        <v>29</v>
      </c>
    </row>
    <row r="55" spans="1:10" hidden="1" x14ac:dyDescent="0.35">
      <c r="A55" t="s">
        <v>4</v>
      </c>
      <c r="B55">
        <v>543</v>
      </c>
      <c r="C55" t="s">
        <v>32</v>
      </c>
      <c r="D55" t="s">
        <v>20</v>
      </c>
      <c r="E55">
        <v>194</v>
      </c>
      <c r="F55" s="1">
        <f t="shared" ref="F55:F60" si="6">10000000/(10000000/B55-0.5*E55)-10000000/(10000000/B55+0.5*E55)</f>
        <v>5.7202292925596794</v>
      </c>
      <c r="G55">
        <v>10300</v>
      </c>
      <c r="I55" s="2" t="s">
        <v>33</v>
      </c>
      <c r="J55" t="s">
        <v>29</v>
      </c>
    </row>
    <row r="56" spans="1:10" hidden="1" x14ac:dyDescent="0.35">
      <c r="A56" t="s">
        <v>4</v>
      </c>
      <c r="B56">
        <v>619</v>
      </c>
      <c r="C56" t="s">
        <v>32</v>
      </c>
      <c r="D56" t="s">
        <v>20</v>
      </c>
      <c r="E56">
        <v>335</v>
      </c>
      <c r="F56" s="1">
        <f t="shared" si="6"/>
        <v>12.837273514708613</v>
      </c>
      <c r="G56">
        <v>5800</v>
      </c>
      <c r="I56" s="2" t="s">
        <v>33</v>
      </c>
      <c r="J56" t="s">
        <v>29</v>
      </c>
    </row>
    <row r="57" spans="1:10" hidden="1" x14ac:dyDescent="0.35">
      <c r="A57" t="s">
        <v>4</v>
      </c>
      <c r="B57">
        <v>682.5</v>
      </c>
      <c r="C57" t="s">
        <v>32</v>
      </c>
      <c r="D57" t="s">
        <v>20</v>
      </c>
      <c r="E57">
        <v>79</v>
      </c>
      <c r="F57" s="1">
        <f t="shared" si="6"/>
        <v>3.6798961195356696</v>
      </c>
      <c r="G57">
        <v>24000</v>
      </c>
      <c r="I57" s="2" t="s">
        <v>33</v>
      </c>
      <c r="J57" t="s">
        <v>29</v>
      </c>
    </row>
    <row r="58" spans="1:10" hidden="1" x14ac:dyDescent="0.35">
      <c r="A58" t="s">
        <v>4</v>
      </c>
      <c r="B58">
        <v>705</v>
      </c>
      <c r="C58" t="s">
        <v>32</v>
      </c>
      <c r="D58" t="s">
        <v>20</v>
      </c>
      <c r="E58">
        <v>565</v>
      </c>
      <c r="F58" s="1">
        <f t="shared" si="6"/>
        <v>28.093055807632595</v>
      </c>
      <c r="G58">
        <v>2700</v>
      </c>
      <c r="I58" s="2" t="s">
        <v>31</v>
      </c>
      <c r="J58" t="s">
        <v>29</v>
      </c>
    </row>
    <row r="59" spans="1:10" hidden="1" x14ac:dyDescent="0.35">
      <c r="A59" t="s">
        <v>4</v>
      </c>
      <c r="B59">
        <v>725</v>
      </c>
      <c r="C59" t="s">
        <v>32</v>
      </c>
      <c r="D59" t="s">
        <v>20</v>
      </c>
      <c r="E59">
        <v>565</v>
      </c>
      <c r="F59" s="1">
        <f t="shared" si="6"/>
        <v>29.71027541391345</v>
      </c>
      <c r="G59">
        <v>2700</v>
      </c>
      <c r="I59" s="2" t="s">
        <v>31</v>
      </c>
      <c r="J59" t="s">
        <v>29</v>
      </c>
    </row>
    <row r="60" spans="1:10" hidden="1" x14ac:dyDescent="0.35">
      <c r="A60" t="s">
        <v>4</v>
      </c>
      <c r="B60">
        <v>486</v>
      </c>
      <c r="C60" t="s">
        <v>5</v>
      </c>
      <c r="D60" t="s">
        <v>20</v>
      </c>
      <c r="E60">
        <v>1.6</v>
      </c>
      <c r="F60" s="1">
        <f t="shared" si="6"/>
        <v>3.7791360057099155E-2</v>
      </c>
      <c r="J60" t="s">
        <v>34</v>
      </c>
    </row>
    <row r="61" spans="1:10" hidden="1" x14ac:dyDescent="0.35">
      <c r="A61" t="s">
        <v>4</v>
      </c>
      <c r="B61">
        <v>543</v>
      </c>
      <c r="C61" t="s">
        <v>5</v>
      </c>
      <c r="D61" t="s">
        <v>20</v>
      </c>
      <c r="E61">
        <v>10.5</v>
      </c>
      <c r="F61" s="1">
        <f t="shared" ref="F61:F63" si="7">10000000/(10000000/B61-0.5*E61)-10000000/(10000000/B61+0.5*E61)</f>
        <v>0.30959147515977747</v>
      </c>
      <c r="J61" t="s">
        <v>34</v>
      </c>
    </row>
    <row r="62" spans="1:10" hidden="1" x14ac:dyDescent="0.35">
      <c r="A62" t="s">
        <v>4</v>
      </c>
      <c r="B62">
        <v>576</v>
      </c>
      <c r="C62" t="s">
        <v>5</v>
      </c>
      <c r="D62" t="s">
        <v>20</v>
      </c>
      <c r="E62">
        <v>4.4000000000000004</v>
      </c>
      <c r="F62" s="1">
        <f t="shared" si="7"/>
        <v>0.14598144234423671</v>
      </c>
      <c r="J62" t="s">
        <v>34</v>
      </c>
    </row>
    <row r="63" spans="1:10" hidden="1" x14ac:dyDescent="0.35">
      <c r="A63" t="s">
        <v>4</v>
      </c>
      <c r="B63">
        <v>486</v>
      </c>
      <c r="C63" t="s">
        <v>11</v>
      </c>
      <c r="D63" t="s">
        <v>20</v>
      </c>
      <c r="E63">
        <v>1.2</v>
      </c>
      <c r="F63" s="1">
        <f t="shared" si="7"/>
        <v>2.8343520024066038E-2</v>
      </c>
      <c r="J63" t="s">
        <v>34</v>
      </c>
    </row>
    <row r="64" spans="1:10" hidden="1" x14ac:dyDescent="0.35">
      <c r="A64" t="s">
        <v>4</v>
      </c>
      <c r="B64">
        <v>543</v>
      </c>
      <c r="C64" t="s">
        <v>11</v>
      </c>
      <c r="D64" t="s">
        <v>20</v>
      </c>
      <c r="E64">
        <v>7.5</v>
      </c>
      <c r="F64" s="1">
        <f t="shared" ref="F64:F66" si="8">10000000/(10000000/B64-0.5*E64)-10000000/(10000000/B64+0.5*E64)</f>
        <v>0.22113675916898501</v>
      </c>
      <c r="J64" t="s">
        <v>34</v>
      </c>
    </row>
    <row r="65" spans="1:10" hidden="1" x14ac:dyDescent="0.35">
      <c r="A65" t="s">
        <v>4</v>
      </c>
      <c r="B65">
        <v>576</v>
      </c>
      <c r="C65" t="s">
        <v>11</v>
      </c>
      <c r="D65" t="s">
        <v>20</v>
      </c>
      <c r="E65">
        <v>3</v>
      </c>
      <c r="F65" s="1">
        <f t="shared" si="8"/>
        <v>9.9532800742963445E-2</v>
      </c>
      <c r="J65" t="s">
        <v>34</v>
      </c>
    </row>
    <row r="66" spans="1:10" hidden="1" x14ac:dyDescent="0.35">
      <c r="A66" t="s">
        <v>4</v>
      </c>
      <c r="B66">
        <v>486</v>
      </c>
      <c r="C66" t="s">
        <v>12</v>
      </c>
      <c r="D66" t="s">
        <v>20</v>
      </c>
      <c r="E66">
        <v>1</v>
      </c>
      <c r="F66" s="1">
        <f t="shared" si="8"/>
        <v>2.3619600013944364E-2</v>
      </c>
      <c r="J66" t="s">
        <v>34</v>
      </c>
    </row>
    <row r="67" spans="1:10" hidden="1" x14ac:dyDescent="0.35">
      <c r="A67" t="s">
        <v>4</v>
      </c>
      <c r="B67">
        <v>543</v>
      </c>
      <c r="C67" t="s">
        <v>12</v>
      </c>
      <c r="D67" t="s">
        <v>20</v>
      </c>
      <c r="E67">
        <v>6.6</v>
      </c>
      <c r="F67" s="1">
        <f t="shared" ref="F67:F69" si="9">10000000/(10000000/B67-0.5*E67)-10000000/(10000000/B67+0.5*E67)</f>
        <v>0.19460034624830769</v>
      </c>
      <c r="J67" t="s">
        <v>34</v>
      </c>
    </row>
    <row r="68" spans="1:10" hidden="1" x14ac:dyDescent="0.35">
      <c r="A68" t="s">
        <v>4</v>
      </c>
      <c r="B68">
        <v>576</v>
      </c>
      <c r="C68" t="s">
        <v>12</v>
      </c>
      <c r="D68" t="s">
        <v>20</v>
      </c>
      <c r="E68">
        <v>3</v>
      </c>
      <c r="F68" s="1">
        <f t="shared" si="9"/>
        <v>9.9532800742963445E-2</v>
      </c>
      <c r="J68" t="s">
        <v>34</v>
      </c>
    </row>
    <row r="69" spans="1:10" hidden="1" x14ac:dyDescent="0.35">
      <c r="A69" t="s">
        <v>4</v>
      </c>
      <c r="B69">
        <v>486</v>
      </c>
      <c r="C69" t="s">
        <v>30</v>
      </c>
      <c r="D69" t="s">
        <v>20</v>
      </c>
      <c r="E69">
        <v>53</v>
      </c>
      <c r="F69" s="1">
        <f t="shared" si="9"/>
        <v>1.2518408764114497</v>
      </c>
      <c r="J69" t="s">
        <v>34</v>
      </c>
    </row>
    <row r="70" spans="1:10" hidden="1" x14ac:dyDescent="0.35">
      <c r="A70" t="s">
        <v>4</v>
      </c>
      <c r="B70">
        <v>543</v>
      </c>
      <c r="C70" t="s">
        <v>30</v>
      </c>
      <c r="D70" t="s">
        <v>20</v>
      </c>
      <c r="E70">
        <v>136</v>
      </c>
      <c r="F70" s="1">
        <f t="shared" ref="F70:F72" si="10">10000000/(10000000/B70-0.5*E70)-10000000/(10000000/B70+0.5*E70)</f>
        <v>4.010001071623833</v>
      </c>
      <c r="J70" t="s">
        <v>34</v>
      </c>
    </row>
    <row r="71" spans="1:10" hidden="1" x14ac:dyDescent="0.35">
      <c r="A71" t="s">
        <v>4</v>
      </c>
      <c r="B71">
        <v>576</v>
      </c>
      <c r="C71" t="s">
        <v>30</v>
      </c>
      <c r="D71" t="s">
        <v>20</v>
      </c>
      <c r="E71">
        <v>96</v>
      </c>
      <c r="F71" s="1">
        <f t="shared" si="10"/>
        <v>3.1850739470844474</v>
      </c>
      <c r="J71" t="s">
        <v>34</v>
      </c>
    </row>
    <row r="72" spans="1:10" hidden="1" x14ac:dyDescent="0.35">
      <c r="A72" t="s">
        <v>4</v>
      </c>
      <c r="B72">
        <v>486</v>
      </c>
      <c r="C72" t="s">
        <v>32</v>
      </c>
      <c r="D72" t="s">
        <v>20</v>
      </c>
      <c r="E72">
        <v>66</v>
      </c>
      <c r="F72" s="1">
        <f t="shared" si="10"/>
        <v>1.5588976097565705</v>
      </c>
      <c r="J72" t="s">
        <v>34</v>
      </c>
    </row>
    <row r="73" spans="1:10" hidden="1" x14ac:dyDescent="0.35">
      <c r="A73" t="s">
        <v>4</v>
      </c>
      <c r="B73">
        <v>543</v>
      </c>
      <c r="C73" t="s">
        <v>32</v>
      </c>
      <c r="D73" t="s">
        <v>20</v>
      </c>
      <c r="E73">
        <v>150</v>
      </c>
      <c r="F73" s="1">
        <f t="shared" ref="F73:F74" si="11">10000000/(10000000/B73-0.5*E73)-10000000/(10000000/B73+0.5*E73)</f>
        <v>4.4228083534098914</v>
      </c>
      <c r="J73" t="s">
        <v>34</v>
      </c>
    </row>
    <row r="74" spans="1:10" hidden="1" x14ac:dyDescent="0.35">
      <c r="A74" t="s">
        <v>4</v>
      </c>
      <c r="B74">
        <v>576</v>
      </c>
      <c r="C74" t="s">
        <v>32</v>
      </c>
      <c r="D74" t="s">
        <v>20</v>
      </c>
      <c r="E74">
        <v>114</v>
      </c>
      <c r="F74" s="1">
        <f t="shared" si="11"/>
        <v>3.7822871707948025</v>
      </c>
      <c r="J74" t="s">
        <v>34</v>
      </c>
    </row>
    <row r="75" spans="1:10" hidden="1" x14ac:dyDescent="0.35">
      <c r="A75" t="s">
        <v>4</v>
      </c>
      <c r="B75">
        <v>619</v>
      </c>
      <c r="C75" t="s">
        <v>5</v>
      </c>
      <c r="D75" t="s">
        <v>21</v>
      </c>
      <c r="F75">
        <v>0.97</v>
      </c>
      <c r="J75" t="s">
        <v>39</v>
      </c>
    </row>
    <row r="76" spans="1:10" hidden="1" x14ac:dyDescent="0.35">
      <c r="A76" t="s">
        <v>4</v>
      </c>
      <c r="B76">
        <v>619</v>
      </c>
      <c r="C76" t="s">
        <v>5</v>
      </c>
      <c r="D76" t="s">
        <v>21</v>
      </c>
      <c r="F76">
        <v>1.1100000000000001</v>
      </c>
      <c r="J76" t="s">
        <v>39</v>
      </c>
    </row>
    <row r="77" spans="1:10" hidden="1" x14ac:dyDescent="0.35">
      <c r="A77" t="s">
        <v>4</v>
      </c>
      <c r="B77">
        <v>619</v>
      </c>
      <c r="C77" t="s">
        <v>5</v>
      </c>
      <c r="D77" t="s">
        <v>21</v>
      </c>
      <c r="F77">
        <v>1.62</v>
      </c>
      <c r="J77" t="s">
        <v>39</v>
      </c>
    </row>
    <row r="78" spans="1:10" hidden="1" x14ac:dyDescent="0.35">
      <c r="A78" t="s">
        <v>4</v>
      </c>
      <c r="B78">
        <v>619</v>
      </c>
      <c r="C78" t="s">
        <v>5</v>
      </c>
      <c r="D78" t="s">
        <v>21</v>
      </c>
      <c r="F78">
        <v>1.32</v>
      </c>
      <c r="J78" t="s">
        <v>39</v>
      </c>
    </row>
    <row r="79" spans="1:10" hidden="1" x14ac:dyDescent="0.35">
      <c r="A79" t="s">
        <v>4</v>
      </c>
      <c r="B79">
        <v>619</v>
      </c>
      <c r="C79" t="s">
        <v>5</v>
      </c>
      <c r="D79" t="s">
        <v>21</v>
      </c>
      <c r="F79">
        <v>0.91</v>
      </c>
      <c r="J79" t="s">
        <v>39</v>
      </c>
    </row>
    <row r="80" spans="1:10" hidden="1" x14ac:dyDescent="0.35">
      <c r="A80" t="s">
        <v>4</v>
      </c>
      <c r="B80">
        <v>619</v>
      </c>
      <c r="C80" t="s">
        <v>5</v>
      </c>
      <c r="D80" t="s">
        <v>35</v>
      </c>
      <c r="F80">
        <v>1.76</v>
      </c>
      <c r="J80" t="s">
        <v>39</v>
      </c>
    </row>
    <row r="81" spans="1:10" hidden="1" x14ac:dyDescent="0.35">
      <c r="A81" t="s">
        <v>4</v>
      </c>
      <c r="B81">
        <v>619</v>
      </c>
      <c r="C81" t="s">
        <v>5</v>
      </c>
      <c r="D81" t="s">
        <v>36</v>
      </c>
      <c r="F81">
        <v>1.62</v>
      </c>
      <c r="J81" t="s">
        <v>39</v>
      </c>
    </row>
    <row r="82" spans="1:10" hidden="1" x14ac:dyDescent="0.35">
      <c r="A82" t="s">
        <v>4</v>
      </c>
      <c r="B82">
        <v>619</v>
      </c>
      <c r="C82" t="s">
        <v>5</v>
      </c>
      <c r="D82" t="s">
        <v>25</v>
      </c>
      <c r="F82">
        <v>1.82</v>
      </c>
      <c r="J82" t="s">
        <v>39</v>
      </c>
    </row>
    <row r="83" spans="1:10" hidden="1" x14ac:dyDescent="0.35">
      <c r="A83" t="s">
        <v>4</v>
      </c>
      <c r="B83">
        <v>619</v>
      </c>
      <c r="C83" t="s">
        <v>5</v>
      </c>
      <c r="D83" t="s">
        <v>24</v>
      </c>
      <c r="F83">
        <v>2.25</v>
      </c>
      <c r="J83" t="s">
        <v>39</v>
      </c>
    </row>
    <row r="84" spans="1:10" hidden="1" x14ac:dyDescent="0.35">
      <c r="A84" t="s">
        <v>4</v>
      </c>
      <c r="B84">
        <v>619</v>
      </c>
      <c r="C84" t="s">
        <v>5</v>
      </c>
      <c r="D84" t="s">
        <v>21</v>
      </c>
      <c r="F84">
        <v>1.85</v>
      </c>
      <c r="J84" t="s">
        <v>39</v>
      </c>
    </row>
    <row r="85" spans="1:10" hidden="1" x14ac:dyDescent="0.35">
      <c r="A85" t="s">
        <v>4</v>
      </c>
      <c r="B85">
        <v>619</v>
      </c>
      <c r="C85" t="s">
        <v>5</v>
      </c>
      <c r="D85" t="s">
        <v>23</v>
      </c>
      <c r="F85">
        <v>1.47</v>
      </c>
      <c r="J85" t="s">
        <v>39</v>
      </c>
    </row>
    <row r="86" spans="1:10" hidden="1" x14ac:dyDescent="0.35">
      <c r="A86" t="s">
        <v>4</v>
      </c>
      <c r="B86">
        <v>619</v>
      </c>
      <c r="C86" t="s">
        <v>5</v>
      </c>
      <c r="D86" t="s">
        <v>37</v>
      </c>
      <c r="F86">
        <v>1.5</v>
      </c>
      <c r="J86" t="s">
        <v>39</v>
      </c>
    </row>
    <row r="87" spans="1:10" hidden="1" x14ac:dyDescent="0.35">
      <c r="A87" t="s">
        <v>4</v>
      </c>
      <c r="B87">
        <v>619</v>
      </c>
      <c r="C87" t="s">
        <v>5</v>
      </c>
      <c r="D87" t="s">
        <v>38</v>
      </c>
      <c r="F87">
        <v>1.95</v>
      </c>
      <c r="J87" t="s">
        <v>39</v>
      </c>
    </row>
    <row r="88" spans="1:10" x14ac:dyDescent="0.35">
      <c r="A88" t="s">
        <v>15</v>
      </c>
      <c r="B88">
        <v>647</v>
      </c>
      <c r="C88" t="s">
        <v>5</v>
      </c>
      <c r="D88" t="s">
        <v>21</v>
      </c>
      <c r="F88">
        <v>0.61</v>
      </c>
      <c r="J88" t="s">
        <v>39</v>
      </c>
    </row>
    <row r="89" spans="1:10" x14ac:dyDescent="0.35">
      <c r="A89" t="s">
        <v>15</v>
      </c>
      <c r="B89">
        <v>647</v>
      </c>
      <c r="C89" t="s">
        <v>5</v>
      </c>
      <c r="D89" t="s">
        <v>21</v>
      </c>
      <c r="F89">
        <v>0.49</v>
      </c>
      <c r="J89" t="s">
        <v>39</v>
      </c>
    </row>
    <row r="90" spans="1:10" x14ac:dyDescent="0.35">
      <c r="A90" t="s">
        <v>15</v>
      </c>
      <c r="B90">
        <v>647</v>
      </c>
      <c r="C90" t="s">
        <v>5</v>
      </c>
      <c r="D90" t="s">
        <v>21</v>
      </c>
      <c r="F90">
        <v>0.77</v>
      </c>
      <c r="J90" t="s">
        <v>39</v>
      </c>
    </row>
    <row r="91" spans="1:10" x14ac:dyDescent="0.35">
      <c r="A91" t="s">
        <v>15</v>
      </c>
      <c r="B91">
        <v>647</v>
      </c>
      <c r="C91" t="s">
        <v>5</v>
      </c>
      <c r="D91" t="s">
        <v>21</v>
      </c>
      <c r="F91">
        <v>0.44</v>
      </c>
      <c r="J91" t="s">
        <v>39</v>
      </c>
    </row>
    <row r="92" spans="1:10" x14ac:dyDescent="0.35">
      <c r="A92" t="s">
        <v>15</v>
      </c>
      <c r="B92">
        <v>647</v>
      </c>
      <c r="C92" t="s">
        <v>5</v>
      </c>
      <c r="D92" t="s">
        <v>21</v>
      </c>
      <c r="F92">
        <v>0.19</v>
      </c>
      <c r="J92" t="s">
        <v>39</v>
      </c>
    </row>
    <row r="93" spans="1:10" x14ac:dyDescent="0.35">
      <c r="A93" t="s">
        <v>15</v>
      </c>
      <c r="B93">
        <v>647</v>
      </c>
      <c r="C93" t="s">
        <v>5</v>
      </c>
      <c r="D93" t="s">
        <v>35</v>
      </c>
      <c r="F93">
        <v>0.56000000000000005</v>
      </c>
      <c r="J93" t="s">
        <v>39</v>
      </c>
    </row>
    <row r="94" spans="1:10" x14ac:dyDescent="0.35">
      <c r="A94" t="s">
        <v>15</v>
      </c>
      <c r="B94">
        <v>647</v>
      </c>
      <c r="C94" t="s">
        <v>5</v>
      </c>
      <c r="D94" t="s">
        <v>36</v>
      </c>
      <c r="F94">
        <v>0.56999999999999995</v>
      </c>
      <c r="J94" t="s">
        <v>39</v>
      </c>
    </row>
    <row r="95" spans="1:10" x14ac:dyDescent="0.35">
      <c r="A95" t="s">
        <v>15</v>
      </c>
      <c r="B95">
        <v>647</v>
      </c>
      <c r="C95" t="s">
        <v>5</v>
      </c>
      <c r="D95" t="s">
        <v>25</v>
      </c>
      <c r="F95">
        <v>0.78</v>
      </c>
      <c r="J95" t="s">
        <v>39</v>
      </c>
    </row>
    <row r="96" spans="1:10" x14ac:dyDescent="0.35">
      <c r="A96" t="s">
        <v>15</v>
      </c>
      <c r="B96">
        <v>647</v>
      </c>
      <c r="C96" t="s">
        <v>5</v>
      </c>
      <c r="D96" t="s">
        <v>24</v>
      </c>
      <c r="F96">
        <v>0.98</v>
      </c>
      <c r="J96" t="s">
        <v>39</v>
      </c>
    </row>
    <row r="97" spans="1:10" x14ac:dyDescent="0.35">
      <c r="A97" t="s">
        <v>15</v>
      </c>
      <c r="B97">
        <v>647</v>
      </c>
      <c r="C97" t="s">
        <v>5</v>
      </c>
      <c r="D97" t="s">
        <v>21</v>
      </c>
      <c r="F97">
        <v>0.78</v>
      </c>
      <c r="J97" t="s">
        <v>39</v>
      </c>
    </row>
    <row r="98" spans="1:10" x14ac:dyDescent="0.35">
      <c r="A98" t="s">
        <v>15</v>
      </c>
      <c r="B98">
        <v>647</v>
      </c>
      <c r="C98" t="s">
        <v>5</v>
      </c>
      <c r="D98" t="s">
        <v>23</v>
      </c>
      <c r="F98">
        <v>0.49</v>
      </c>
      <c r="J98" t="s">
        <v>39</v>
      </c>
    </row>
    <row r="99" spans="1:10" x14ac:dyDescent="0.35">
      <c r="A99" t="s">
        <v>15</v>
      </c>
      <c r="B99">
        <v>647</v>
      </c>
      <c r="C99" t="s">
        <v>5</v>
      </c>
      <c r="D99" t="s">
        <v>37</v>
      </c>
      <c r="F99">
        <v>0.56999999999999995</v>
      </c>
      <c r="J99" t="s">
        <v>39</v>
      </c>
    </row>
    <row r="100" spans="1:10" x14ac:dyDescent="0.35">
      <c r="A100" t="s">
        <v>15</v>
      </c>
      <c r="B100">
        <v>647</v>
      </c>
      <c r="C100" t="s">
        <v>5</v>
      </c>
      <c r="D100" t="s">
        <v>38</v>
      </c>
      <c r="F100">
        <v>0.72</v>
      </c>
      <c r="J100" t="s">
        <v>39</v>
      </c>
    </row>
    <row r="101" spans="1:10" hidden="1" x14ac:dyDescent="0.35">
      <c r="A101" t="s">
        <v>4</v>
      </c>
      <c r="B101">
        <v>619</v>
      </c>
      <c r="C101" t="s">
        <v>5</v>
      </c>
      <c r="D101" t="s">
        <v>40</v>
      </c>
      <c r="F101">
        <v>1.3</v>
      </c>
      <c r="J101" t="s">
        <v>41</v>
      </c>
    </row>
    <row r="102" spans="1:10" hidden="1" x14ac:dyDescent="0.35">
      <c r="A102" t="s">
        <v>4</v>
      </c>
      <c r="B102">
        <v>619</v>
      </c>
      <c r="C102" t="s">
        <v>5</v>
      </c>
      <c r="D102" t="s">
        <v>23</v>
      </c>
      <c r="F102">
        <v>1.57</v>
      </c>
      <c r="J102" t="s">
        <v>41</v>
      </c>
    </row>
    <row r="103" spans="1:10" hidden="1" x14ac:dyDescent="0.35">
      <c r="A103" t="s">
        <v>4</v>
      </c>
      <c r="B103">
        <v>619</v>
      </c>
      <c r="C103" t="s">
        <v>5</v>
      </c>
      <c r="D103" t="s">
        <v>21</v>
      </c>
      <c r="F103">
        <v>1.44</v>
      </c>
      <c r="J103" t="s">
        <v>41</v>
      </c>
    </row>
    <row r="104" spans="1:10" hidden="1" x14ac:dyDescent="0.35">
      <c r="A104" t="s">
        <v>4</v>
      </c>
      <c r="B104">
        <v>619</v>
      </c>
      <c r="C104" t="s">
        <v>5</v>
      </c>
      <c r="D104" t="s">
        <v>24</v>
      </c>
      <c r="F104">
        <v>1.57</v>
      </c>
      <c r="J104" t="s">
        <v>41</v>
      </c>
    </row>
    <row r="105" spans="1:10" hidden="1" x14ac:dyDescent="0.35">
      <c r="A105" t="s">
        <v>4</v>
      </c>
      <c r="B105">
        <v>619</v>
      </c>
      <c r="C105" t="s">
        <v>5</v>
      </c>
      <c r="D105" t="s">
        <v>25</v>
      </c>
      <c r="F105">
        <v>1.49</v>
      </c>
      <c r="J105" t="s">
        <v>41</v>
      </c>
    </row>
    <row r="106" spans="1:10" x14ac:dyDescent="0.35">
      <c r="A106" t="s">
        <v>15</v>
      </c>
      <c r="B106">
        <v>647</v>
      </c>
      <c r="C106" t="s">
        <v>5</v>
      </c>
      <c r="D106" t="s">
        <v>40</v>
      </c>
      <c r="F106">
        <v>0.3</v>
      </c>
      <c r="J106" t="s">
        <v>41</v>
      </c>
    </row>
    <row r="107" spans="1:10" x14ac:dyDescent="0.35">
      <c r="A107" t="s">
        <v>15</v>
      </c>
      <c r="B107">
        <v>647</v>
      </c>
      <c r="C107" t="s">
        <v>5</v>
      </c>
      <c r="D107" t="s">
        <v>23</v>
      </c>
      <c r="F107">
        <v>0.38</v>
      </c>
      <c r="J107" t="s">
        <v>41</v>
      </c>
    </row>
    <row r="108" spans="1:10" x14ac:dyDescent="0.35">
      <c r="A108" t="s">
        <v>15</v>
      </c>
      <c r="B108">
        <v>647</v>
      </c>
      <c r="C108" t="s">
        <v>5</v>
      </c>
      <c r="D108" t="s">
        <v>21</v>
      </c>
      <c r="F108">
        <v>0.34</v>
      </c>
      <c r="J108" t="s">
        <v>41</v>
      </c>
    </row>
    <row r="109" spans="1:10" x14ac:dyDescent="0.35">
      <c r="A109" t="s">
        <v>15</v>
      </c>
      <c r="B109">
        <v>647</v>
      </c>
      <c r="C109" t="s">
        <v>5</v>
      </c>
      <c r="D109" t="s">
        <v>24</v>
      </c>
      <c r="F109">
        <v>0.43</v>
      </c>
      <c r="J109" t="s">
        <v>41</v>
      </c>
    </row>
    <row r="110" spans="1:10" x14ac:dyDescent="0.35">
      <c r="A110" t="s">
        <v>15</v>
      </c>
      <c r="B110">
        <v>647</v>
      </c>
      <c r="C110" t="s">
        <v>5</v>
      </c>
      <c r="D110" t="s">
        <v>25</v>
      </c>
      <c r="F110">
        <v>0.35</v>
      </c>
      <c r="J110" t="s">
        <v>41</v>
      </c>
    </row>
    <row r="113" spans="11:11" x14ac:dyDescent="0.35">
      <c r="K113" s="1"/>
    </row>
  </sheetData>
  <autoFilter ref="A1:J110" xr:uid="{52DE5DE2-3EF6-48AC-A4A4-AF66BBBA5C59}">
    <filterColumn colId="1">
      <filters>
        <filter val="647"/>
      </filters>
    </filterColumn>
    <filterColumn colId="2">
      <filters>
        <filter val="Jupiter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9188-2C3C-4643-BD84-6BE6716CE7DE}">
  <dimension ref="A1:M30"/>
  <sheetViews>
    <sheetView tabSelected="1" workbookViewId="0">
      <selection activeCell="C11" sqref="C11"/>
    </sheetView>
  </sheetViews>
  <sheetFormatPr defaultRowHeight="14.5" x14ac:dyDescent="0.35"/>
  <sheetData>
    <row r="1" spans="1:13" x14ac:dyDescent="0.35">
      <c r="B1" t="s">
        <v>42</v>
      </c>
      <c r="C1" t="s">
        <v>43</v>
      </c>
      <c r="I1" t="s">
        <v>54</v>
      </c>
      <c r="J1" t="s">
        <v>53</v>
      </c>
      <c r="L1" t="s">
        <v>52</v>
      </c>
      <c r="M1" t="s">
        <v>51</v>
      </c>
    </row>
    <row r="2" spans="1:13" x14ac:dyDescent="0.35">
      <c r="I2">
        <v>650</v>
      </c>
      <c r="J2">
        <v>10</v>
      </c>
      <c r="K2">
        <f>10000000/I2</f>
        <v>15384.615384615385</v>
      </c>
      <c r="L2">
        <v>1</v>
      </c>
      <c r="M2">
        <f>(1-L2)*J2</f>
        <v>0</v>
      </c>
    </row>
    <row r="3" spans="1:13" x14ac:dyDescent="0.35">
      <c r="B3">
        <v>0.66</v>
      </c>
      <c r="D3" t="s">
        <v>44</v>
      </c>
      <c r="I3">
        <v>650</v>
      </c>
      <c r="J3">
        <v>10</v>
      </c>
      <c r="K3">
        <f t="shared" ref="K3:K12" si="0">10000000/I3</f>
        <v>15384.615384615385</v>
      </c>
      <c r="L3">
        <v>0.9</v>
      </c>
      <c r="M3">
        <f t="shared" ref="M3:M12" si="1">(1-L3)*J3</f>
        <v>0.99999999999999978</v>
      </c>
    </row>
    <row r="4" spans="1:13" x14ac:dyDescent="0.35">
      <c r="B4">
        <f>0.5*B3+B15</f>
        <v>647.33000000000004</v>
      </c>
      <c r="C4">
        <f t="shared" ref="C4:C5" si="2">10000000/B4</f>
        <v>15448.071308297158</v>
      </c>
      <c r="I4">
        <v>650</v>
      </c>
      <c r="J4">
        <v>10</v>
      </c>
      <c r="K4">
        <f t="shared" si="0"/>
        <v>15384.615384615385</v>
      </c>
      <c r="L4">
        <v>0.8</v>
      </c>
      <c r="M4">
        <f t="shared" si="1"/>
        <v>1.9999999999999996</v>
      </c>
    </row>
    <row r="5" spans="1:13" x14ac:dyDescent="0.35">
      <c r="B5">
        <f>B15-B3*0.5</f>
        <v>646.66999999999996</v>
      </c>
      <c r="C5">
        <f t="shared" si="2"/>
        <v>15463.837815268995</v>
      </c>
      <c r="I5">
        <v>650</v>
      </c>
      <c r="J5">
        <v>10</v>
      </c>
      <c r="K5">
        <f t="shared" si="0"/>
        <v>15384.615384615385</v>
      </c>
      <c r="L5">
        <v>0.7</v>
      </c>
      <c r="M5">
        <f t="shared" si="1"/>
        <v>3.0000000000000004</v>
      </c>
    </row>
    <row r="6" spans="1:13" x14ac:dyDescent="0.35">
      <c r="C6">
        <f>C5-C4</f>
        <v>15.766506971836861</v>
      </c>
      <c r="D6" t="s">
        <v>44</v>
      </c>
      <c r="I6">
        <v>650</v>
      </c>
      <c r="J6">
        <v>10</v>
      </c>
      <c r="K6">
        <f t="shared" si="0"/>
        <v>15384.615384615385</v>
      </c>
      <c r="L6">
        <v>0.6</v>
      </c>
      <c r="M6">
        <f t="shared" si="1"/>
        <v>4</v>
      </c>
    </row>
    <row r="7" spans="1:13" x14ac:dyDescent="0.35">
      <c r="I7">
        <v>650</v>
      </c>
      <c r="J7">
        <v>10</v>
      </c>
      <c r="K7">
        <f t="shared" si="0"/>
        <v>15384.615384615385</v>
      </c>
      <c r="L7">
        <v>0.5</v>
      </c>
      <c r="M7">
        <f t="shared" si="1"/>
        <v>5</v>
      </c>
    </row>
    <row r="8" spans="1:13" x14ac:dyDescent="0.35">
      <c r="D8" t="s">
        <v>45</v>
      </c>
      <c r="I8">
        <v>650</v>
      </c>
      <c r="J8">
        <v>10</v>
      </c>
      <c r="K8">
        <f t="shared" si="0"/>
        <v>15384.615384615385</v>
      </c>
      <c r="L8">
        <v>0.4</v>
      </c>
      <c r="M8">
        <f t="shared" si="1"/>
        <v>6</v>
      </c>
    </row>
    <row r="9" spans="1:13" x14ac:dyDescent="0.35">
      <c r="D9">
        <f>C6/B3</f>
        <v>23.888646927025547</v>
      </c>
      <c r="I9">
        <v>650</v>
      </c>
      <c r="J9">
        <v>10</v>
      </c>
      <c r="K9">
        <f t="shared" si="0"/>
        <v>15384.615384615385</v>
      </c>
      <c r="L9">
        <v>0.3</v>
      </c>
      <c r="M9">
        <f t="shared" si="1"/>
        <v>7</v>
      </c>
    </row>
    <row r="10" spans="1:13" x14ac:dyDescent="0.35">
      <c r="B10">
        <v>550</v>
      </c>
      <c r="C10">
        <f>10000000/B10</f>
        <v>18181.81818181818</v>
      </c>
      <c r="F10" t="s">
        <v>50</v>
      </c>
      <c r="I10">
        <v>650</v>
      </c>
      <c r="J10">
        <v>10</v>
      </c>
      <c r="K10">
        <f t="shared" si="0"/>
        <v>15384.615384615385</v>
      </c>
      <c r="L10">
        <v>0.2</v>
      </c>
      <c r="M10">
        <f t="shared" si="1"/>
        <v>8</v>
      </c>
    </row>
    <row r="11" spans="1:13" x14ac:dyDescent="0.35">
      <c r="A11" t="s">
        <v>47</v>
      </c>
      <c r="B11">
        <f>B13-B12</f>
        <v>2.9039999999440624E-3</v>
      </c>
      <c r="C11" s="3">
        <v>9.6000000000000002E-2</v>
      </c>
      <c r="D11">
        <f>C11/B11</f>
        <v>33.057851240306192</v>
      </c>
      <c r="F11">
        <v>15</v>
      </c>
      <c r="G11">
        <f>F11*B11</f>
        <v>4.3559999999160937E-2</v>
      </c>
      <c r="I11">
        <v>650</v>
      </c>
      <c r="J11">
        <v>10</v>
      </c>
      <c r="K11">
        <f t="shared" si="0"/>
        <v>15384.615384615385</v>
      </c>
      <c r="L11">
        <v>0.1</v>
      </c>
      <c r="M11">
        <f t="shared" si="1"/>
        <v>9</v>
      </c>
    </row>
    <row r="12" spans="1:13" x14ac:dyDescent="0.35">
      <c r="B12">
        <f>10000000/C12</f>
        <v>549.99854800383332</v>
      </c>
      <c r="C12">
        <f>C$10+0.5*C11</f>
        <v>18181.866181818179</v>
      </c>
      <c r="I12">
        <v>650</v>
      </c>
      <c r="J12">
        <v>10</v>
      </c>
      <c r="K12">
        <f t="shared" si="0"/>
        <v>15384.615384615385</v>
      </c>
      <c r="L12">
        <v>0</v>
      </c>
      <c r="M12">
        <f t="shared" si="1"/>
        <v>10</v>
      </c>
    </row>
    <row r="13" spans="1:13" x14ac:dyDescent="0.35">
      <c r="B13">
        <f>10000000/C13</f>
        <v>550.00145200383326</v>
      </c>
      <c r="C13">
        <f>C$10-0.5*C11</f>
        <v>18181.770181818181</v>
      </c>
    </row>
    <row r="15" spans="1:13" x14ac:dyDescent="0.35">
      <c r="B15">
        <v>647</v>
      </c>
      <c r="C15">
        <f>10000000/B15</f>
        <v>15455.950540958269</v>
      </c>
    </row>
    <row r="16" spans="1:13" x14ac:dyDescent="0.35">
      <c r="A16" t="s">
        <v>15</v>
      </c>
      <c r="B16" t="s">
        <v>49</v>
      </c>
      <c r="C16" t="s">
        <v>48</v>
      </c>
      <c r="F16" t="s">
        <v>50</v>
      </c>
    </row>
    <row r="17" spans="1:7" x14ac:dyDescent="0.35">
      <c r="A17" t="s">
        <v>47</v>
      </c>
      <c r="B17">
        <f>B19-B18</f>
        <v>2.6372367010935704E-2</v>
      </c>
      <c r="C17" s="3">
        <v>0.63</v>
      </c>
      <c r="D17">
        <f>C17/B17</f>
        <v>23.888640702549033</v>
      </c>
      <c r="F17">
        <v>15</v>
      </c>
      <c r="G17">
        <f>F17*B17</f>
        <v>0.39558550516403557</v>
      </c>
    </row>
    <row r="18" spans="1:7" x14ac:dyDescent="0.35">
      <c r="B18">
        <f>10000000/C18</f>
        <v>646.98681408523555</v>
      </c>
      <c r="C18">
        <f>C15+0.5*C17</f>
        <v>15456.265540958269</v>
      </c>
    </row>
    <row r="19" spans="1:7" x14ac:dyDescent="0.35">
      <c r="B19">
        <f>10000000/C19</f>
        <v>647.01318645224649</v>
      </c>
      <c r="C19">
        <f>C15-0.5*C17</f>
        <v>15455.635540958268</v>
      </c>
    </row>
    <row r="21" spans="1:7" x14ac:dyDescent="0.35">
      <c r="A21" t="s">
        <v>4</v>
      </c>
      <c r="B21" t="s">
        <v>49</v>
      </c>
      <c r="C21" t="s">
        <v>48</v>
      </c>
      <c r="F21" t="s">
        <v>50</v>
      </c>
    </row>
    <row r="22" spans="1:7" x14ac:dyDescent="0.35">
      <c r="A22" t="s">
        <v>46</v>
      </c>
      <c r="B22" s="4">
        <f>B24-B23</f>
        <v>6.1955552208910376</v>
      </c>
      <c r="C22" s="3">
        <v>148</v>
      </c>
      <c r="D22">
        <f>C22/B22</f>
        <v>23.888093112454708</v>
      </c>
      <c r="F22">
        <v>300</v>
      </c>
      <c r="G22">
        <f>F22*B22</f>
        <v>1858.6665662673113</v>
      </c>
    </row>
    <row r="23" spans="1:7" x14ac:dyDescent="0.35">
      <c r="B23">
        <f>10000000/C23</f>
        <v>643.91705392919778</v>
      </c>
      <c r="C23">
        <f>C15+0.5*C22</f>
        <v>15529.950540958269</v>
      </c>
    </row>
    <row r="24" spans="1:7" x14ac:dyDescent="0.35">
      <c r="B24">
        <f>10000000/C24</f>
        <v>650.11260915008882</v>
      </c>
      <c r="C24">
        <f>C15-0.5*C22</f>
        <v>15381.950540958269</v>
      </c>
    </row>
    <row r="26" spans="1:7" x14ac:dyDescent="0.35">
      <c r="B26">
        <v>619</v>
      </c>
      <c r="C26">
        <f>10000000/B26</f>
        <v>16155.088852988691</v>
      </c>
    </row>
    <row r="27" spans="1:7" x14ac:dyDescent="0.35">
      <c r="A27" t="s">
        <v>4</v>
      </c>
      <c r="B27" t="s">
        <v>49</v>
      </c>
      <c r="C27" t="s">
        <v>48</v>
      </c>
      <c r="F27" t="s">
        <v>50</v>
      </c>
    </row>
    <row r="28" spans="1:7" x14ac:dyDescent="0.35">
      <c r="A28" t="s">
        <v>47</v>
      </c>
      <c r="B28" s="4">
        <f>B30-B29</f>
        <v>4.7128803000759945E-3</v>
      </c>
      <c r="C28" s="3">
        <v>0.123</v>
      </c>
      <c r="D28">
        <f>C28/B28</f>
        <v>26.098689584375109</v>
      </c>
      <c r="F28">
        <v>300</v>
      </c>
      <c r="G28">
        <f>F28*B28</f>
        <v>1.4138640900227983</v>
      </c>
    </row>
    <row r="29" spans="1:7" x14ac:dyDescent="0.35">
      <c r="B29">
        <f>10000000/C29</f>
        <v>618.99764356882065</v>
      </c>
      <c r="C29">
        <f>C$26+0.5*C28</f>
        <v>16155.15035298869</v>
      </c>
    </row>
    <row r="30" spans="1:7" x14ac:dyDescent="0.35">
      <c r="B30">
        <f>10000000/C30</f>
        <v>619.00235644912073</v>
      </c>
      <c r="C30">
        <f>C$26-0.5*C28</f>
        <v>16155.027352988691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3927-3316-47B7-93C4-1DC1B42CB65F}">
  <dimension ref="A1:A28"/>
  <sheetViews>
    <sheetView topLeftCell="A10" workbookViewId="0">
      <selection activeCell="A18" sqref="A18"/>
    </sheetView>
  </sheetViews>
  <sheetFormatPr defaultRowHeight="14.5" x14ac:dyDescent="0.35"/>
  <sheetData>
    <row r="1" spans="1:1" x14ac:dyDescent="0.35">
      <c r="A1" s="1">
        <v>1.9797787919333132</v>
      </c>
    </row>
    <row r="2" spans="1:1" x14ac:dyDescent="0.35">
      <c r="A2" s="1">
        <v>1.7146487641415433</v>
      </c>
    </row>
    <row r="3" spans="1:1" x14ac:dyDescent="0.35">
      <c r="A3" s="1">
        <v>2.0422536875760215</v>
      </c>
    </row>
    <row r="4" spans="1:1" x14ac:dyDescent="0.35">
      <c r="A4" s="1">
        <v>1.8736615817081201</v>
      </c>
    </row>
    <row r="5" spans="1:1" x14ac:dyDescent="0.35">
      <c r="A5" s="1">
        <v>1.6475952181575622</v>
      </c>
    </row>
    <row r="6" spans="1:1" x14ac:dyDescent="0.35">
      <c r="A6" s="1">
        <v>1.9541259687134698</v>
      </c>
    </row>
    <row r="7" spans="1:1" x14ac:dyDescent="0.35">
      <c r="A7">
        <v>0.97</v>
      </c>
    </row>
    <row r="8" spans="1:1" x14ac:dyDescent="0.35">
      <c r="A8">
        <v>1.1100000000000001</v>
      </c>
    </row>
    <row r="9" spans="1:1" x14ac:dyDescent="0.35">
      <c r="A9">
        <v>1.62</v>
      </c>
    </row>
    <row r="10" spans="1:1" x14ac:dyDescent="0.35">
      <c r="A10">
        <v>1.32</v>
      </c>
    </row>
    <row r="11" spans="1:1" x14ac:dyDescent="0.35">
      <c r="A11">
        <v>0.91</v>
      </c>
    </row>
    <row r="12" spans="1:1" x14ac:dyDescent="0.35">
      <c r="A12">
        <v>1.76</v>
      </c>
    </row>
    <row r="13" spans="1:1" x14ac:dyDescent="0.35">
      <c r="A13">
        <v>1.62</v>
      </c>
    </row>
    <row r="14" spans="1:1" x14ac:dyDescent="0.35">
      <c r="A14">
        <v>1.82</v>
      </c>
    </row>
    <row r="15" spans="1:1" x14ac:dyDescent="0.35">
      <c r="A15">
        <v>2.25</v>
      </c>
    </row>
    <row r="16" spans="1:1" x14ac:dyDescent="0.35">
      <c r="A16">
        <v>1.85</v>
      </c>
    </row>
    <row r="17" spans="1:1" x14ac:dyDescent="0.35">
      <c r="A17">
        <v>1.47</v>
      </c>
    </row>
    <row r="18" spans="1:1" x14ac:dyDescent="0.35">
      <c r="A18">
        <v>1.5</v>
      </c>
    </row>
    <row r="19" spans="1:1" x14ac:dyDescent="0.35">
      <c r="A19">
        <v>1.95</v>
      </c>
    </row>
    <row r="20" spans="1:1" x14ac:dyDescent="0.35">
      <c r="A20">
        <v>1.3</v>
      </c>
    </row>
    <row r="21" spans="1:1" x14ac:dyDescent="0.35">
      <c r="A21">
        <v>1.57</v>
      </c>
    </row>
    <row r="22" spans="1:1" x14ac:dyDescent="0.35">
      <c r="A22">
        <v>1.44</v>
      </c>
    </row>
    <row r="23" spans="1:1" x14ac:dyDescent="0.35">
      <c r="A23">
        <v>1.57</v>
      </c>
    </row>
    <row r="24" spans="1:1" x14ac:dyDescent="0.35">
      <c r="A24">
        <v>1.49</v>
      </c>
    </row>
    <row r="26" spans="1:1" x14ac:dyDescent="0.35">
      <c r="A26" s="1">
        <f>AVERAGE(A1:A24)</f>
        <v>1.6138360005095846</v>
      </c>
    </row>
    <row r="27" spans="1:1" x14ac:dyDescent="0.35">
      <c r="A27" s="1">
        <f>MAX(A1:A24)</f>
        <v>2.25</v>
      </c>
    </row>
    <row r="28" spans="1:1" x14ac:dyDescent="0.35">
      <c r="A28" s="1">
        <f>MIN(A1:A24)</f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2023-02-05T05:12:55Z</dcterms:created>
  <dcterms:modified xsi:type="dcterms:W3CDTF">2023-08-03T17:59:48Z</dcterms:modified>
</cp:coreProperties>
</file>