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89A45455-62D8-46E5-8969-54D1B05B9E98}" xr6:coauthVersionLast="47" xr6:coauthVersionMax="47" xr10:uidLastSave="{00000000-0000-0000-0000-000000000000}"/>
  <bookViews>
    <workbookView xWindow="1320" yWindow="-110" windowWidth="17990" windowHeight="11020" activeTab="1" xr2:uid="{00000000-000D-0000-FFFF-FFFF00000000}"/>
  </bookViews>
  <sheets>
    <sheet name="Annual Summary" sheetId="6" r:id="rId1"/>
    <sheet name="List1" sheetId="2" r:id="rId2"/>
    <sheet name="Inventory" sheetId="5" r:id="rId3"/>
    <sheet name="Planetary &amp; Guide Cameras"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4" i="2" l="1"/>
  <c r="F124" i="2" s="1"/>
  <c r="C116" i="2"/>
  <c r="F116" i="2" s="1"/>
  <c r="C109" i="2"/>
  <c r="F109" i="2" s="1"/>
  <c r="B46" i="6" s="1"/>
  <c r="C82" i="2"/>
  <c r="F82" i="2" s="1"/>
  <c r="B41" i="6" s="1"/>
  <c r="C101" i="2"/>
  <c r="F101" i="2" s="1"/>
  <c r="B45" i="6" s="1"/>
  <c r="C99" i="2"/>
  <c r="F99" i="2"/>
  <c r="B44" i="6" s="1"/>
  <c r="C94" i="2"/>
  <c r="F94" i="2" s="1"/>
  <c r="B43" i="6" s="1"/>
  <c r="C91" i="2"/>
  <c r="F91" i="2" s="1"/>
  <c r="B42" i="6" s="1"/>
  <c r="C15" i="2"/>
  <c r="C10" i="2"/>
  <c r="C11" i="2" s="1"/>
  <c r="C9" i="2"/>
  <c r="C6" i="2"/>
  <c r="C28" i="2"/>
  <c r="C30" i="2"/>
  <c r="C25" i="2"/>
  <c r="C19" i="2"/>
  <c r="C38" i="2"/>
  <c r="F38" i="2" s="1"/>
  <c r="B33" i="6" s="1"/>
  <c r="C43" i="2"/>
  <c r="C45" i="2" s="1"/>
  <c r="F45" i="2" s="1"/>
  <c r="B34" i="6" s="1"/>
  <c r="C48" i="2"/>
  <c r="F48" i="2" s="1"/>
  <c r="B35" i="6" s="1"/>
  <c r="C50" i="2"/>
  <c r="F50" i="2" s="1"/>
  <c r="B36" i="6" s="1"/>
  <c r="C56" i="2"/>
  <c r="F56" i="2" s="1"/>
  <c r="B37" i="6" s="1"/>
  <c r="C62" i="2"/>
  <c r="F62" i="2" s="1"/>
  <c r="B38" i="6" s="1"/>
  <c r="C64" i="2"/>
  <c r="F64" i="2" s="1"/>
  <c r="B39" i="6" s="1"/>
  <c r="C69" i="2"/>
  <c r="F69" i="2" s="1"/>
  <c r="B40" i="6" s="1"/>
  <c r="C138" i="2"/>
  <c r="C137" i="2"/>
  <c r="E3" i="6"/>
  <c r="E4" i="6"/>
  <c r="E5" i="6"/>
  <c r="E6" i="6"/>
  <c r="E7" i="6"/>
  <c r="E8" i="6"/>
  <c r="E9" i="6"/>
  <c r="E10" i="6"/>
  <c r="E11" i="6"/>
  <c r="E12" i="6"/>
  <c r="E13" i="6"/>
  <c r="E14" i="6"/>
  <c r="E15" i="6"/>
  <c r="E16" i="6"/>
  <c r="E17" i="6"/>
  <c r="E18" i="6"/>
  <c r="E19" i="6"/>
  <c r="E20" i="6"/>
  <c r="E21" i="6"/>
  <c r="E22" i="6"/>
  <c r="E23" i="6"/>
  <c r="E24" i="6"/>
  <c r="E25" i="6"/>
  <c r="E26" i="6"/>
  <c r="E27" i="6"/>
  <c r="E28" i="6"/>
  <c r="E29" i="6"/>
  <c r="E30" i="6"/>
  <c r="E2" i="6"/>
  <c r="C1" i="5"/>
  <c r="D5" i="5"/>
  <c r="D1" i="5"/>
  <c r="D21" i="5"/>
  <c r="D25" i="5"/>
  <c r="D38" i="5"/>
  <c r="D40" i="5"/>
  <c r="D47" i="5"/>
  <c r="D48" i="5"/>
  <c r="D49" i="5"/>
  <c r="D53" i="5"/>
  <c r="D3" i="6"/>
  <c r="D4" i="6"/>
  <c r="D5" i="6"/>
  <c r="D6" i="6"/>
  <c r="D7" i="6"/>
  <c r="D8" i="6"/>
  <c r="D9" i="6"/>
  <c r="D10" i="6"/>
  <c r="D11" i="6"/>
  <c r="D12" i="6"/>
  <c r="D13" i="6"/>
  <c r="D14" i="6"/>
  <c r="D15" i="6"/>
  <c r="D16" i="6"/>
  <c r="D17" i="6"/>
  <c r="D18" i="6"/>
  <c r="D19" i="6"/>
  <c r="D20" i="6"/>
  <c r="D21" i="6"/>
  <c r="D22" i="6"/>
  <c r="D23" i="6"/>
  <c r="D24" i="6"/>
  <c r="D25" i="6"/>
  <c r="D26" i="6"/>
  <c r="D27" i="6"/>
  <c r="D28" i="6"/>
  <c r="D29" i="6"/>
  <c r="D30" i="6"/>
  <c r="C141" i="2" l="1"/>
  <c r="F30" i="2"/>
  <c r="B32" i="6" s="1"/>
  <c r="F15" i="2"/>
  <c r="B31" i="6" s="1"/>
  <c r="G15" i="2" l="1"/>
  <c r="C31" i="6" s="1"/>
  <c r="G99" i="2"/>
  <c r="C44" i="6" s="1"/>
  <c r="G94" i="2"/>
  <c r="C43" i="6" s="1"/>
  <c r="G101" i="2"/>
  <c r="C45" i="6" s="1"/>
  <c r="G38" i="2"/>
  <c r="C33" i="6" s="1"/>
  <c r="G48" i="2"/>
  <c r="C35" i="6" s="1"/>
  <c r="G69" i="2"/>
  <c r="C40" i="6" s="1"/>
  <c r="G45" i="2"/>
  <c r="C34" i="6" s="1"/>
  <c r="G109" i="2"/>
  <c r="C46" i="6" s="1"/>
  <c r="G82" i="2"/>
  <c r="C41" i="6" s="1"/>
  <c r="G56" i="2"/>
  <c r="C37" i="6" s="1"/>
  <c r="G64" i="2"/>
  <c r="C39" i="6" s="1"/>
  <c r="G91" i="2"/>
  <c r="C42" i="6" s="1"/>
  <c r="G50" i="2"/>
  <c r="C36" i="6" s="1"/>
  <c r="G124" i="2"/>
  <c r="G116" i="2"/>
  <c r="G30" i="2"/>
  <c r="C32" i="6" s="1"/>
  <c r="G62" i="2"/>
  <c r="C38" i="6" s="1"/>
  <c r="E32" i="6"/>
  <c r="E43" i="6"/>
  <c r="F32" i="6"/>
  <c r="E44" i="6"/>
  <c r="E33" i="6"/>
  <c r="F45" i="6"/>
  <c r="E35" i="6"/>
  <c r="E39" i="6"/>
  <c r="D31" i="6"/>
  <c r="D32" i="6" s="1"/>
  <c r="D33" i="6" s="1"/>
  <c r="D34" i="6" s="1"/>
  <c r="D35" i="6" s="1"/>
  <c r="D36" i="6" s="1"/>
  <c r="D37" i="6" s="1"/>
  <c r="D38" i="6" s="1"/>
  <c r="D39" i="6" s="1"/>
  <c r="D40" i="6" s="1"/>
  <c r="D41" i="6" s="1"/>
  <c r="D42" i="6" s="1"/>
  <c r="D43" i="6" s="1"/>
  <c r="D44" i="6" s="1"/>
  <c r="D45" i="6" s="1"/>
  <c r="D46" i="6" s="1"/>
  <c r="D47" i="6" s="1"/>
  <c r="E38" i="6"/>
  <c r="E46" i="6"/>
  <c r="F39" i="6"/>
  <c r="F46" i="6"/>
  <c r="F36" i="6"/>
  <c r="F42" i="6"/>
  <c r="E45" i="6"/>
  <c r="F35" i="6"/>
  <c r="F33" i="6"/>
  <c r="F37" i="6"/>
  <c r="F41" i="6"/>
  <c r="E31" i="6"/>
  <c r="E47" i="6"/>
  <c r="F43" i="6"/>
  <c r="E40" i="6"/>
  <c r="F34" i="6"/>
  <c r="E42" i="6"/>
  <c r="E36" i="6"/>
  <c r="F38" i="6"/>
  <c r="E34" i="6"/>
  <c r="F44" i="6"/>
  <c r="F31" i="6"/>
  <c r="F40" i="6"/>
  <c r="E41" i="6"/>
  <c r="F47" i="6"/>
  <c r="E37" i="6"/>
</calcChain>
</file>

<file path=xl/sharedStrings.xml><?xml version="1.0" encoding="utf-8"?>
<sst xmlns="http://schemas.openxmlformats.org/spreadsheetml/2006/main" count="279" uniqueCount="244">
  <si>
    <t>Phase 1</t>
  </si>
  <si>
    <t>Phase 2</t>
  </si>
  <si>
    <t>256 MB xD Memory
  1) Enables up to 75 minutes of exposure time
  without changing memory card</t>
  </si>
  <si>
    <t>Olympus AC Power Supply
  1) Reduces need to rely on battery, particularly
  under cold conditions</t>
  </si>
  <si>
    <r>
      <t xml:space="preserve">Televue 32 mm Plossl
  1) Wider true </t>
    </r>
    <r>
      <rPr>
        <i/>
        <sz val="10"/>
        <rFont val="Arial"/>
        <family val="2"/>
      </rPr>
      <t>and</t>
    </r>
    <r>
      <rPr>
        <sz val="10"/>
        <rFont val="Arial"/>
        <family val="2"/>
      </rPr>
      <t xml:space="preserve"> apparent field than 40 mm Kellner,
  better image brightness and wider true and 
  apparent field than 25 mm Kellner
  2) Better for visual viewing, including children
  3) Better for afocal digital photography</t>
    </r>
  </si>
  <si>
    <t>Televue 14 mm Radian</t>
  </si>
  <si>
    <t>Item</t>
  </si>
  <si>
    <t>Cost</t>
  </si>
  <si>
    <t>Sub-Total</t>
  </si>
  <si>
    <t>SBIG 2000XM+CFW8A+Rear Cell Adaptor
  Note: Track &amp; Accumulate may
  eliminate need for AO-7 except
  for extremely high resolution
  applications.</t>
  </si>
  <si>
    <t>Phase 4</t>
  </si>
  <si>
    <t>Ph3</t>
  </si>
  <si>
    <t>Home-made Cart</t>
  </si>
  <si>
    <t>Johnson WFA</t>
  </si>
  <si>
    <t>SBIG Relay Box Adaptor</t>
  </si>
  <si>
    <t>Pentax Body Lens Cap</t>
  </si>
  <si>
    <t>"Small" Add-ons</t>
  </si>
  <si>
    <t>Losmandy G8 Mount</t>
  </si>
  <si>
    <t>Lumicon Deepsky 1 1/4" filter</t>
  </si>
  <si>
    <t>Lumicon Minus Violet 58mm Filter</t>
  </si>
  <si>
    <t>Lumincon #25 Red filter 1 1/4" (Mars filter)</t>
  </si>
  <si>
    <t>Phase 5</t>
  </si>
  <si>
    <t>Laptop (Dell Inspiron 1000)
  1) Enables easier location of deep sky objects and
  asteroids via software, e.g., TheSky.
  2) Enables 'real-time' downloading, processing, and
  evaluation of Olympus camera photos.
  3) Provides necessary CPU for Phase 3 use of CCD
  camera.</t>
  </si>
  <si>
    <t>Shipping</t>
  </si>
  <si>
    <t>DC-8 Dovetail Plate</t>
  </si>
  <si>
    <t>Polar Alignment Scope</t>
  </si>
  <si>
    <t>Kendrick AC Power Adapter</t>
  </si>
  <si>
    <t>Phase 6</t>
  </si>
  <si>
    <t>Phillips TouCam II Pro with adaptor &amp; IR filter</t>
  </si>
  <si>
    <t>Losmandy 11lb counter weight</t>
  </si>
  <si>
    <t>Dovetail plate fabricated</t>
  </si>
  <si>
    <t>C8</t>
  </si>
  <si>
    <t>Zenithstar 66 semi-APO + Red Dot Finder</t>
  </si>
  <si>
    <t>Phase 7</t>
  </si>
  <si>
    <t>McMaster-Carr Telescope Dolly</t>
  </si>
  <si>
    <t>Annual Totals</t>
  </si>
  <si>
    <t>Telegizmos Telescope Cover</t>
  </si>
  <si>
    <t>Coleman 10AH Power Supply</t>
  </si>
  <si>
    <t>DC/AC inverter from Office Depot (90W)</t>
  </si>
  <si>
    <t>Gift for Father's Day</t>
  </si>
  <si>
    <t>Orion red/white flashlight</t>
  </si>
  <si>
    <t>Books and Atlases (5)</t>
  </si>
  <si>
    <t>Phase 8</t>
  </si>
  <si>
    <t>USB 2.0 Active Extension Cable (Office Depot)</t>
  </si>
  <si>
    <t>WD 80GB USB 2.0 Pocket Drive</t>
  </si>
  <si>
    <t>SBIG SCT Rear Cell to T-thread adaptor (OPT)</t>
  </si>
  <si>
    <t>Eyepieces</t>
  </si>
  <si>
    <t>32mm 1.25" Televue Plossl</t>
  </si>
  <si>
    <t>14mm 1.25" Telvue Radian</t>
  </si>
  <si>
    <t>40mm 1.25" Celestron Kellner</t>
  </si>
  <si>
    <t>25mm 1.25" Celestron Kellner</t>
  </si>
  <si>
    <t>12mm 1.25" Celestron Reticle</t>
  </si>
  <si>
    <t>9mm 1.25" Celestron ??</t>
  </si>
  <si>
    <t>7.5mm 1.25" Celestron Plossl?</t>
  </si>
  <si>
    <t>20mm? 1.25" WO Plossl?</t>
  </si>
  <si>
    <t>20mm? 0.965" JCI</t>
  </si>
  <si>
    <t>6mm? 0.965" JCI</t>
  </si>
  <si>
    <t>Camera Lenses</t>
  </si>
  <si>
    <t>28mm Pentax Screw</t>
  </si>
  <si>
    <t>55mm Pentax Screw</t>
  </si>
  <si>
    <t>135mm Pentax Screw</t>
  </si>
  <si>
    <t>85mm Pentax Screw</t>
  </si>
  <si>
    <t>2x Extender Pentax Screw</t>
  </si>
  <si>
    <t>3x Extender Pentax Screw</t>
  </si>
  <si>
    <t>Telescopes</t>
  </si>
  <si>
    <t>Mounts</t>
  </si>
  <si>
    <t>Losmandy GM8</t>
  </si>
  <si>
    <t>Filters</t>
  </si>
  <si>
    <t>1.25" Planetary Color Filter Set (5?)</t>
  </si>
  <si>
    <t>1.25" Red Mars filter</t>
  </si>
  <si>
    <t>1.25" Light pollution filter</t>
  </si>
  <si>
    <t>Adaptors, T-rings Etc.</t>
  </si>
  <si>
    <t>Barlows/Reducers</t>
  </si>
  <si>
    <t>Celestron 2x Barlow</t>
  </si>
  <si>
    <t>Celestron f/6.3 Reducer</t>
  </si>
  <si>
    <t>Binoculars</t>
  </si>
  <si>
    <t>7x35s (Old)</t>
  </si>
  <si>
    <t>7x35s (Newer)</t>
  </si>
  <si>
    <t>10x50s Galileo</t>
  </si>
  <si>
    <t>C8 OTA</t>
  </si>
  <si>
    <t>JCI OTA</t>
  </si>
  <si>
    <t>Celestron Tripod</t>
  </si>
  <si>
    <t>Celestron Wedge</t>
  </si>
  <si>
    <t>Celestron Fork Mount</t>
  </si>
  <si>
    <t>Losmandy Polar Alignement Scope</t>
  </si>
  <si>
    <t>Losmandy 11lb weight</t>
  </si>
  <si>
    <t>Losmandy DC8 Dovetail Plate</t>
  </si>
  <si>
    <t>Spare Dovetail Plate</t>
  </si>
  <si>
    <t>Diagonals</t>
  </si>
  <si>
    <t>Celestron 90 deg</t>
  </si>
  <si>
    <t>WO 45 deg</t>
  </si>
  <si>
    <t>ST2000XM</t>
  </si>
  <si>
    <t>CFW8</t>
  </si>
  <si>
    <t>Cameras and Accessories</t>
  </si>
  <si>
    <t>C-Mount for Pentax?</t>
  </si>
  <si>
    <t>Relay Box</t>
  </si>
  <si>
    <t>Relay Cable</t>
  </si>
  <si>
    <t>Brady Johnson Wide Field Plate</t>
  </si>
  <si>
    <t>58mm Anti-violet filter</t>
  </si>
  <si>
    <t>WO ZS66 OTA only w/red dot finder</t>
  </si>
  <si>
    <t>Tool sets (Allen wrenches etc.)</t>
  </si>
  <si>
    <t>Olympus AC Adaptor</t>
  </si>
  <si>
    <t>Olympus 256MB card</t>
  </si>
  <si>
    <t>Phillips ToUCam Package</t>
  </si>
  <si>
    <t>Takahashi Epsilon 130</t>
  </si>
  <si>
    <t>Phase 9</t>
  </si>
  <si>
    <t>Cumulative</t>
  </si>
  <si>
    <t>Incremental</t>
  </si>
  <si>
    <t>Year</t>
  </si>
  <si>
    <t>Snappy?</t>
  </si>
  <si>
    <t>JCI</t>
  </si>
  <si>
    <t>Drive Corrector?</t>
  </si>
  <si>
    <t>Rear Cell change and collimation</t>
  </si>
  <si>
    <t>Seagate 500GB FreeAgent Desktop Drive</t>
  </si>
  <si>
    <t>Unsure on exact price</t>
  </si>
  <si>
    <t>Baader T-thread extender (7.5mm) for more rigid TKE130 to SBIG mounting</t>
  </si>
  <si>
    <t>Tube Rings for Adjustable Guide Scope (ZS66), WO or Losmandy</t>
  </si>
  <si>
    <t>Losmandy high precision worm, blocs, bearings</t>
  </si>
  <si>
    <t>Orion Laser Pointer</t>
  </si>
  <si>
    <t>??</t>
  </si>
  <si>
    <t>Ph. 10</t>
  </si>
  <si>
    <t>HP Scanner</t>
  </si>
  <si>
    <t>Ph. 11</t>
  </si>
  <si>
    <t>TAK 130E</t>
  </si>
  <si>
    <t>Dell Laptop (Inspiron 11z or 15, base price $399)</t>
  </si>
  <si>
    <t>White-Light solar filter</t>
  </si>
  <si>
    <t>Phase 12</t>
  </si>
  <si>
    <t>Prior Year Cum</t>
  </si>
  <si>
    <t>MS Windows 7 Professional w/XPMODE</t>
  </si>
  <si>
    <t>MS Office Home and Student (3 licenses)</t>
  </si>
  <si>
    <t>UV-bandpass filter for Venus - AstroDon 1.25" (OPTCORP)</t>
  </si>
  <si>
    <t>Baader Methane Filter (889nm +/- 8nm) (Company 7)</t>
  </si>
  <si>
    <t xml:space="preserve">IR Pass Filter (Baader - OPT) </t>
  </si>
  <si>
    <t>MaximDL Professional (astrometry &amp; photometry included)</t>
  </si>
  <si>
    <t>Ph13</t>
  </si>
  <si>
    <t>PinPoint</t>
  </si>
  <si>
    <t>Avg/Yr since 1976</t>
  </si>
  <si>
    <t>Avg/Yr since 2003</t>
  </si>
  <si>
    <t>Ph14</t>
  </si>
  <si>
    <t>Telegizmos Telescope Cover (T3G1)</t>
  </si>
  <si>
    <t>58mm to 55mm step ring (5.99 + shipping)</t>
  </si>
  <si>
    <t>55mm Camera Lens Adaptor ($38)</t>
  </si>
  <si>
    <t>Phase 15</t>
  </si>
  <si>
    <t>R-Spec Star Analyzer 100 Grating</t>
  </si>
  <si>
    <t>SBIG STT-8300 Monochrome (approx cost varies with options)</t>
  </si>
  <si>
    <t>Alpy 600</t>
  </si>
  <si>
    <t>Alpy DSLR Barlow</t>
  </si>
  <si>
    <t>Alpy guiding module</t>
  </si>
  <si>
    <t>Alpy calibration module</t>
  </si>
  <si>
    <t>Pier/Observatory</t>
  </si>
  <si>
    <t>SBIG Relay Box Adaptor (from OPT)</t>
  </si>
  <si>
    <t>Starlight Express Filter Wheel 7x1.25"</t>
  </si>
  <si>
    <t>Detector</t>
  </si>
  <si>
    <t>Type</t>
  </si>
  <si>
    <t>Manufacturer</t>
  </si>
  <si>
    <t>Luminera</t>
  </si>
  <si>
    <t>Price</t>
  </si>
  <si>
    <t xml:space="preserve">SKYnyx 2-0 Monochrome </t>
  </si>
  <si>
    <t>Product</t>
  </si>
  <si>
    <t>CCD</t>
  </si>
  <si>
    <t>Lodestar Monochrome</t>
  </si>
  <si>
    <t>Starlight Xpress</t>
  </si>
  <si>
    <t>ZWO</t>
  </si>
  <si>
    <t>ASI120MM</t>
  </si>
  <si>
    <t>ASI130MM</t>
  </si>
  <si>
    <t>CMOS</t>
  </si>
  <si>
    <t>Skyris 618 Mono</t>
  </si>
  <si>
    <t>Celestron</t>
  </si>
  <si>
    <t>Skyris 445 Mono</t>
  </si>
  <si>
    <t>IS-3MU Mono</t>
  </si>
  <si>
    <t>Imaging Source</t>
  </si>
  <si>
    <t>PL-131M 1/2" Mono</t>
  </si>
  <si>
    <t>OpticStar</t>
  </si>
  <si>
    <t>Flea</t>
  </si>
  <si>
    <t>QHYCCD</t>
  </si>
  <si>
    <t>Point Grey</t>
  </si>
  <si>
    <t>QHY5-II</t>
  </si>
  <si>
    <t>FilterWheel</t>
  </si>
  <si>
    <t>ZWO ASI120MM from OPT</t>
  </si>
  <si>
    <t>Phase 16</t>
  </si>
  <si>
    <t>Baader O-III 8.5nm 1.25" filter</t>
  </si>
  <si>
    <t>Baader S-II 8.0nm 1.25" filter</t>
  </si>
  <si>
    <t>Baader H-Beta 8.5nm 1.25" filter</t>
  </si>
  <si>
    <t>M42-T2 Adaptor</t>
  </si>
  <si>
    <t>28mm Pentax screw mount lens</t>
  </si>
  <si>
    <t>ZWO 5-position color filter wheel - 1.25"</t>
  </si>
  <si>
    <t>Astronomik Planet IR Pro 742 nm 1.25" filter</t>
  </si>
  <si>
    <t>Astronomik Planet IR Pro 807 nm 1.25" filter</t>
  </si>
  <si>
    <t>Pluggable 7 Port USB 3.0 Hub (Amazon, failed? March 2015)</t>
  </si>
  <si>
    <t>New USB Hub - Staples</t>
  </si>
  <si>
    <t>USB 3.0 Active Extension Cables (15 ft, 2x)</t>
  </si>
  <si>
    <t>SAS Airfare</t>
  </si>
  <si>
    <t>SAS Hotel</t>
  </si>
  <si>
    <t>SAS Registration</t>
  </si>
  <si>
    <t>SAS Parking (DIA)</t>
  </si>
  <si>
    <t>Phase 17</t>
  </si>
  <si>
    <t>Neutral Density filters (2x) - need brand and density here!</t>
  </si>
  <si>
    <t>Star Analyzer 200 Grating</t>
  </si>
  <si>
    <t>Not sure on price or date</t>
  </si>
  <si>
    <t>Celestron Cheshire Collimation Eyepiece</t>
  </si>
  <si>
    <t>Laptop Refresh (Dell Inspiron 13 7000 Series; Core I5 8GB memory)</t>
  </si>
  <si>
    <t>USB Thumbdrive 128GB</t>
  </si>
  <si>
    <t>MaximDL Pro 1-year support</t>
  </si>
  <si>
    <t>MS Office 365 Personal (1 license)</t>
  </si>
  <si>
    <t>Phase 19</t>
  </si>
  <si>
    <t>H-alpha 1 1/4" Filter Baader 7nm</t>
  </si>
  <si>
    <t>Astrodon NII 3nm 1.25" filter, used. (new would be $490)</t>
  </si>
  <si>
    <t>Replacement Baader O-III 8.5nm 1.25" filter</t>
  </si>
  <si>
    <t>Payment for S&amp;T Article (Published March 2015 issue)</t>
  </si>
  <si>
    <t>4TB Western Digital My Passport Hard Drive</t>
  </si>
  <si>
    <t>He II 468 nm custom filter - Edmund 467±5.0 (25mm, &gt;85% trans.) Hard Coated</t>
  </si>
  <si>
    <t>Celestron Skywatcher Moon Filter</t>
  </si>
  <si>
    <t>28mm Eyepiece filter mounts (2 each)</t>
  </si>
  <si>
    <t>Celestron 11 + Astrozap solar filter + accessories</t>
  </si>
  <si>
    <t>940 nm custom filter - Edmund 940±5.0 (25mm, &gt;85% trans.) Hard Coated</t>
  </si>
  <si>
    <t>Baader Solar Continuum Filter (540nm, 1.25")</t>
  </si>
  <si>
    <t>Phase 21</t>
  </si>
  <si>
    <t>Schott RG1000 filter from Edmund for Venus surface imaging</t>
  </si>
  <si>
    <t>647 nm custom filter - Edmund 647±5.0 (25mm, &gt;85% trans.) Hard Coated</t>
  </si>
  <si>
    <t>Phase 22</t>
  </si>
  <si>
    <t>28mm Eyepiece filter mounts (3 each)</t>
  </si>
  <si>
    <t>Filter holders</t>
  </si>
  <si>
    <t>FILTER BP 730NM X 10NM OD4 25MM (&gt;85% trans.) Hard coated. OII 732nm</t>
  </si>
  <si>
    <t>Flip mirror for planetary imaging(?) and potential spectrograph</t>
  </si>
  <si>
    <t>For reference: Losmandy GM8 payload is 30lbs</t>
  </si>
  <si>
    <t>C11 Optical Tube weight: 27.5lbs</t>
  </si>
  <si>
    <t>TPO Laser Pointer</t>
  </si>
  <si>
    <t>PayPal Fee</t>
  </si>
  <si>
    <t>Shiping &amp; Boxing</t>
  </si>
  <si>
    <t>Phase 23</t>
  </si>
  <si>
    <t>C14 weight 46lbs</t>
  </si>
  <si>
    <t>Orion 12" RC - 52lbs</t>
  </si>
  <si>
    <t>iOptron 14" RC - 66lbs</t>
  </si>
  <si>
    <t>Meade 16" 67lbs</t>
  </si>
  <si>
    <t>IOptron 16" RC - 84lbs</t>
  </si>
  <si>
    <t>C8 OTA weight 13 lbs</t>
  </si>
  <si>
    <t>Lhires III 1.6kg ~ 3.5 lbs</t>
  </si>
  <si>
    <t>ST2000XM 2lbs (w/o CFW8)</t>
  </si>
  <si>
    <t>1.25 Inch filter cells (3x$11ea) from ScopeStuff on Ebay</t>
  </si>
  <si>
    <t>632nm CWL, 25mm Dia., Hard Coated OD 4.0 10nm Bandpass Filter (#65-166)</t>
  </si>
  <si>
    <t>iOptron CEM70 mount and LiteRoc 1.75-inch tripod (70 lb payload)</t>
  </si>
  <si>
    <t>Reference Weights:</t>
  </si>
  <si>
    <t>Telegizmos 365 Series Tripod Cover - T3TP-S</t>
  </si>
  <si>
    <t>Other filters (588 HeI, 620CH4, 775 ArIII,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</si>
</sst>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m/d/yy;@"/>
    <numFmt numFmtId="165" formatCode="_(&quot;$&quot;* #,##0_);_(&quot;$&quot;* \(#,##0\);_(&quot;$&quot;* &quot;-&quot;??_);_(@_)"/>
  </numFmts>
  <fonts count="10" x14ac:knownFonts="1">
    <font>
      <sz val="10"/>
      <name val="Arial"/>
    </font>
    <font>
      <sz val="10"/>
      <name val="Arial"/>
    </font>
    <font>
      <b/>
      <sz val="10"/>
      <name val="Arial"/>
      <family val="2"/>
    </font>
    <font>
      <sz val="10"/>
      <name val="Arial"/>
      <family val="2"/>
    </font>
    <font>
      <i/>
      <sz val="10"/>
      <name val="Arial"/>
      <family val="2"/>
    </font>
    <font>
      <sz val="10"/>
      <color indexed="10"/>
      <name val="Arial"/>
      <family val="2"/>
    </font>
    <font>
      <sz val="8"/>
      <name val="Arial"/>
      <family val="2"/>
    </font>
    <font>
      <sz val="10"/>
      <color rgb="FFFF0000"/>
      <name val="Arial"/>
      <family val="2"/>
    </font>
    <font>
      <b/>
      <sz val="10"/>
      <color rgb="FFFF0000"/>
      <name val="Arial"/>
      <family val="2"/>
    </font>
    <font>
      <b/>
      <sz val="12"/>
      <color rgb="FF111820"/>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0" fillId="0" borderId="0" xfId="0" applyAlignment="1">
      <alignment vertical="top"/>
    </xf>
    <xf numFmtId="0" fontId="0" fillId="0" borderId="0" xfId="0" applyAlignment="1">
      <alignment vertical="top" wrapText="1"/>
    </xf>
    <xf numFmtId="44" fontId="0" fillId="0" borderId="0" xfId="1" applyFont="1" applyAlignment="1">
      <alignment vertical="top"/>
    </xf>
    <xf numFmtId="44" fontId="2" fillId="0" borderId="0" xfId="1" applyFont="1" applyAlignment="1">
      <alignment vertical="top"/>
    </xf>
    <xf numFmtId="0" fontId="3" fillId="0" borderId="0" xfId="0" applyFont="1" applyAlignment="1">
      <alignment vertical="top" wrapText="1"/>
    </xf>
    <xf numFmtId="0" fontId="2" fillId="0" borderId="0" xfId="0" applyFont="1" applyAlignment="1">
      <alignment vertical="top"/>
    </xf>
    <xf numFmtId="0" fontId="3" fillId="0" borderId="0" xfId="0" applyFont="1" applyAlignment="1">
      <alignment vertical="top"/>
    </xf>
    <xf numFmtId="14" fontId="0" fillId="0" borderId="0" xfId="0" applyNumberFormat="1" applyAlignment="1">
      <alignment vertical="top"/>
    </xf>
    <xf numFmtId="44" fontId="3" fillId="0" borderId="0" xfId="1" applyFont="1" applyAlignment="1">
      <alignment vertical="top"/>
    </xf>
    <xf numFmtId="44" fontId="0" fillId="0" borderId="0" xfId="0" applyNumberFormat="1" applyAlignment="1">
      <alignment vertical="top"/>
    </xf>
    <xf numFmtId="44" fontId="2" fillId="0" borderId="0" xfId="0" applyNumberFormat="1" applyFont="1" applyAlignment="1">
      <alignment vertical="top"/>
    </xf>
    <xf numFmtId="164" fontId="0" fillId="0" borderId="0" xfId="0" applyNumberFormat="1" applyAlignment="1">
      <alignment vertical="top"/>
    </xf>
    <xf numFmtId="0" fontId="1" fillId="0" borderId="0" xfId="0" applyFont="1" applyAlignment="1">
      <alignment vertical="top"/>
    </xf>
    <xf numFmtId="0" fontId="5" fillId="0" borderId="0" xfId="0" applyFont="1"/>
    <xf numFmtId="44" fontId="0" fillId="0" borderId="0" xfId="1" applyFont="1"/>
    <xf numFmtId="44" fontId="0" fillId="0" borderId="0" xfId="0" applyNumberFormat="1"/>
    <xf numFmtId="44" fontId="5" fillId="0" borderId="0" xfId="1" applyFont="1"/>
    <xf numFmtId="44" fontId="5" fillId="0" borderId="0" xfId="0" applyNumberFormat="1" applyFont="1"/>
    <xf numFmtId="0" fontId="1" fillId="0" borderId="0" xfId="0" applyFont="1"/>
    <xf numFmtId="44" fontId="1" fillId="0" borderId="0" xfId="1" applyFont="1"/>
    <xf numFmtId="44" fontId="1" fillId="0" borderId="0" xfId="0" applyNumberFormat="1" applyFont="1"/>
    <xf numFmtId="0" fontId="1" fillId="0" borderId="0" xfId="0" applyNumberFormat="1" applyFont="1"/>
    <xf numFmtId="164" fontId="2" fillId="0" borderId="0" xfId="0" applyNumberFormat="1" applyFont="1" applyAlignment="1">
      <alignment vertical="top"/>
    </xf>
    <xf numFmtId="164" fontId="3" fillId="0" borderId="0" xfId="0" applyNumberFormat="1" applyFont="1" applyAlignment="1">
      <alignment vertical="top"/>
    </xf>
    <xf numFmtId="44" fontId="3" fillId="0" borderId="0" xfId="0" applyNumberFormat="1" applyFont="1" applyAlignment="1">
      <alignment vertical="top"/>
    </xf>
    <xf numFmtId="0" fontId="3" fillId="0" borderId="0" xfId="0" applyFont="1" applyAlignment="1">
      <alignment horizontal="left" vertical="top"/>
    </xf>
    <xf numFmtId="0" fontId="3" fillId="0" borderId="0" xfId="0" applyFont="1"/>
    <xf numFmtId="44" fontId="3" fillId="0" borderId="0" xfId="1" applyFont="1"/>
    <xf numFmtId="0" fontId="7" fillId="0" borderId="0" xfId="0" applyFont="1"/>
    <xf numFmtId="44" fontId="7" fillId="0" borderId="0" xfId="1" applyFont="1"/>
    <xf numFmtId="0" fontId="3" fillId="0" borderId="0" xfId="0" applyFont="1" applyFill="1" applyAlignment="1">
      <alignment vertical="top"/>
    </xf>
    <xf numFmtId="44" fontId="3" fillId="0" borderId="0" xfId="1" applyFont="1" applyFill="1" applyAlignment="1">
      <alignment vertical="top"/>
    </xf>
    <xf numFmtId="164" fontId="3" fillId="0" borderId="0" xfId="0" applyNumberFormat="1" applyFont="1" applyFill="1" applyAlignment="1">
      <alignment vertical="top"/>
    </xf>
    <xf numFmtId="0" fontId="3" fillId="0" borderId="0" xfId="0" applyFont="1" applyFill="1" applyAlignment="1">
      <alignment horizontal="center" textRotation="90"/>
    </xf>
    <xf numFmtId="44" fontId="8" fillId="0" borderId="0" xfId="1" applyFont="1" applyAlignment="1">
      <alignment vertical="top"/>
    </xf>
    <xf numFmtId="0" fontId="0" fillId="0" borderId="0" xfId="0" applyAlignment="1">
      <alignment wrapText="1"/>
    </xf>
    <xf numFmtId="0" fontId="3" fillId="0" borderId="0" xfId="0" applyFont="1" applyAlignment="1">
      <alignment wrapText="1"/>
    </xf>
    <xf numFmtId="165" fontId="0" fillId="0" borderId="0" xfId="1" applyNumberFormat="1" applyFont="1" applyAlignment="1">
      <alignment wrapText="1"/>
    </xf>
    <xf numFmtId="0" fontId="3" fillId="0" borderId="0" xfId="0" applyFont="1" applyFill="1" applyAlignment="1">
      <alignment horizontal="center" vertical="center" textRotation="90"/>
    </xf>
    <xf numFmtId="0" fontId="8" fillId="0" borderId="0" xfId="0" applyFont="1" applyAlignment="1">
      <alignment vertical="top"/>
    </xf>
    <xf numFmtId="0" fontId="3" fillId="0" borderId="0" xfId="0" applyFont="1" applyFill="1" applyAlignment="1">
      <alignment horizontal="left" vertical="top"/>
    </xf>
    <xf numFmtId="44" fontId="7" fillId="0" borderId="0" xfId="0" applyNumberFormat="1" applyFont="1"/>
    <xf numFmtId="44" fontId="7" fillId="0" borderId="0" xfId="1" applyFont="1" applyAlignment="1">
      <alignment vertical="top"/>
    </xf>
    <xf numFmtId="164" fontId="7" fillId="0" borderId="0" xfId="0" applyNumberFormat="1" applyFont="1" applyAlignment="1">
      <alignment vertical="top"/>
    </xf>
    <xf numFmtId="8" fontId="9" fillId="0" borderId="0" xfId="0" applyNumberFormat="1" applyFont="1"/>
    <xf numFmtId="0" fontId="3" fillId="0" borderId="0" xfId="0" applyFont="1" applyFill="1" applyAlignment="1">
      <alignment horizontal="center" vertical="center" textRotation="90"/>
    </xf>
    <xf numFmtId="0" fontId="3" fillId="0" borderId="0" xfId="0" applyFont="1" applyFill="1" applyAlignment="1">
      <alignment horizontal="center" vertical="center" textRotation="90" wrapText="1"/>
    </xf>
    <xf numFmtId="0" fontId="0" fillId="0" borderId="0" xfId="0" applyAlignment="1">
      <alignment horizontal="center" vertical="center" textRotation="90"/>
    </xf>
    <xf numFmtId="0" fontId="3" fillId="0" borderId="0" xfId="0" applyFont="1" applyAlignment="1">
      <alignment horizontal="center" vertical="center" textRotation="90"/>
    </xf>
    <xf numFmtId="0" fontId="3" fillId="0" borderId="0" xfId="0" applyFont="1" applyAlignment="1">
      <alignment horizontal="center" vertical="top" textRotation="90"/>
    </xf>
    <xf numFmtId="0" fontId="0" fillId="0" borderId="0" xfId="0" applyAlignment="1">
      <alignment horizontal="center" vertical="top" textRotation="90"/>
    </xf>
    <xf numFmtId="0" fontId="3" fillId="0" borderId="0" xfId="0" applyFont="1" applyFill="1" applyAlignment="1">
      <alignment horizontal="center" textRotation="90"/>
    </xf>
    <xf numFmtId="0" fontId="0" fillId="0" borderId="0" xfId="0" applyAlignment="1">
      <alignment horizontal="center" vertical="top"/>
    </xf>
    <xf numFmtId="0" fontId="0" fillId="0" borderId="0" xfId="0" applyAlignme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08135504600309"/>
          <c:y val="7.4498671565342331E-2"/>
          <c:w val="0.70984575683721396"/>
          <c:h val="0.77077471734911873"/>
        </c:manualLayout>
      </c:layout>
      <c:areaChart>
        <c:grouping val="standard"/>
        <c:varyColors val="0"/>
        <c:ser>
          <c:idx val="2"/>
          <c:order val="0"/>
          <c:tx>
            <c:strRef>
              <c:f>'Annual Summary'!$D$1</c:f>
              <c:strCache>
                <c:ptCount val="1"/>
                <c:pt idx="0">
                  <c:v>Cumulative</c:v>
                </c:pt>
              </c:strCache>
            </c:strRef>
          </c:tx>
          <c:spPr>
            <a:solidFill>
              <a:srgbClr val="FFFFCC"/>
            </a:solidFill>
            <a:ln w="12700">
              <a:solidFill>
                <a:srgbClr val="000000"/>
              </a:solidFill>
              <a:prstDash val="solid"/>
            </a:ln>
          </c:spPr>
          <c:cat>
            <c:numRef>
              <c:f>'Annual Summary'!$A$2:$A$47</c:f>
              <c:numCache>
                <c:formatCode>General</c:formatCode>
                <c:ptCount val="4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numCache>
            </c:numRef>
          </c:cat>
          <c:val>
            <c:numRef>
              <c:f>'Annual Summary'!$D$2:$D$47</c:f>
              <c:numCache>
                <c:formatCode>_("$"* #,##0.00_);_("$"* \(#,##0.00\);_("$"* "-"??_);_(@_)</c:formatCode>
                <c:ptCount val="46"/>
                <c:pt idx="1">
                  <c:v>450</c:v>
                </c:pt>
                <c:pt idx="2">
                  <c:v>450</c:v>
                </c:pt>
                <c:pt idx="3">
                  <c:v>450</c:v>
                </c:pt>
                <c:pt idx="4">
                  <c:v>450</c:v>
                </c:pt>
                <c:pt idx="5">
                  <c:v>450</c:v>
                </c:pt>
                <c:pt idx="6">
                  <c:v>450</c:v>
                </c:pt>
                <c:pt idx="7">
                  <c:v>450</c:v>
                </c:pt>
                <c:pt idx="8">
                  <c:v>450</c:v>
                </c:pt>
                <c:pt idx="9">
                  <c:v>450</c:v>
                </c:pt>
                <c:pt idx="10">
                  <c:v>450</c:v>
                </c:pt>
                <c:pt idx="11">
                  <c:v>450</c:v>
                </c:pt>
                <c:pt idx="12">
                  <c:v>575</c:v>
                </c:pt>
                <c:pt idx="13">
                  <c:v>575</c:v>
                </c:pt>
                <c:pt idx="14">
                  <c:v>575</c:v>
                </c:pt>
                <c:pt idx="15">
                  <c:v>700</c:v>
                </c:pt>
                <c:pt idx="16">
                  <c:v>825</c:v>
                </c:pt>
                <c:pt idx="17">
                  <c:v>825</c:v>
                </c:pt>
                <c:pt idx="18">
                  <c:v>825</c:v>
                </c:pt>
                <c:pt idx="19">
                  <c:v>825</c:v>
                </c:pt>
                <c:pt idx="20">
                  <c:v>825</c:v>
                </c:pt>
                <c:pt idx="21">
                  <c:v>825</c:v>
                </c:pt>
                <c:pt idx="22">
                  <c:v>825</c:v>
                </c:pt>
                <c:pt idx="23">
                  <c:v>825</c:v>
                </c:pt>
                <c:pt idx="24">
                  <c:v>950</c:v>
                </c:pt>
                <c:pt idx="25">
                  <c:v>950</c:v>
                </c:pt>
                <c:pt idx="26">
                  <c:v>950</c:v>
                </c:pt>
                <c:pt idx="27">
                  <c:v>950</c:v>
                </c:pt>
                <c:pt idx="28">
                  <c:v>950</c:v>
                </c:pt>
                <c:pt idx="29">
                  <c:v>6850.3</c:v>
                </c:pt>
                <c:pt idx="30">
                  <c:v>9522.65</c:v>
                </c:pt>
                <c:pt idx="31">
                  <c:v>9971.65</c:v>
                </c:pt>
                <c:pt idx="32">
                  <c:v>12019.64</c:v>
                </c:pt>
                <c:pt idx="33">
                  <c:v>12223.64</c:v>
                </c:pt>
                <c:pt idx="34">
                  <c:v>12322.64</c:v>
                </c:pt>
                <c:pt idx="35">
                  <c:v>13272.64</c:v>
                </c:pt>
                <c:pt idx="36">
                  <c:v>14088.09</c:v>
                </c:pt>
                <c:pt idx="37">
                  <c:v>14347.09</c:v>
                </c:pt>
                <c:pt idx="38">
                  <c:v>14714.08</c:v>
                </c:pt>
                <c:pt idx="39">
                  <c:v>15933.4</c:v>
                </c:pt>
                <c:pt idx="40">
                  <c:v>17118.03</c:v>
                </c:pt>
                <c:pt idx="41">
                  <c:v>17281.53</c:v>
                </c:pt>
                <c:pt idx="42">
                  <c:v>18308.53</c:v>
                </c:pt>
                <c:pt idx="43">
                  <c:v>18558.53</c:v>
                </c:pt>
                <c:pt idx="44">
                  <c:v>19973.52</c:v>
                </c:pt>
                <c:pt idx="45">
                  <c:v>19973.52</c:v>
                </c:pt>
              </c:numCache>
            </c:numRef>
          </c:val>
          <c:extLst>
            <c:ext xmlns:c16="http://schemas.microsoft.com/office/drawing/2014/chart" uri="{C3380CC4-5D6E-409C-BE32-E72D297353CC}">
              <c16:uniqueId val="{00000000-47A1-40C6-A2AA-DA9466BAC773}"/>
            </c:ext>
          </c:extLst>
        </c:ser>
        <c:ser>
          <c:idx val="1"/>
          <c:order val="1"/>
          <c:tx>
            <c:strRef>
              <c:f>'Annual Summary'!$B$1</c:f>
              <c:strCache>
                <c:ptCount val="1"/>
                <c:pt idx="0">
                  <c:v> Incremental </c:v>
                </c:pt>
              </c:strCache>
            </c:strRef>
          </c:tx>
          <c:spPr>
            <a:solidFill>
              <a:srgbClr val="993366"/>
            </a:solidFill>
            <a:ln w="12700">
              <a:solidFill>
                <a:srgbClr val="000000"/>
              </a:solidFill>
              <a:prstDash val="solid"/>
            </a:ln>
          </c:spPr>
          <c:cat>
            <c:numRef>
              <c:f>'Annual Summary'!$A$2:$A$47</c:f>
              <c:numCache>
                <c:formatCode>General</c:formatCode>
                <c:ptCount val="4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numCache>
            </c:numRef>
          </c:cat>
          <c:val>
            <c:numRef>
              <c:f>'Annual Summary'!$B$2:$B$47</c:f>
              <c:numCache>
                <c:formatCode>_("$"* #,##0.00_);_("$"* \(#,##0.00\);_("$"* "-"??_);_(@_)</c:formatCode>
                <c:ptCount val="46"/>
                <c:pt idx="1">
                  <c:v>450</c:v>
                </c:pt>
                <c:pt idx="12">
                  <c:v>125</c:v>
                </c:pt>
                <c:pt idx="15">
                  <c:v>125</c:v>
                </c:pt>
                <c:pt idx="16">
                  <c:v>125</c:v>
                </c:pt>
                <c:pt idx="24">
                  <c:v>125</c:v>
                </c:pt>
                <c:pt idx="29">
                  <c:v>5900.3</c:v>
                </c:pt>
                <c:pt idx="30">
                  <c:v>2672.35</c:v>
                </c:pt>
                <c:pt idx="31">
                  <c:v>449</c:v>
                </c:pt>
                <c:pt idx="32">
                  <c:v>2047.99</c:v>
                </c:pt>
                <c:pt idx="33">
                  <c:v>204</c:v>
                </c:pt>
                <c:pt idx="34">
                  <c:v>99</c:v>
                </c:pt>
                <c:pt idx="35">
                  <c:v>950</c:v>
                </c:pt>
                <c:pt idx="36">
                  <c:v>815.45</c:v>
                </c:pt>
                <c:pt idx="37">
                  <c:v>259</c:v>
                </c:pt>
                <c:pt idx="38">
                  <c:v>366.99</c:v>
                </c:pt>
                <c:pt idx="39">
                  <c:v>1219.3200000000002</c:v>
                </c:pt>
                <c:pt idx="40">
                  <c:v>1184.6300000000001</c:v>
                </c:pt>
                <c:pt idx="41">
                  <c:v>163.5</c:v>
                </c:pt>
                <c:pt idx="42">
                  <c:v>1027</c:v>
                </c:pt>
                <c:pt idx="43">
                  <c:v>250</c:v>
                </c:pt>
                <c:pt idx="44">
                  <c:v>1414.99</c:v>
                </c:pt>
              </c:numCache>
            </c:numRef>
          </c:val>
          <c:extLst>
            <c:ext xmlns:c16="http://schemas.microsoft.com/office/drawing/2014/chart" uri="{C3380CC4-5D6E-409C-BE32-E72D297353CC}">
              <c16:uniqueId val="{00000001-47A1-40C6-A2AA-DA9466BAC773}"/>
            </c:ext>
          </c:extLst>
        </c:ser>
        <c:dLbls>
          <c:showLegendKey val="0"/>
          <c:showVal val="0"/>
          <c:showCatName val="0"/>
          <c:showSerName val="0"/>
          <c:showPercent val="0"/>
          <c:showBubbleSize val="0"/>
        </c:dLbls>
        <c:axId val="245141400"/>
        <c:axId val="1"/>
      </c:areaChart>
      <c:catAx>
        <c:axId val="245141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20000"/>
          <c:min val="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5141400"/>
        <c:crosses val="autoZero"/>
        <c:crossBetween val="midCat"/>
      </c:valAx>
      <c:spPr>
        <a:solidFill>
          <a:srgbClr val="C0C0C0"/>
        </a:solidFill>
        <a:ln w="12700">
          <a:solidFill>
            <a:srgbClr val="808080"/>
          </a:solidFill>
          <a:prstDash val="solid"/>
        </a:ln>
      </c:spPr>
    </c:plotArea>
    <c:legend>
      <c:legendPos val="r"/>
      <c:layout>
        <c:manualLayout>
          <c:xMode val="edge"/>
          <c:yMode val="edge"/>
          <c:x val="0.83525452052057503"/>
          <c:y val="0.39766115940709723"/>
          <c:w val="0.14976977358799015"/>
          <c:h val="0.12670550574241801"/>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9847443476501"/>
          <c:y val="7.4498671565342331E-2"/>
          <c:w val="0.61830846945917917"/>
          <c:h val="0.79656271904481424"/>
        </c:manualLayout>
      </c:layout>
      <c:barChart>
        <c:barDir val="col"/>
        <c:grouping val="clustered"/>
        <c:varyColors val="0"/>
        <c:ser>
          <c:idx val="2"/>
          <c:order val="0"/>
          <c:tx>
            <c:strRef>
              <c:f>'Annual Summary'!$D$1</c:f>
              <c:strCache>
                <c:ptCount val="1"/>
                <c:pt idx="0">
                  <c:v>Cumulative</c:v>
                </c:pt>
              </c:strCache>
            </c:strRef>
          </c:tx>
          <c:spPr>
            <a:solidFill>
              <a:srgbClr val="FFFFCC"/>
            </a:solidFill>
            <a:ln w="12700">
              <a:solidFill>
                <a:srgbClr val="000000"/>
              </a:solidFill>
              <a:prstDash val="solid"/>
            </a:ln>
          </c:spPr>
          <c:invertIfNegative val="0"/>
          <c:cat>
            <c:numRef>
              <c:f>'Annual Summary'!$A$31:$A$47</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'Annual Summary'!$C$31:$C$47</c:f>
              <c:numCache>
                <c:formatCode>_("$"* #,##0.00_);_("$"* \(#,##0.00\);_("$"* "-"??_);_(@_)</c:formatCode>
                <c:ptCount val="17"/>
                <c:pt idx="0">
                  <c:v>5900.3</c:v>
                </c:pt>
                <c:pt idx="1">
                  <c:v>8572.65</c:v>
                </c:pt>
                <c:pt idx="2">
                  <c:v>9021.65</c:v>
                </c:pt>
                <c:pt idx="3">
                  <c:v>11069.64</c:v>
                </c:pt>
                <c:pt idx="4">
                  <c:v>11273.64</c:v>
                </c:pt>
                <c:pt idx="5">
                  <c:v>11372.64</c:v>
                </c:pt>
                <c:pt idx="6">
                  <c:v>12322.64</c:v>
                </c:pt>
                <c:pt idx="7">
                  <c:v>13138.09</c:v>
                </c:pt>
                <c:pt idx="8">
                  <c:v>13397.09</c:v>
                </c:pt>
                <c:pt idx="9">
                  <c:v>13764.08</c:v>
                </c:pt>
                <c:pt idx="10">
                  <c:v>14983.4</c:v>
                </c:pt>
                <c:pt idx="11">
                  <c:v>16168.029999999999</c:v>
                </c:pt>
                <c:pt idx="12">
                  <c:v>16331.529999999999</c:v>
                </c:pt>
                <c:pt idx="13">
                  <c:v>17358.53</c:v>
                </c:pt>
                <c:pt idx="14">
                  <c:v>17608.53</c:v>
                </c:pt>
                <c:pt idx="15">
                  <c:v>19023.52</c:v>
                </c:pt>
              </c:numCache>
            </c:numRef>
          </c:val>
          <c:extLst>
            <c:ext xmlns:c16="http://schemas.microsoft.com/office/drawing/2014/chart" uri="{C3380CC4-5D6E-409C-BE32-E72D297353CC}">
              <c16:uniqueId val="{00000000-0EF7-4368-B993-96A869F3F000}"/>
            </c:ext>
          </c:extLst>
        </c:ser>
        <c:ser>
          <c:idx val="1"/>
          <c:order val="1"/>
          <c:tx>
            <c:strRef>
              <c:f>'Annual Summary'!$B$1</c:f>
              <c:strCache>
                <c:ptCount val="1"/>
                <c:pt idx="0">
                  <c:v> Incremental </c:v>
                </c:pt>
              </c:strCache>
            </c:strRef>
          </c:tx>
          <c:spPr>
            <a:solidFill>
              <a:srgbClr val="993366"/>
            </a:solidFill>
            <a:ln w="12700">
              <a:solidFill>
                <a:srgbClr val="000000"/>
              </a:solidFill>
              <a:prstDash val="solid"/>
            </a:ln>
          </c:spPr>
          <c:invertIfNegative val="0"/>
          <c:cat>
            <c:numRef>
              <c:f>'Annual Summary'!$A$31:$A$47</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'Annual Summary'!$B$31:$B$47</c:f>
              <c:numCache>
                <c:formatCode>_("$"* #,##0.00_);_("$"* \(#,##0.00\);_("$"* "-"??_);_(@_)</c:formatCode>
                <c:ptCount val="17"/>
                <c:pt idx="0">
                  <c:v>5900.3</c:v>
                </c:pt>
                <c:pt idx="1">
                  <c:v>2672.35</c:v>
                </c:pt>
                <c:pt idx="2">
                  <c:v>449</c:v>
                </c:pt>
                <c:pt idx="3">
                  <c:v>2047.99</c:v>
                </c:pt>
                <c:pt idx="4">
                  <c:v>204</c:v>
                </c:pt>
                <c:pt idx="5">
                  <c:v>99</c:v>
                </c:pt>
                <c:pt idx="6">
                  <c:v>950</c:v>
                </c:pt>
                <c:pt idx="7">
                  <c:v>815.45</c:v>
                </c:pt>
                <c:pt idx="8">
                  <c:v>259</c:v>
                </c:pt>
                <c:pt idx="9">
                  <c:v>366.99</c:v>
                </c:pt>
                <c:pt idx="10">
                  <c:v>1219.3200000000002</c:v>
                </c:pt>
                <c:pt idx="11">
                  <c:v>1184.6300000000001</c:v>
                </c:pt>
                <c:pt idx="12">
                  <c:v>163.5</c:v>
                </c:pt>
                <c:pt idx="13">
                  <c:v>1027</c:v>
                </c:pt>
                <c:pt idx="14">
                  <c:v>250</c:v>
                </c:pt>
                <c:pt idx="15">
                  <c:v>1414.99</c:v>
                </c:pt>
              </c:numCache>
            </c:numRef>
          </c:val>
          <c:extLst>
            <c:ext xmlns:c16="http://schemas.microsoft.com/office/drawing/2014/chart" uri="{C3380CC4-5D6E-409C-BE32-E72D297353CC}">
              <c16:uniqueId val="{00000001-0EF7-4368-B993-96A869F3F000}"/>
            </c:ext>
          </c:extLst>
        </c:ser>
        <c:dLbls>
          <c:showLegendKey val="0"/>
          <c:showVal val="0"/>
          <c:showCatName val="0"/>
          <c:showSerName val="0"/>
          <c:showPercent val="0"/>
          <c:showBubbleSize val="0"/>
        </c:dLbls>
        <c:gapWidth val="150"/>
        <c:axId val="245146648"/>
        <c:axId val="1"/>
      </c:barChart>
      <c:catAx>
        <c:axId val="245146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20000"/>
          <c:min val="0"/>
        </c:scaling>
        <c:delete val="0"/>
        <c:axPos val="l"/>
        <c:majorGridlines>
          <c:spPr>
            <a:ln w="3175">
              <a:solidFill>
                <a:srgbClr val="000000"/>
              </a:solidFill>
              <a:prstDash val="solid"/>
            </a:ln>
          </c:spPr>
        </c:majorGridlines>
        <c:numFmt formatCode="_(&quot;$&quot;* #,##0.00_);_(&quot;$&quot;* \(#,##0.00\);_(&quot;$&quot;* &quot;-&quot;??_);_(@_)" sourceLinked="1"/>
        <c:majorTickMark val="out"/>
        <c:min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5146648"/>
        <c:crosses val="autoZero"/>
        <c:crossBetween val="between"/>
        <c:majorUnit val="2000"/>
        <c:minorUnit val="500"/>
      </c:valAx>
      <c:spPr>
        <a:solidFill>
          <a:srgbClr val="C0C0C0"/>
        </a:solidFill>
        <a:ln w="12700">
          <a:solidFill>
            <a:srgbClr val="808080"/>
          </a:solidFill>
          <a:prstDash val="solid"/>
        </a:ln>
      </c:spPr>
    </c:plotArea>
    <c:legend>
      <c:legendPos val="r"/>
      <c:layout>
        <c:manualLayout>
          <c:xMode val="edge"/>
          <c:yMode val="edge"/>
          <c:x val="0.83525452052057503"/>
          <c:y val="0.41715431877833448"/>
          <c:w val="0.14976977358799015"/>
          <c:h val="0.1267057384872346"/>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88900</xdr:colOff>
      <xdr:row>1</xdr:row>
      <xdr:rowOff>19050</xdr:rowOff>
    </xdr:from>
    <xdr:to>
      <xdr:col>16</xdr:col>
      <xdr:colOff>114300</xdr:colOff>
      <xdr:row>21</xdr:row>
      <xdr:rowOff>101600</xdr:rowOff>
    </xdr:to>
    <xdr:graphicFrame macro="">
      <xdr:nvGraphicFramePr>
        <xdr:cNvPr id="2463" name="Chart 1">
          <a:extLst>
            <a:ext uri="{FF2B5EF4-FFF2-40B4-BE49-F238E27FC236}">
              <a16:creationId xmlns:a16="http://schemas.microsoft.com/office/drawing/2014/main" id="{9256007F-A29A-443E-8E55-C3F1B8B66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88900</xdr:colOff>
      <xdr:row>23</xdr:row>
      <xdr:rowOff>101600</xdr:rowOff>
    </xdr:from>
    <xdr:to>
      <xdr:col>16</xdr:col>
      <xdr:colOff>114300</xdr:colOff>
      <xdr:row>44</xdr:row>
      <xdr:rowOff>25400</xdr:rowOff>
    </xdr:to>
    <xdr:graphicFrame macro="">
      <xdr:nvGraphicFramePr>
        <xdr:cNvPr id="2464" name="Chart 2">
          <a:extLst>
            <a:ext uri="{FF2B5EF4-FFF2-40B4-BE49-F238E27FC236}">
              <a16:creationId xmlns:a16="http://schemas.microsoft.com/office/drawing/2014/main" id="{3128DB70-1B23-4AD9-9E79-7884DEA5A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7"/>
  <sheetViews>
    <sheetView workbookViewId="0">
      <pane ySplit="1" topLeftCell="A2" activePane="bottomLeft" state="frozenSplit"/>
      <selection pane="bottomLeft" activeCell="F47" sqref="F47"/>
    </sheetView>
  </sheetViews>
  <sheetFormatPr defaultRowHeight="12.5" x14ac:dyDescent="0.25"/>
  <cols>
    <col min="2" max="2" width="10.453125" style="15" customWidth="1"/>
    <col min="3" max="3" width="11.54296875" style="15" customWidth="1"/>
    <col min="4" max="4" width="12.26953125" customWidth="1"/>
    <col min="5" max="6" width="11" customWidth="1"/>
  </cols>
  <sheetData>
    <row r="1" spans="1:7" x14ac:dyDescent="0.25">
      <c r="A1" t="s">
        <v>108</v>
      </c>
      <c r="B1" s="15" t="s">
        <v>107</v>
      </c>
      <c r="C1" s="28" t="s">
        <v>127</v>
      </c>
      <c r="D1" t="s">
        <v>106</v>
      </c>
      <c r="E1" s="27" t="s">
        <v>136</v>
      </c>
      <c r="F1" s="27" t="s">
        <v>137</v>
      </c>
    </row>
    <row r="2" spans="1:7" x14ac:dyDescent="0.25">
      <c r="A2">
        <v>1975</v>
      </c>
      <c r="E2" s="16" t="e">
        <f>AVERAGE(B$2:B2)</f>
        <v>#DIV/0!</v>
      </c>
    </row>
    <row r="3" spans="1:7" x14ac:dyDescent="0.25">
      <c r="A3">
        <v>1976</v>
      </c>
      <c r="B3" s="15">
        <v>450</v>
      </c>
      <c r="D3" s="16">
        <f>B3+D2</f>
        <v>450</v>
      </c>
      <c r="E3" s="16">
        <f>AVERAGE(B$2:B3)</f>
        <v>450</v>
      </c>
      <c r="F3" s="16"/>
      <c r="G3" t="s">
        <v>31</v>
      </c>
    </row>
    <row r="4" spans="1:7" x14ac:dyDescent="0.25">
      <c r="A4">
        <v>1977</v>
      </c>
      <c r="D4" s="16">
        <f t="shared" ref="D4:D37" si="0">B4+D3</f>
        <v>450</v>
      </c>
      <c r="E4" s="16">
        <f>AVERAGE(B$2:B4)</f>
        <v>450</v>
      </c>
      <c r="F4" s="16"/>
    </row>
    <row r="5" spans="1:7" x14ac:dyDescent="0.25">
      <c r="A5">
        <v>1978</v>
      </c>
      <c r="D5" s="16">
        <f t="shared" si="0"/>
        <v>450</v>
      </c>
      <c r="E5" s="16">
        <f>AVERAGE(B$2:B5)</f>
        <v>450</v>
      </c>
      <c r="F5" s="16"/>
    </row>
    <row r="6" spans="1:7" x14ac:dyDescent="0.25">
      <c r="A6">
        <v>1979</v>
      </c>
      <c r="D6" s="16">
        <f t="shared" si="0"/>
        <v>450</v>
      </c>
      <c r="E6" s="16">
        <f>AVERAGE(B$2:B6)</f>
        <v>450</v>
      </c>
      <c r="F6" s="16"/>
    </row>
    <row r="7" spans="1:7" x14ac:dyDescent="0.25">
      <c r="A7">
        <v>1980</v>
      </c>
      <c r="D7" s="16">
        <f t="shared" si="0"/>
        <v>450</v>
      </c>
      <c r="E7" s="16">
        <f>AVERAGE(B$2:B7)</f>
        <v>450</v>
      </c>
      <c r="F7" s="16"/>
    </row>
    <row r="8" spans="1:7" x14ac:dyDescent="0.25">
      <c r="A8">
        <v>1981</v>
      </c>
      <c r="D8" s="16">
        <f t="shared" si="0"/>
        <v>450</v>
      </c>
      <c r="E8" s="16">
        <f>AVERAGE(B$2:B8)</f>
        <v>450</v>
      </c>
      <c r="F8" s="16"/>
    </row>
    <row r="9" spans="1:7" x14ac:dyDescent="0.25">
      <c r="A9">
        <v>1982</v>
      </c>
      <c r="D9" s="16">
        <f t="shared" si="0"/>
        <v>450</v>
      </c>
      <c r="E9" s="16">
        <f>AVERAGE(B$2:B9)</f>
        <v>450</v>
      </c>
      <c r="F9" s="16"/>
    </row>
    <row r="10" spans="1:7" x14ac:dyDescent="0.25">
      <c r="A10">
        <v>1983</v>
      </c>
      <c r="D10" s="16">
        <f t="shared" si="0"/>
        <v>450</v>
      </c>
      <c r="E10" s="16">
        <f>AVERAGE(B$2:B10)</f>
        <v>450</v>
      </c>
      <c r="F10" s="16"/>
    </row>
    <row r="11" spans="1:7" x14ac:dyDescent="0.25">
      <c r="A11">
        <v>1984</v>
      </c>
      <c r="D11" s="16">
        <f t="shared" si="0"/>
        <v>450</v>
      </c>
      <c r="E11" s="16">
        <f>AVERAGE(B$2:B11)</f>
        <v>450</v>
      </c>
      <c r="F11" s="16"/>
    </row>
    <row r="12" spans="1:7" x14ac:dyDescent="0.25">
      <c r="A12">
        <v>1985</v>
      </c>
      <c r="D12" s="16">
        <f t="shared" si="0"/>
        <v>450</v>
      </c>
      <c r="E12" s="16">
        <f>AVERAGE(B$2:B12)</f>
        <v>450</v>
      </c>
      <c r="F12" s="16"/>
    </row>
    <row r="13" spans="1:7" x14ac:dyDescent="0.25">
      <c r="A13">
        <v>1986</v>
      </c>
      <c r="D13" s="16">
        <f t="shared" si="0"/>
        <v>450</v>
      </c>
      <c r="E13" s="16">
        <f>AVERAGE(B$2:B13)</f>
        <v>450</v>
      </c>
      <c r="F13" s="16"/>
    </row>
    <row r="14" spans="1:7" x14ac:dyDescent="0.25">
      <c r="A14">
        <v>1987</v>
      </c>
      <c r="B14" s="15">
        <v>125</v>
      </c>
      <c r="D14" s="16">
        <f t="shared" si="0"/>
        <v>575</v>
      </c>
      <c r="E14" s="16">
        <f>AVERAGE(B$2:B14)</f>
        <v>287.5</v>
      </c>
      <c r="F14" s="16"/>
      <c r="G14" t="s">
        <v>110</v>
      </c>
    </row>
    <row r="15" spans="1:7" x14ac:dyDescent="0.25">
      <c r="A15">
        <v>1988</v>
      </c>
      <c r="D15" s="16">
        <f t="shared" si="0"/>
        <v>575</v>
      </c>
      <c r="E15" s="16">
        <f>AVERAGE(B$2:B15)</f>
        <v>287.5</v>
      </c>
      <c r="F15" s="16"/>
    </row>
    <row r="16" spans="1:7" x14ac:dyDescent="0.25">
      <c r="A16">
        <v>1989</v>
      </c>
      <c r="D16" s="16">
        <f t="shared" si="0"/>
        <v>575</v>
      </c>
      <c r="E16" s="16">
        <f>AVERAGE(B$2:B16)</f>
        <v>287.5</v>
      </c>
      <c r="F16" s="16"/>
    </row>
    <row r="17" spans="1:7" x14ac:dyDescent="0.25">
      <c r="A17">
        <v>1990</v>
      </c>
      <c r="B17" s="15">
        <v>125</v>
      </c>
      <c r="D17" s="16">
        <f t="shared" si="0"/>
        <v>700</v>
      </c>
      <c r="E17" s="16">
        <f>AVERAGE(B$2:B17)</f>
        <v>233.33333333333334</v>
      </c>
      <c r="F17" s="16"/>
      <c r="G17" t="s">
        <v>111</v>
      </c>
    </row>
    <row r="18" spans="1:7" x14ac:dyDescent="0.25">
      <c r="A18">
        <v>1991</v>
      </c>
      <c r="B18" s="15">
        <v>125</v>
      </c>
      <c r="D18" s="16">
        <f t="shared" si="0"/>
        <v>825</v>
      </c>
      <c r="E18" s="16">
        <f>AVERAGE(B$2:B18)</f>
        <v>206.25</v>
      </c>
      <c r="F18" s="16"/>
      <c r="G18" t="s">
        <v>112</v>
      </c>
    </row>
    <row r="19" spans="1:7" x14ac:dyDescent="0.25">
      <c r="A19">
        <v>1992</v>
      </c>
      <c r="D19" s="16">
        <f t="shared" si="0"/>
        <v>825</v>
      </c>
      <c r="E19" s="16">
        <f>AVERAGE(B$2:B19)</f>
        <v>206.25</v>
      </c>
      <c r="F19" s="16"/>
    </row>
    <row r="20" spans="1:7" x14ac:dyDescent="0.25">
      <c r="A20">
        <v>1993</v>
      </c>
      <c r="D20" s="16">
        <f t="shared" si="0"/>
        <v>825</v>
      </c>
      <c r="E20" s="16">
        <f>AVERAGE(B$2:B20)</f>
        <v>206.25</v>
      </c>
      <c r="F20" s="16"/>
    </row>
    <row r="21" spans="1:7" x14ac:dyDescent="0.25">
      <c r="A21">
        <v>1994</v>
      </c>
      <c r="D21" s="16">
        <f t="shared" si="0"/>
        <v>825</v>
      </c>
      <c r="E21" s="16">
        <f>AVERAGE(B$2:B21)</f>
        <v>206.25</v>
      </c>
      <c r="F21" s="16"/>
    </row>
    <row r="22" spans="1:7" x14ac:dyDescent="0.25">
      <c r="A22">
        <v>1995</v>
      </c>
      <c r="D22" s="16">
        <f t="shared" si="0"/>
        <v>825</v>
      </c>
      <c r="E22" s="16">
        <f>AVERAGE(B$2:B22)</f>
        <v>206.25</v>
      </c>
      <c r="F22" s="16"/>
    </row>
    <row r="23" spans="1:7" x14ac:dyDescent="0.25">
      <c r="A23">
        <v>1996</v>
      </c>
      <c r="D23" s="16">
        <f t="shared" si="0"/>
        <v>825</v>
      </c>
      <c r="E23" s="16">
        <f>AVERAGE(B$2:B23)</f>
        <v>206.25</v>
      </c>
      <c r="F23" s="16"/>
    </row>
    <row r="24" spans="1:7" x14ac:dyDescent="0.25">
      <c r="A24">
        <v>1997</v>
      </c>
      <c r="D24" s="16">
        <f t="shared" si="0"/>
        <v>825</v>
      </c>
      <c r="E24" s="16">
        <f>AVERAGE(B$2:B24)</f>
        <v>206.25</v>
      </c>
      <c r="F24" s="16"/>
    </row>
    <row r="25" spans="1:7" x14ac:dyDescent="0.25">
      <c r="A25">
        <v>1998</v>
      </c>
      <c r="D25" s="16">
        <f t="shared" si="0"/>
        <v>825</v>
      </c>
      <c r="E25" s="16">
        <f>AVERAGE(B$2:B25)</f>
        <v>206.25</v>
      </c>
      <c r="F25" s="16"/>
    </row>
    <row r="26" spans="1:7" x14ac:dyDescent="0.25">
      <c r="A26">
        <v>1999</v>
      </c>
      <c r="B26" s="15">
        <v>125</v>
      </c>
      <c r="D26" s="16">
        <f t="shared" si="0"/>
        <v>950</v>
      </c>
      <c r="E26" s="16">
        <f>AVERAGE(B$2:B26)</f>
        <v>190</v>
      </c>
      <c r="F26" s="16"/>
      <c r="G26" t="s">
        <v>109</v>
      </c>
    </row>
    <row r="27" spans="1:7" x14ac:dyDescent="0.25">
      <c r="A27">
        <v>2000</v>
      </c>
      <c r="D27" s="16">
        <f t="shared" si="0"/>
        <v>950</v>
      </c>
      <c r="E27" s="16">
        <f>AVERAGE(B$2:B27)</f>
        <v>190</v>
      </c>
      <c r="F27" s="16"/>
    </row>
    <row r="28" spans="1:7" x14ac:dyDescent="0.25">
      <c r="A28">
        <v>2001</v>
      </c>
      <c r="D28" s="16">
        <f t="shared" si="0"/>
        <v>950</v>
      </c>
      <c r="E28" s="16">
        <f>AVERAGE(B$2:B28)</f>
        <v>190</v>
      </c>
      <c r="F28" s="16"/>
    </row>
    <row r="29" spans="1:7" x14ac:dyDescent="0.25">
      <c r="A29">
        <v>2002</v>
      </c>
      <c r="D29" s="16">
        <f t="shared" si="0"/>
        <v>950</v>
      </c>
      <c r="E29" s="16">
        <f>AVERAGE(B$2:B29)</f>
        <v>190</v>
      </c>
      <c r="F29" s="16"/>
    </row>
    <row r="30" spans="1:7" x14ac:dyDescent="0.25">
      <c r="A30">
        <v>2003</v>
      </c>
      <c r="D30" s="16">
        <f t="shared" si="0"/>
        <v>950</v>
      </c>
      <c r="E30" s="16">
        <f>AVERAGE(B$2:B30)</f>
        <v>190</v>
      </c>
      <c r="F30" s="16"/>
    </row>
    <row r="31" spans="1:7" x14ac:dyDescent="0.25">
      <c r="A31">
        <v>2004</v>
      </c>
      <c r="B31" s="15">
        <f>List1!F15</f>
        <v>5900.3</v>
      </c>
      <c r="C31" s="15">
        <f>List1!G15</f>
        <v>5900.3</v>
      </c>
      <c r="D31" s="16">
        <f>B31+D30</f>
        <v>6850.3</v>
      </c>
      <c r="E31" s="16">
        <f>AVERAGE(B$2:B31)</f>
        <v>1141.7166666666667</v>
      </c>
      <c r="F31" s="16">
        <f>AVERAGE(B$31:B31)</f>
        <v>5900.3</v>
      </c>
    </row>
    <row r="32" spans="1:7" x14ac:dyDescent="0.25">
      <c r="A32">
        <v>2005</v>
      </c>
      <c r="B32" s="15">
        <f>List1!F30</f>
        <v>2672.35</v>
      </c>
      <c r="C32" s="15">
        <f>List1!G30</f>
        <v>8572.65</v>
      </c>
      <c r="D32" s="16">
        <f t="shared" si="0"/>
        <v>9522.65</v>
      </c>
      <c r="E32" s="16">
        <f>AVERAGE(B$2:B32)</f>
        <v>1360.3785714285714</v>
      </c>
      <c r="F32" s="16">
        <f>AVERAGE(B$31:B32)</f>
        <v>4286.3249999999998</v>
      </c>
    </row>
    <row r="33" spans="1:6" x14ac:dyDescent="0.25">
      <c r="A33">
        <v>2006</v>
      </c>
      <c r="B33" s="15">
        <f>List1!F38</f>
        <v>449</v>
      </c>
      <c r="C33" s="15">
        <f>List1!G38</f>
        <v>9021.65</v>
      </c>
      <c r="D33" s="16">
        <f t="shared" si="0"/>
        <v>9971.65</v>
      </c>
      <c r="E33" s="16">
        <f>AVERAGE(B$2:B33)</f>
        <v>1246.45625</v>
      </c>
      <c r="F33" s="16">
        <f>AVERAGE(B$31:B33)</f>
        <v>3007.2166666666667</v>
      </c>
    </row>
    <row r="34" spans="1:6" x14ac:dyDescent="0.25">
      <c r="A34">
        <v>2007</v>
      </c>
      <c r="B34" s="15">
        <f>List1!F45</f>
        <v>2047.99</v>
      </c>
      <c r="C34" s="15">
        <f>List1!G45</f>
        <v>11069.64</v>
      </c>
      <c r="D34" s="16">
        <f t="shared" si="0"/>
        <v>12019.64</v>
      </c>
      <c r="E34" s="16">
        <f>AVERAGE(B$2:B34)</f>
        <v>1335.5155555555555</v>
      </c>
      <c r="F34" s="16">
        <f>AVERAGE(B$31:B34)</f>
        <v>2767.41</v>
      </c>
    </row>
    <row r="35" spans="1:6" x14ac:dyDescent="0.25">
      <c r="A35">
        <v>2008</v>
      </c>
      <c r="B35" s="15">
        <f>List1!F48</f>
        <v>204</v>
      </c>
      <c r="C35" s="15">
        <f>List1!G48</f>
        <v>11273.64</v>
      </c>
      <c r="D35" s="16">
        <f t="shared" si="0"/>
        <v>12223.64</v>
      </c>
      <c r="E35" s="16">
        <f>AVERAGE(B$2:B35)</f>
        <v>1222.364</v>
      </c>
      <c r="F35" s="16">
        <f>AVERAGE(B$31:B35)</f>
        <v>2254.7280000000001</v>
      </c>
    </row>
    <row r="36" spans="1:6" x14ac:dyDescent="0.25">
      <c r="A36">
        <v>2009</v>
      </c>
      <c r="B36" s="15">
        <f>List1!F50</f>
        <v>99</v>
      </c>
      <c r="C36" s="15">
        <f>List1!G50</f>
        <v>11372.64</v>
      </c>
      <c r="D36" s="16">
        <f t="shared" si="0"/>
        <v>12322.64</v>
      </c>
      <c r="E36" s="16">
        <f>AVERAGE(B$2:B36)</f>
        <v>1120.24</v>
      </c>
      <c r="F36" s="16">
        <f>AVERAGE(B$31:B36)</f>
        <v>1895.4399999999998</v>
      </c>
    </row>
    <row r="37" spans="1:6" x14ac:dyDescent="0.25">
      <c r="A37">
        <v>2010</v>
      </c>
      <c r="B37" s="15">
        <f>List1!F56</f>
        <v>950</v>
      </c>
      <c r="C37" s="15">
        <f>List1!G56</f>
        <v>12322.64</v>
      </c>
      <c r="D37" s="16">
        <f t="shared" si="0"/>
        <v>13272.64</v>
      </c>
      <c r="E37" s="16">
        <f>AVERAGE(B$2:B37)</f>
        <v>1106.0533333333333</v>
      </c>
      <c r="F37" s="16">
        <f>AVERAGE(B$31:B37)</f>
        <v>1760.3771428571429</v>
      </c>
    </row>
    <row r="38" spans="1:6" x14ac:dyDescent="0.25">
      <c r="A38">
        <v>2011</v>
      </c>
      <c r="B38" s="15">
        <f>List1!F62</f>
        <v>815.45</v>
      </c>
      <c r="C38" s="15">
        <f>List1!G62</f>
        <v>13138.09</v>
      </c>
      <c r="D38" s="16">
        <f t="shared" ref="D38:D43" si="1">B38+D37</f>
        <v>14088.09</v>
      </c>
      <c r="E38" s="16">
        <f>AVERAGE(B$2:B38)</f>
        <v>1083.6992307692308</v>
      </c>
      <c r="F38" s="16">
        <f>AVERAGE(B$31:B38)</f>
        <v>1642.26125</v>
      </c>
    </row>
    <row r="39" spans="1:6" x14ac:dyDescent="0.25">
      <c r="A39">
        <v>2012</v>
      </c>
      <c r="B39" s="15">
        <f>List1!F64</f>
        <v>259</v>
      </c>
      <c r="C39" s="15">
        <f>List1!G64</f>
        <v>13397.09</v>
      </c>
      <c r="D39" s="16">
        <f t="shared" si="1"/>
        <v>14347.09</v>
      </c>
      <c r="E39" s="16">
        <f>AVERAGE(B$2:B39)</f>
        <v>1024.7921428571428</v>
      </c>
      <c r="F39" s="16">
        <f>AVERAGE(B$31:B39)</f>
        <v>1488.5655555555556</v>
      </c>
    </row>
    <row r="40" spans="1:6" x14ac:dyDescent="0.25">
      <c r="A40">
        <v>2013</v>
      </c>
      <c r="B40" s="15">
        <f>List1!F69</f>
        <v>366.99</v>
      </c>
      <c r="C40" s="15">
        <f>List1!G69</f>
        <v>13764.08</v>
      </c>
      <c r="D40" s="16">
        <f t="shared" si="1"/>
        <v>14714.08</v>
      </c>
      <c r="E40" s="16">
        <f>AVERAGE(B$2:B40)</f>
        <v>980.93866666666668</v>
      </c>
      <c r="F40" s="16">
        <f>AVERAGE(B$31:B40)</f>
        <v>1376.4079999999999</v>
      </c>
    </row>
    <row r="41" spans="1:6" x14ac:dyDescent="0.25">
      <c r="A41">
        <v>2014</v>
      </c>
      <c r="B41" s="15">
        <f>List1!F82</f>
        <v>1219.3200000000002</v>
      </c>
      <c r="C41" s="15">
        <f>List1!G82</f>
        <v>14983.4</v>
      </c>
      <c r="D41" s="16">
        <f t="shared" si="1"/>
        <v>15933.4</v>
      </c>
      <c r="E41" s="16">
        <f>AVERAGE(B$2:B41)</f>
        <v>995.83749999999998</v>
      </c>
      <c r="F41" s="16">
        <f>AVERAGE(B$31:B41)</f>
        <v>1362.1272727272726</v>
      </c>
    </row>
    <row r="42" spans="1:6" x14ac:dyDescent="0.25">
      <c r="A42">
        <v>2015</v>
      </c>
      <c r="B42" s="15">
        <f>List1!F91</f>
        <v>1184.6300000000001</v>
      </c>
      <c r="C42" s="15">
        <f>List1!G91</f>
        <v>16168.029999999999</v>
      </c>
      <c r="D42" s="16">
        <f t="shared" si="1"/>
        <v>17118.03</v>
      </c>
      <c r="E42" s="16">
        <f>AVERAGE(B$2:B42)</f>
        <v>1006.9429411764705</v>
      </c>
      <c r="F42" s="16">
        <f>AVERAGE(B$31:B42)</f>
        <v>1347.3358333333333</v>
      </c>
    </row>
    <row r="43" spans="1:6" x14ac:dyDescent="0.25">
      <c r="A43">
        <v>2016</v>
      </c>
      <c r="B43" s="15">
        <f>List1!F94</f>
        <v>163.5</v>
      </c>
      <c r="C43" s="15">
        <f>List1!G94</f>
        <v>16331.529999999999</v>
      </c>
      <c r="D43" s="16">
        <f t="shared" si="1"/>
        <v>17281.53</v>
      </c>
      <c r="E43" s="16">
        <f>AVERAGE(B$2:B43)</f>
        <v>960.08499999999992</v>
      </c>
      <c r="F43" s="16">
        <f>AVERAGE(B$31:B43)</f>
        <v>1256.2715384615383</v>
      </c>
    </row>
    <row r="44" spans="1:6" x14ac:dyDescent="0.25">
      <c r="A44">
        <v>2017</v>
      </c>
      <c r="B44" s="15">
        <f>List1!F99</f>
        <v>1027</v>
      </c>
      <c r="C44" s="15">
        <f>List1!G99</f>
        <v>17358.53</v>
      </c>
      <c r="D44" s="16">
        <f>B44+D43</f>
        <v>18308.53</v>
      </c>
      <c r="E44" s="16">
        <f>AVERAGE(B$2:B44)</f>
        <v>963.60684210526313</v>
      </c>
      <c r="F44" s="16">
        <f>AVERAGE(B$31:B44)</f>
        <v>1239.895</v>
      </c>
    </row>
    <row r="45" spans="1:6" x14ac:dyDescent="0.25">
      <c r="A45">
        <v>2018</v>
      </c>
      <c r="B45" s="15">
        <f>List1!F101</f>
        <v>250</v>
      </c>
      <c r="C45" s="15">
        <f>List1!G101</f>
        <v>17608.53</v>
      </c>
      <c r="D45" s="16">
        <f>B45+D44</f>
        <v>18558.53</v>
      </c>
      <c r="E45" s="16">
        <f>AVERAGE(B$2:B45)</f>
        <v>927.92649999999992</v>
      </c>
      <c r="F45" s="16">
        <f>AVERAGE(B$31:B45)</f>
        <v>1173.9019999999998</v>
      </c>
    </row>
    <row r="46" spans="1:6" x14ac:dyDescent="0.25">
      <c r="A46">
        <v>2019</v>
      </c>
      <c r="B46" s="15">
        <f>List1!F109</f>
        <v>1414.99</v>
      </c>
      <c r="C46" s="15">
        <f>List1!G109</f>
        <v>19023.52</v>
      </c>
      <c r="D46" s="16">
        <f>B46+D45</f>
        <v>19973.52</v>
      </c>
      <c r="E46" s="16">
        <f>AVERAGE(B$2:B46)</f>
        <v>951.12</v>
      </c>
      <c r="F46" s="16">
        <f>AVERAGE(B$31:B46)</f>
        <v>1188.97</v>
      </c>
    </row>
    <row r="47" spans="1:6" x14ac:dyDescent="0.25">
      <c r="A47">
        <v>2020</v>
      </c>
      <c r="D47" s="16">
        <f>B47+D46</f>
        <v>19973.52</v>
      </c>
      <c r="E47" s="16">
        <f>AVERAGE(B$2:B47)</f>
        <v>951.12</v>
      </c>
      <c r="F47" s="16">
        <f>AVERAGE(B$31:B47)</f>
        <v>1188.97</v>
      </c>
    </row>
  </sheetData>
  <phoneticPr fontId="6"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6"/>
  <sheetViews>
    <sheetView tabSelected="1" topLeftCell="A97" zoomScale="80" zoomScaleNormal="80" workbookViewId="0">
      <selection activeCell="C85" sqref="C85:C88"/>
    </sheetView>
  </sheetViews>
  <sheetFormatPr defaultColWidth="9.1796875" defaultRowHeight="12.5" x14ac:dyDescent="0.25"/>
  <cols>
    <col min="1" max="1" width="4.7265625" style="1" customWidth="1"/>
    <col min="2" max="2" width="64.81640625" style="1" customWidth="1"/>
    <col min="3" max="3" width="12.7265625" style="3" customWidth="1"/>
    <col min="4" max="4" width="11.1796875" style="1" customWidth="1"/>
    <col min="5" max="5" width="12" style="1" customWidth="1"/>
    <col min="6" max="6" width="11.7265625" style="1" customWidth="1"/>
    <col min="7" max="7" width="13.453125" style="1" customWidth="1"/>
    <col min="8" max="8" width="11.7265625" style="1" customWidth="1"/>
    <col min="9" max="16384" width="9.1796875" style="1"/>
  </cols>
  <sheetData>
    <row r="1" spans="1:7" x14ac:dyDescent="0.25">
      <c r="B1" s="1" t="s">
        <v>6</v>
      </c>
      <c r="C1" s="3" t="s">
        <v>7</v>
      </c>
      <c r="E1" s="53" t="s">
        <v>35</v>
      </c>
      <c r="F1" s="53"/>
      <c r="G1" s="1" t="s">
        <v>106</v>
      </c>
    </row>
    <row r="2" spans="1:7" ht="37.5" x14ac:dyDescent="0.25">
      <c r="A2" s="48" t="s">
        <v>0</v>
      </c>
      <c r="B2" s="2" t="s">
        <v>2</v>
      </c>
      <c r="C2" s="3">
        <v>86</v>
      </c>
      <c r="G2" s="11"/>
    </row>
    <row r="3" spans="1:7" ht="37.5" x14ac:dyDescent="0.25">
      <c r="A3" s="48"/>
      <c r="B3" s="2" t="s">
        <v>3</v>
      </c>
      <c r="C3" s="3">
        <v>56</v>
      </c>
      <c r="G3" s="11"/>
    </row>
    <row r="4" spans="1:7" ht="75.5" x14ac:dyDescent="0.25">
      <c r="A4" s="48"/>
      <c r="B4" s="5" t="s">
        <v>4</v>
      </c>
      <c r="C4" s="3">
        <v>110</v>
      </c>
      <c r="G4" s="11"/>
    </row>
    <row r="5" spans="1:7" ht="13" x14ac:dyDescent="0.25">
      <c r="A5" s="54"/>
      <c r="B5" s="1" t="s">
        <v>5</v>
      </c>
      <c r="C5" s="3">
        <v>200</v>
      </c>
      <c r="D5" s="8">
        <v>38286</v>
      </c>
      <c r="G5" s="11"/>
    </row>
    <row r="6" spans="1:7" ht="13" x14ac:dyDescent="0.25">
      <c r="A6" s="54"/>
      <c r="B6" s="6" t="s">
        <v>8</v>
      </c>
      <c r="C6" s="4">
        <f>SUM(C2:C5)</f>
        <v>452</v>
      </c>
      <c r="G6" s="11"/>
    </row>
    <row r="7" spans="1:7" ht="87.5" x14ac:dyDescent="0.25">
      <c r="A7" s="48" t="s">
        <v>1</v>
      </c>
      <c r="B7" s="2" t="s">
        <v>22</v>
      </c>
      <c r="C7" s="3">
        <v>833.3</v>
      </c>
      <c r="D7" s="8">
        <v>38288</v>
      </c>
      <c r="G7" s="11"/>
    </row>
    <row r="8" spans="1:7" ht="13" x14ac:dyDescent="0.25">
      <c r="A8" s="48"/>
      <c r="B8" s="2" t="s">
        <v>12</v>
      </c>
      <c r="C8" s="3">
        <v>50</v>
      </c>
      <c r="G8" s="11"/>
    </row>
    <row r="9" spans="1:7" ht="12.75" customHeight="1" x14ac:dyDescent="0.25">
      <c r="A9" s="48"/>
      <c r="B9" s="6" t="s">
        <v>8</v>
      </c>
      <c r="C9" s="4">
        <f>SUM(C7:C8)</f>
        <v>883.3</v>
      </c>
      <c r="G9" s="11"/>
    </row>
    <row r="10" spans="1:7" ht="12.75" customHeight="1" x14ac:dyDescent="0.25">
      <c r="A10" s="48" t="s">
        <v>11</v>
      </c>
      <c r="B10" s="2" t="s">
        <v>9</v>
      </c>
      <c r="C10" s="3">
        <f>3990+49+149</f>
        <v>4188</v>
      </c>
      <c r="D10" s="8">
        <v>38296</v>
      </c>
      <c r="G10" s="11"/>
    </row>
    <row r="11" spans="1:7" ht="12.75" customHeight="1" x14ac:dyDescent="0.25">
      <c r="A11" s="48"/>
      <c r="B11" s="6" t="s">
        <v>8</v>
      </c>
      <c r="C11" s="4">
        <f>SUM(C10)</f>
        <v>4188</v>
      </c>
      <c r="G11" s="11"/>
    </row>
    <row r="12" spans="1:7" ht="12.75" customHeight="1" x14ac:dyDescent="0.25">
      <c r="A12" s="48" t="s">
        <v>10</v>
      </c>
      <c r="B12" s="2" t="s">
        <v>14</v>
      </c>
      <c r="C12" s="3">
        <v>120</v>
      </c>
      <c r="D12" s="8">
        <v>38321</v>
      </c>
      <c r="G12" s="11"/>
    </row>
    <row r="13" spans="1:7" ht="12.75" customHeight="1" x14ac:dyDescent="0.25">
      <c r="A13" s="48"/>
      <c r="B13" s="1" t="s">
        <v>13</v>
      </c>
      <c r="C13" s="3">
        <v>232</v>
      </c>
      <c r="D13" s="8">
        <v>38307</v>
      </c>
      <c r="G13" s="11"/>
    </row>
    <row r="14" spans="1:7" ht="13" x14ac:dyDescent="0.25">
      <c r="A14" s="48"/>
      <c r="B14" s="1" t="s">
        <v>15</v>
      </c>
      <c r="C14" s="3">
        <v>25</v>
      </c>
      <c r="G14" s="11"/>
    </row>
    <row r="15" spans="1:7" ht="13" x14ac:dyDescent="0.25">
      <c r="A15" s="48"/>
      <c r="B15" s="6" t="s">
        <v>8</v>
      </c>
      <c r="C15" s="4">
        <f>SUM(C12:C14)</f>
        <v>377</v>
      </c>
      <c r="E15" s="6">
        <v>2004</v>
      </c>
      <c r="F15" s="11">
        <f>SUM(C15,C11,C9,C6,)</f>
        <v>5900.3</v>
      </c>
      <c r="G15" s="11">
        <f>SUM(F$2:F15)</f>
        <v>5900.3</v>
      </c>
    </row>
    <row r="16" spans="1:7" ht="13" x14ac:dyDescent="0.25">
      <c r="A16" s="48" t="s">
        <v>21</v>
      </c>
      <c r="B16" s="7" t="s">
        <v>19</v>
      </c>
      <c r="C16" s="3">
        <v>80</v>
      </c>
      <c r="D16" s="8">
        <v>38397</v>
      </c>
      <c r="G16" s="11"/>
    </row>
    <row r="17" spans="1:9" ht="13" x14ac:dyDescent="0.25">
      <c r="A17" s="48"/>
      <c r="B17" s="7" t="s">
        <v>18</v>
      </c>
      <c r="C17" s="3">
        <v>100</v>
      </c>
      <c r="D17" s="8">
        <v>38397</v>
      </c>
      <c r="G17" s="11"/>
    </row>
    <row r="18" spans="1:9" ht="13" x14ac:dyDescent="0.25">
      <c r="A18" s="48"/>
      <c r="B18" s="7" t="s">
        <v>20</v>
      </c>
      <c r="C18" s="3">
        <v>20</v>
      </c>
      <c r="D18" s="8">
        <v>38397</v>
      </c>
      <c r="G18" s="11"/>
      <c r="I18" s="3"/>
    </row>
    <row r="19" spans="1:9" ht="13" x14ac:dyDescent="0.25">
      <c r="A19" s="48"/>
      <c r="B19" s="6" t="s">
        <v>8</v>
      </c>
      <c r="C19" s="4">
        <f>SUM(C16:C18)</f>
        <v>200</v>
      </c>
      <c r="G19" s="11"/>
      <c r="I19" s="3"/>
    </row>
    <row r="20" spans="1:9" ht="13" x14ac:dyDescent="0.25">
      <c r="A20" s="48" t="s">
        <v>27</v>
      </c>
      <c r="B20" s="1" t="s">
        <v>17</v>
      </c>
      <c r="C20" s="3">
        <v>1439</v>
      </c>
      <c r="D20" s="8">
        <v>38411</v>
      </c>
      <c r="G20" s="11"/>
      <c r="I20" s="3"/>
    </row>
    <row r="21" spans="1:9" s="7" customFormat="1" ht="13" x14ac:dyDescent="0.25">
      <c r="A21" s="48"/>
      <c r="B21" s="7" t="s">
        <v>24</v>
      </c>
      <c r="C21" s="9">
        <v>79</v>
      </c>
      <c r="D21" s="8">
        <v>38411</v>
      </c>
      <c r="G21" s="11"/>
      <c r="I21" s="3"/>
    </row>
    <row r="22" spans="1:9" s="7" customFormat="1" ht="13" x14ac:dyDescent="0.25">
      <c r="A22" s="48"/>
      <c r="B22" s="7" t="s">
        <v>25</v>
      </c>
      <c r="C22" s="9">
        <v>145</v>
      </c>
      <c r="D22" s="8">
        <v>38411</v>
      </c>
      <c r="G22" s="11"/>
      <c r="I22" s="9"/>
    </row>
    <row r="23" spans="1:9" s="7" customFormat="1" ht="13" x14ac:dyDescent="0.25">
      <c r="A23" s="48"/>
      <c r="B23" s="7" t="s">
        <v>26</v>
      </c>
      <c r="C23" s="9">
        <v>69</v>
      </c>
      <c r="D23" s="8">
        <v>38411</v>
      </c>
      <c r="G23" s="11"/>
    </row>
    <row r="24" spans="1:9" s="7" customFormat="1" ht="13" x14ac:dyDescent="0.25">
      <c r="A24" s="48"/>
      <c r="B24" s="7" t="s">
        <v>23</v>
      </c>
      <c r="C24" s="9">
        <v>41</v>
      </c>
      <c r="D24" s="8">
        <v>38411</v>
      </c>
      <c r="G24" s="11"/>
    </row>
    <row r="25" spans="1:9" ht="13" x14ac:dyDescent="0.25">
      <c r="A25" s="48"/>
      <c r="B25" s="6" t="s">
        <v>8</v>
      </c>
      <c r="C25" s="4">
        <f>SUM(C20:C24)</f>
        <v>1773</v>
      </c>
      <c r="G25" s="11"/>
    </row>
    <row r="26" spans="1:9" ht="12.75" customHeight="1" x14ac:dyDescent="0.25">
      <c r="A26" s="48" t="s">
        <v>33</v>
      </c>
      <c r="B26" s="1" t="s">
        <v>29</v>
      </c>
      <c r="C26" s="3">
        <v>65</v>
      </c>
      <c r="D26" s="8">
        <v>38513</v>
      </c>
      <c r="G26" s="11"/>
    </row>
    <row r="27" spans="1:9" ht="13" x14ac:dyDescent="0.25">
      <c r="A27" s="48"/>
      <c r="B27" s="1" t="s">
        <v>30</v>
      </c>
      <c r="C27" s="3">
        <v>40</v>
      </c>
      <c r="D27" s="8">
        <v>38523</v>
      </c>
      <c r="G27" s="11"/>
    </row>
    <row r="28" spans="1:9" ht="13" x14ac:dyDescent="0.25">
      <c r="A28" s="48"/>
      <c r="B28" s="7" t="s">
        <v>28</v>
      </c>
      <c r="C28" s="3">
        <f>159.95+44.95+49.95+12.5</f>
        <v>267.34999999999997</v>
      </c>
      <c r="D28" s="8">
        <v>38637</v>
      </c>
      <c r="G28" s="11"/>
    </row>
    <row r="29" spans="1:9" ht="13" x14ac:dyDescent="0.25">
      <c r="A29" s="48"/>
      <c r="B29" s="1" t="s">
        <v>32</v>
      </c>
      <c r="C29" s="3">
        <v>327</v>
      </c>
      <c r="D29" s="8">
        <v>38684</v>
      </c>
      <c r="G29" s="11"/>
    </row>
    <row r="30" spans="1:9" ht="13" x14ac:dyDescent="0.25">
      <c r="A30" s="48"/>
      <c r="B30" s="6" t="s">
        <v>8</v>
      </c>
      <c r="C30" s="4">
        <f>SUM(C26:C29)</f>
        <v>699.34999999999991</v>
      </c>
      <c r="E30" s="6">
        <v>2005</v>
      </c>
      <c r="F30" s="11">
        <f>SUM(C30,C25,C19)</f>
        <v>2672.35</v>
      </c>
      <c r="G30" s="11">
        <f>SUM(F$2:F30)</f>
        <v>8572.65</v>
      </c>
    </row>
    <row r="31" spans="1:9" ht="12.75" customHeight="1" x14ac:dyDescent="0.25">
      <c r="A31" s="48" t="s">
        <v>42</v>
      </c>
      <c r="B31" s="1" t="s">
        <v>34</v>
      </c>
      <c r="C31" s="3">
        <v>79</v>
      </c>
      <c r="D31" s="12">
        <v>38782</v>
      </c>
      <c r="G31" s="11"/>
    </row>
    <row r="32" spans="1:9" ht="13" x14ac:dyDescent="0.25">
      <c r="A32" s="48"/>
      <c r="B32" s="1" t="s">
        <v>36</v>
      </c>
      <c r="C32" s="3">
        <v>56</v>
      </c>
      <c r="D32" s="12">
        <v>38852</v>
      </c>
      <c r="G32" s="11"/>
    </row>
    <row r="33" spans="1:7" ht="13" x14ac:dyDescent="0.25">
      <c r="A33" s="48"/>
      <c r="B33" s="1" t="s">
        <v>38</v>
      </c>
      <c r="C33" s="3">
        <v>36</v>
      </c>
      <c r="D33" s="12">
        <v>38876</v>
      </c>
      <c r="G33" s="11"/>
    </row>
    <row r="34" spans="1:7" ht="13" x14ac:dyDescent="0.25">
      <c r="A34" s="48"/>
      <c r="B34" s="1" t="s">
        <v>37</v>
      </c>
      <c r="C34" s="3">
        <v>48</v>
      </c>
      <c r="D34" s="12">
        <v>38876</v>
      </c>
      <c r="G34" s="11"/>
    </row>
    <row r="35" spans="1:7" ht="13" x14ac:dyDescent="0.25">
      <c r="A35" s="48"/>
      <c r="B35" s="13" t="s">
        <v>40</v>
      </c>
      <c r="C35" s="3">
        <v>30</v>
      </c>
      <c r="D35" s="12" t="s">
        <v>39</v>
      </c>
      <c r="G35" s="11"/>
    </row>
    <row r="36" spans="1:7" ht="13" x14ac:dyDescent="0.25">
      <c r="A36" s="48"/>
      <c r="B36" s="13" t="s">
        <v>41</v>
      </c>
      <c r="C36" s="3">
        <v>120</v>
      </c>
      <c r="D36" s="12"/>
      <c r="G36" s="11"/>
    </row>
    <row r="37" spans="1:7" ht="13" x14ac:dyDescent="0.25">
      <c r="A37" s="48"/>
      <c r="B37" s="13" t="s">
        <v>44</v>
      </c>
      <c r="C37" s="3">
        <v>80</v>
      </c>
      <c r="D37" s="12"/>
      <c r="G37" s="11"/>
    </row>
    <row r="38" spans="1:7" ht="13" x14ac:dyDescent="0.25">
      <c r="A38" s="48"/>
      <c r="B38" s="6" t="s">
        <v>8</v>
      </c>
      <c r="C38" s="4">
        <f>SUM(C31:C37)</f>
        <v>449</v>
      </c>
      <c r="D38" s="12"/>
      <c r="E38" s="6">
        <v>2006</v>
      </c>
      <c r="F38" s="11">
        <f>C38</f>
        <v>449</v>
      </c>
      <c r="G38" s="11">
        <f>SUM(F$2:F38)</f>
        <v>9021.65</v>
      </c>
    </row>
    <row r="39" spans="1:7" ht="12.75" customHeight="1" x14ac:dyDescent="0.25">
      <c r="A39" s="48" t="s">
        <v>105</v>
      </c>
      <c r="B39" s="7" t="s">
        <v>45</v>
      </c>
      <c r="C39" s="3">
        <v>49</v>
      </c>
      <c r="D39" s="12">
        <v>39089</v>
      </c>
      <c r="G39" s="11"/>
    </row>
    <row r="40" spans="1:7" ht="13" x14ac:dyDescent="0.25">
      <c r="A40" s="48"/>
      <c r="B40" s="7" t="s">
        <v>104</v>
      </c>
      <c r="C40" s="3">
        <v>1700</v>
      </c>
      <c r="D40" s="12">
        <v>39114</v>
      </c>
      <c r="G40" s="11"/>
    </row>
    <row r="41" spans="1:7" ht="13" x14ac:dyDescent="0.25">
      <c r="A41" s="48"/>
      <c r="B41" s="7" t="s">
        <v>43</v>
      </c>
      <c r="C41" s="3">
        <v>25</v>
      </c>
      <c r="D41" s="12">
        <v>39217</v>
      </c>
      <c r="G41" s="11"/>
    </row>
    <row r="42" spans="1:7" ht="13" x14ac:dyDescent="0.25">
      <c r="A42" s="48"/>
      <c r="B42" s="1" t="s">
        <v>113</v>
      </c>
      <c r="C42" s="3">
        <v>139.99</v>
      </c>
      <c r="D42" s="12">
        <v>39340</v>
      </c>
      <c r="E42" s="1" t="s">
        <v>114</v>
      </c>
      <c r="G42" s="11"/>
    </row>
    <row r="43" spans="1:7" ht="13" x14ac:dyDescent="0.25">
      <c r="A43" s="48"/>
      <c r="B43" s="1" t="s">
        <v>115</v>
      </c>
      <c r="C43" s="3">
        <f>20+7.5</f>
        <v>27.5</v>
      </c>
      <c r="D43" s="12">
        <v>39411</v>
      </c>
      <c r="G43" s="11"/>
    </row>
    <row r="44" spans="1:7" ht="13" x14ac:dyDescent="0.25">
      <c r="A44" s="48"/>
      <c r="B44" s="1" t="s">
        <v>116</v>
      </c>
      <c r="C44" s="3">
        <v>106.5</v>
      </c>
      <c r="D44" s="12">
        <v>39412</v>
      </c>
      <c r="G44" s="11"/>
    </row>
    <row r="45" spans="1:7" s="6" customFormat="1" ht="13" x14ac:dyDescent="0.25">
      <c r="A45" s="48"/>
      <c r="B45" s="6" t="s">
        <v>8</v>
      </c>
      <c r="C45" s="4">
        <f>SUM(C39:C44)</f>
        <v>2047.99</v>
      </c>
      <c r="D45" s="23"/>
      <c r="E45" s="6">
        <v>2007</v>
      </c>
      <c r="F45" s="11">
        <f>C45</f>
        <v>2047.99</v>
      </c>
      <c r="G45" s="11">
        <f>SUM(F$2:F45)</f>
        <v>11069.64</v>
      </c>
    </row>
    <row r="46" spans="1:7" s="7" customFormat="1" x14ac:dyDescent="0.25">
      <c r="A46" s="49" t="s">
        <v>120</v>
      </c>
      <c r="B46" s="7" t="s">
        <v>118</v>
      </c>
      <c r="C46" s="9">
        <v>100</v>
      </c>
      <c r="D46" s="24" t="s">
        <v>119</v>
      </c>
      <c r="F46" s="25"/>
      <c r="G46" s="25"/>
    </row>
    <row r="47" spans="1:7" ht="15.75" customHeight="1" x14ac:dyDescent="0.25">
      <c r="A47" s="49"/>
      <c r="B47" s="7" t="s">
        <v>117</v>
      </c>
      <c r="C47" s="3">
        <v>104</v>
      </c>
      <c r="D47" s="12">
        <v>39566</v>
      </c>
      <c r="E47" s="6"/>
      <c r="G47" s="11"/>
    </row>
    <row r="48" spans="1:7" ht="13" x14ac:dyDescent="0.25">
      <c r="A48" s="49"/>
      <c r="B48" s="6" t="s">
        <v>8</v>
      </c>
      <c r="C48" s="4">
        <f>SUM(C46:C47)</f>
        <v>204</v>
      </c>
      <c r="D48" s="12"/>
      <c r="E48" s="6">
        <v>2008</v>
      </c>
      <c r="F48" s="11">
        <f>C48</f>
        <v>204</v>
      </c>
      <c r="G48" s="11">
        <f>SUM(F$2:F48)</f>
        <v>11273.64</v>
      </c>
    </row>
    <row r="49" spans="1:7" x14ac:dyDescent="0.25">
      <c r="A49" s="50" t="s">
        <v>122</v>
      </c>
      <c r="B49" s="1" t="s">
        <v>121</v>
      </c>
      <c r="C49" s="3">
        <v>99</v>
      </c>
    </row>
    <row r="50" spans="1:7" ht="13" x14ac:dyDescent="0.25">
      <c r="A50" s="51"/>
      <c r="B50" s="6" t="s">
        <v>8</v>
      </c>
      <c r="C50" s="4">
        <f>SUM(C49:C49)</f>
        <v>99</v>
      </c>
      <c r="D50" s="12"/>
      <c r="E50" s="6">
        <v>2009</v>
      </c>
      <c r="F50" s="11">
        <f>C50</f>
        <v>99</v>
      </c>
      <c r="G50" s="11">
        <f>SUM(F$2:F50)</f>
        <v>11372.64</v>
      </c>
    </row>
    <row r="51" spans="1:7" s="7" customFormat="1" ht="12.75" customHeight="1" x14ac:dyDescent="0.25">
      <c r="A51" s="49" t="s">
        <v>126</v>
      </c>
      <c r="B51" s="7" t="s">
        <v>125</v>
      </c>
      <c r="C51" s="9">
        <v>80</v>
      </c>
      <c r="D51" s="24">
        <v>40179</v>
      </c>
      <c r="F51" s="25"/>
      <c r="G51" s="25"/>
    </row>
    <row r="52" spans="1:7" s="7" customFormat="1" ht="12.75" customHeight="1" x14ac:dyDescent="0.25">
      <c r="A52" s="49"/>
      <c r="B52" s="7" t="s">
        <v>124</v>
      </c>
      <c r="C52" s="9">
        <v>500</v>
      </c>
      <c r="D52" s="24">
        <v>40215</v>
      </c>
      <c r="F52" s="25"/>
      <c r="G52" s="25"/>
    </row>
    <row r="53" spans="1:7" ht="13" x14ac:dyDescent="0.25">
      <c r="A53" s="49"/>
      <c r="B53" s="7" t="s">
        <v>129</v>
      </c>
      <c r="C53" s="9">
        <v>150</v>
      </c>
      <c r="D53" s="12"/>
      <c r="E53" s="6"/>
      <c r="F53" s="11"/>
      <c r="G53" s="11"/>
    </row>
    <row r="54" spans="1:7" ht="13" x14ac:dyDescent="0.25">
      <c r="A54" s="49"/>
      <c r="B54" s="7" t="s">
        <v>128</v>
      </c>
      <c r="C54" s="9">
        <v>80</v>
      </c>
      <c r="D54" s="12"/>
      <c r="E54" s="6"/>
      <c r="F54" s="11"/>
      <c r="G54" s="11"/>
    </row>
    <row r="55" spans="1:7" ht="13" x14ac:dyDescent="0.25">
      <c r="A55" s="49"/>
      <c r="B55" s="7" t="s">
        <v>130</v>
      </c>
      <c r="C55" s="9">
        <v>140</v>
      </c>
      <c r="D55" s="12">
        <v>40402</v>
      </c>
      <c r="E55" s="6"/>
      <c r="F55" s="11"/>
      <c r="G55" s="11"/>
    </row>
    <row r="56" spans="1:7" s="6" customFormat="1" ht="13" x14ac:dyDescent="0.25">
      <c r="A56" s="49"/>
      <c r="B56" s="6" t="s">
        <v>8</v>
      </c>
      <c r="C56" s="4">
        <f>SUM(C51:C55)</f>
        <v>950</v>
      </c>
      <c r="D56" s="23"/>
      <c r="E56" s="6">
        <v>2010</v>
      </c>
      <c r="F56" s="11">
        <f>C56</f>
        <v>950</v>
      </c>
      <c r="G56" s="11">
        <f>SUM(F$2:F56)</f>
        <v>12322.64</v>
      </c>
    </row>
    <row r="57" spans="1:7" s="6" customFormat="1" ht="13" x14ac:dyDescent="0.25">
      <c r="A57" s="49" t="s">
        <v>134</v>
      </c>
      <c r="B57" s="7" t="s">
        <v>132</v>
      </c>
      <c r="C57" s="4">
        <v>59.95</v>
      </c>
      <c r="D57" s="23"/>
      <c r="F57" s="11"/>
      <c r="G57" s="11"/>
    </row>
    <row r="58" spans="1:7" s="6" customFormat="1" ht="13" x14ac:dyDescent="0.25">
      <c r="A58" s="49"/>
      <c r="B58" s="26" t="s">
        <v>133</v>
      </c>
      <c r="C58" s="9">
        <v>499</v>
      </c>
      <c r="D58" s="23"/>
      <c r="F58" s="11"/>
      <c r="G58" s="11"/>
    </row>
    <row r="59" spans="1:7" s="6" customFormat="1" ht="13" x14ac:dyDescent="0.25">
      <c r="A59" s="49"/>
      <c r="B59" s="26" t="s">
        <v>135</v>
      </c>
      <c r="C59" s="9">
        <v>149</v>
      </c>
      <c r="D59" s="23"/>
      <c r="F59" s="11"/>
      <c r="G59" s="11"/>
    </row>
    <row r="60" spans="1:7" s="6" customFormat="1" ht="13" x14ac:dyDescent="0.25">
      <c r="A60" s="49"/>
      <c r="B60" s="41" t="s">
        <v>205</v>
      </c>
      <c r="C60" s="32">
        <v>79</v>
      </c>
      <c r="D60" s="23"/>
      <c r="F60" s="11"/>
      <c r="G60" s="11"/>
    </row>
    <row r="61" spans="1:7" s="6" customFormat="1" ht="13" x14ac:dyDescent="0.25">
      <c r="A61" s="49"/>
      <c r="B61" s="40" t="s">
        <v>196</v>
      </c>
      <c r="C61" s="3">
        <v>28.5</v>
      </c>
      <c r="D61" s="24">
        <v>40752</v>
      </c>
      <c r="F61" s="11"/>
      <c r="G61" s="11"/>
    </row>
    <row r="62" spans="1:7" s="6" customFormat="1" ht="13" x14ac:dyDescent="0.25">
      <c r="A62" s="49"/>
      <c r="B62" s="6" t="s">
        <v>8</v>
      </c>
      <c r="C62" s="4">
        <f>SUM(C57:C61)</f>
        <v>815.45</v>
      </c>
      <c r="D62" s="23"/>
      <c r="E62" s="6">
        <v>2011</v>
      </c>
      <c r="F62" s="11">
        <f>C62</f>
        <v>815.45</v>
      </c>
      <c r="G62" s="11">
        <f>SUM(F$2:F62)</f>
        <v>13138.09</v>
      </c>
    </row>
    <row r="63" spans="1:7" s="31" customFormat="1" x14ac:dyDescent="0.25">
      <c r="A63" s="52" t="s">
        <v>138</v>
      </c>
      <c r="B63" s="31" t="s">
        <v>131</v>
      </c>
      <c r="C63" s="32">
        <v>259</v>
      </c>
      <c r="D63" s="33">
        <v>41179</v>
      </c>
    </row>
    <row r="64" spans="1:7" s="6" customFormat="1" ht="13" x14ac:dyDescent="0.25">
      <c r="A64" s="52"/>
      <c r="B64" s="6" t="s">
        <v>8</v>
      </c>
      <c r="C64" s="4">
        <f>SUM(C63:C63)</f>
        <v>259</v>
      </c>
      <c r="D64" s="23"/>
      <c r="E64" s="6">
        <v>2012</v>
      </c>
      <c r="F64" s="11">
        <f>C64</f>
        <v>259</v>
      </c>
      <c r="G64" s="11">
        <f>SUM(F$2:F64)</f>
        <v>13397.09</v>
      </c>
    </row>
    <row r="65" spans="1:7" s="6" customFormat="1" ht="13.15" customHeight="1" x14ac:dyDescent="0.25">
      <c r="A65" s="46" t="s">
        <v>142</v>
      </c>
      <c r="B65" s="7" t="s">
        <v>139</v>
      </c>
      <c r="C65" s="9">
        <v>139</v>
      </c>
      <c r="D65" s="24">
        <v>41277</v>
      </c>
      <c r="F65" s="11"/>
      <c r="G65" s="11"/>
    </row>
    <row r="66" spans="1:7" s="6" customFormat="1" ht="13" x14ac:dyDescent="0.25">
      <c r="A66" s="46"/>
      <c r="B66" s="7" t="s">
        <v>143</v>
      </c>
      <c r="C66" s="9">
        <v>179</v>
      </c>
      <c r="D66" s="24">
        <v>41277</v>
      </c>
      <c r="F66" s="11"/>
      <c r="G66" s="11"/>
    </row>
    <row r="67" spans="1:7" s="6" customFormat="1" ht="13" x14ac:dyDescent="0.25">
      <c r="A67" s="46"/>
      <c r="B67" s="7" t="s">
        <v>141</v>
      </c>
      <c r="C67" s="9">
        <v>38</v>
      </c>
      <c r="D67" s="24">
        <v>41277</v>
      </c>
      <c r="F67" s="11"/>
      <c r="G67" s="11"/>
    </row>
    <row r="68" spans="1:7" s="6" customFormat="1" ht="13" x14ac:dyDescent="0.25">
      <c r="A68" s="46"/>
      <c r="B68" s="7" t="s">
        <v>140</v>
      </c>
      <c r="C68" s="9">
        <v>10.99</v>
      </c>
      <c r="D68" s="24">
        <v>41277</v>
      </c>
      <c r="F68" s="11"/>
      <c r="G68" s="11"/>
    </row>
    <row r="69" spans="1:7" s="6" customFormat="1" ht="13" x14ac:dyDescent="0.25">
      <c r="A69" s="46"/>
      <c r="B69" s="6" t="s">
        <v>8</v>
      </c>
      <c r="C69" s="4">
        <f>SUM(C65:C68)</f>
        <v>366.99</v>
      </c>
      <c r="D69" s="23"/>
      <c r="E69" s="6">
        <v>2013</v>
      </c>
      <c r="F69" s="11">
        <f>C69</f>
        <v>366.99</v>
      </c>
      <c r="G69" s="11">
        <f>SUM(F$2:F69)</f>
        <v>13764.08</v>
      </c>
    </row>
    <row r="70" spans="1:7" s="7" customFormat="1" x14ac:dyDescent="0.25">
      <c r="A70" s="46" t="s">
        <v>179</v>
      </c>
      <c r="B70" s="7" t="s">
        <v>150</v>
      </c>
      <c r="C70" s="9">
        <v>109</v>
      </c>
      <c r="D70" s="24">
        <v>41729</v>
      </c>
      <c r="F70" s="25"/>
      <c r="G70" s="25"/>
    </row>
    <row r="71" spans="1:7" s="7" customFormat="1" x14ac:dyDescent="0.25">
      <c r="A71" s="46"/>
      <c r="B71" s="26" t="s">
        <v>151</v>
      </c>
      <c r="C71" s="9">
        <v>425</v>
      </c>
      <c r="D71" s="24">
        <v>41755</v>
      </c>
      <c r="F71" s="25"/>
      <c r="G71" s="25"/>
    </row>
    <row r="72" spans="1:7" s="7" customFormat="1" x14ac:dyDescent="0.25">
      <c r="A72" s="46"/>
      <c r="B72" s="7" t="s">
        <v>178</v>
      </c>
      <c r="C72" s="9">
        <v>329</v>
      </c>
      <c r="D72" s="24">
        <v>41740</v>
      </c>
      <c r="F72" s="25"/>
      <c r="G72" s="25"/>
    </row>
    <row r="73" spans="1:7" s="7" customFormat="1" x14ac:dyDescent="0.25">
      <c r="A73" s="46"/>
      <c r="B73" s="7" t="s">
        <v>188</v>
      </c>
      <c r="C73" s="9">
        <v>29.95</v>
      </c>
      <c r="D73" s="24">
        <v>41764</v>
      </c>
      <c r="F73" s="25"/>
      <c r="G73" s="25"/>
    </row>
    <row r="74" spans="1:7" s="7" customFormat="1" x14ac:dyDescent="0.25">
      <c r="A74" s="46"/>
      <c r="B74" s="7" t="s">
        <v>180</v>
      </c>
      <c r="C74" s="9">
        <v>129</v>
      </c>
      <c r="D74" s="24">
        <v>41857</v>
      </c>
      <c r="F74" s="25"/>
      <c r="G74" s="25"/>
    </row>
    <row r="75" spans="1:7" s="7" customFormat="1" x14ac:dyDescent="0.25">
      <c r="A75" s="46"/>
      <c r="B75" s="7" t="s">
        <v>181</v>
      </c>
      <c r="C75" s="9">
        <v>141</v>
      </c>
      <c r="D75" s="24">
        <v>41857</v>
      </c>
      <c r="F75" s="25"/>
      <c r="G75" s="25"/>
    </row>
    <row r="76" spans="1:7" s="7" customFormat="1" x14ac:dyDescent="0.25">
      <c r="A76" s="46"/>
      <c r="B76" s="7" t="s">
        <v>183</v>
      </c>
      <c r="C76" s="9">
        <v>8.94</v>
      </c>
      <c r="D76" s="24">
        <v>41967</v>
      </c>
      <c r="F76" s="25"/>
      <c r="G76" s="25"/>
    </row>
    <row r="77" spans="1:7" s="7" customFormat="1" x14ac:dyDescent="0.25">
      <c r="A77" s="46"/>
      <c r="B77" s="7" t="s">
        <v>186</v>
      </c>
      <c r="C77" s="9">
        <v>39.950000000000003</v>
      </c>
      <c r="D77" s="24">
        <v>41969</v>
      </c>
      <c r="F77" s="25"/>
      <c r="G77" s="25"/>
    </row>
    <row r="78" spans="1:7" s="7" customFormat="1" x14ac:dyDescent="0.25">
      <c r="A78" s="46"/>
      <c r="B78" s="7" t="s">
        <v>187</v>
      </c>
      <c r="C78" s="9">
        <v>39.950000000000003</v>
      </c>
      <c r="D78" s="24">
        <v>41969</v>
      </c>
      <c r="F78" s="25"/>
      <c r="G78" s="25"/>
    </row>
    <row r="79" spans="1:7" s="7" customFormat="1" x14ac:dyDescent="0.25">
      <c r="A79" s="46"/>
      <c r="B79" s="7" t="s">
        <v>185</v>
      </c>
      <c r="C79" s="9">
        <v>97.53</v>
      </c>
      <c r="D79" s="24">
        <v>41992</v>
      </c>
      <c r="F79" s="25"/>
      <c r="G79" s="25"/>
    </row>
    <row r="80" spans="1:7" s="7" customFormat="1" x14ac:dyDescent="0.25">
      <c r="A80" s="46"/>
      <c r="B80" s="7" t="s">
        <v>184</v>
      </c>
      <c r="C80" s="9">
        <v>70</v>
      </c>
      <c r="D80" s="24">
        <v>41994</v>
      </c>
      <c r="F80" s="25"/>
      <c r="G80" s="25"/>
    </row>
    <row r="81" spans="1:7" s="7" customFormat="1" x14ac:dyDescent="0.25">
      <c r="A81" s="46"/>
      <c r="B81" s="7" t="s">
        <v>208</v>
      </c>
      <c r="C81" s="9">
        <v>-200</v>
      </c>
      <c r="D81" s="24">
        <v>42003</v>
      </c>
      <c r="F81" s="25"/>
      <c r="G81" s="25"/>
    </row>
    <row r="82" spans="1:7" s="7" customFormat="1" ht="13" x14ac:dyDescent="0.25">
      <c r="A82" s="46"/>
      <c r="B82" s="6" t="s">
        <v>8</v>
      </c>
      <c r="C82" s="4">
        <f>SUM(C70:C81)</f>
        <v>1219.3200000000002</v>
      </c>
      <c r="D82" s="23"/>
      <c r="E82" s="6">
        <v>2014</v>
      </c>
      <c r="F82" s="11">
        <f>C82</f>
        <v>1219.3200000000002</v>
      </c>
      <c r="G82" s="11">
        <f>SUM(F$2:F82)</f>
        <v>14983.4</v>
      </c>
    </row>
    <row r="83" spans="1:7" s="7" customFormat="1" ht="12.75" customHeight="1" x14ac:dyDescent="0.25">
      <c r="A83" s="47" t="s">
        <v>195</v>
      </c>
      <c r="B83" s="7" t="s">
        <v>189</v>
      </c>
      <c r="C83" s="9">
        <v>35.909999999999997</v>
      </c>
      <c r="D83" s="24">
        <v>42123</v>
      </c>
      <c r="E83" s="6"/>
      <c r="F83" s="11"/>
      <c r="G83" s="11"/>
    </row>
    <row r="84" spans="1:7" s="7" customFormat="1" ht="13" x14ac:dyDescent="0.25">
      <c r="A84" s="47"/>
      <c r="B84" s="7" t="s">
        <v>190</v>
      </c>
      <c r="C84" s="9">
        <v>31.98</v>
      </c>
      <c r="D84" s="24">
        <v>42138</v>
      </c>
      <c r="E84" s="6"/>
      <c r="F84" s="11"/>
      <c r="G84" s="11"/>
    </row>
    <row r="85" spans="1:7" s="7" customFormat="1" ht="13" x14ac:dyDescent="0.25">
      <c r="A85" s="47"/>
      <c r="B85" s="7" t="s">
        <v>191</v>
      </c>
      <c r="C85" s="9">
        <v>402.5</v>
      </c>
      <c r="D85" s="24">
        <v>42159</v>
      </c>
      <c r="E85" s="6"/>
      <c r="F85" s="11"/>
      <c r="G85" s="11"/>
    </row>
    <row r="86" spans="1:7" s="7" customFormat="1" ht="13" x14ac:dyDescent="0.25">
      <c r="A86" s="47"/>
      <c r="B86" s="7" t="s">
        <v>192</v>
      </c>
      <c r="C86" s="9">
        <v>284.24</v>
      </c>
      <c r="D86" s="24">
        <v>42159</v>
      </c>
      <c r="E86" s="6"/>
      <c r="F86" s="11"/>
      <c r="G86" s="11"/>
    </row>
    <row r="87" spans="1:7" s="7" customFormat="1" ht="13" x14ac:dyDescent="0.25">
      <c r="A87" s="47"/>
      <c r="B87" s="7" t="s">
        <v>193</v>
      </c>
      <c r="C87" s="9">
        <v>180</v>
      </c>
      <c r="D87" s="24">
        <v>42159</v>
      </c>
      <c r="E87" s="6"/>
      <c r="F87" s="11"/>
      <c r="G87" s="11"/>
    </row>
    <row r="88" spans="1:7" s="7" customFormat="1" ht="13" x14ac:dyDescent="0.25">
      <c r="A88" s="47"/>
      <c r="B88" s="7" t="s">
        <v>194</v>
      </c>
      <c r="C88" s="9">
        <v>50</v>
      </c>
      <c r="D88" s="24">
        <v>42159</v>
      </c>
      <c r="E88" s="6"/>
      <c r="F88" s="11"/>
      <c r="G88" s="11"/>
    </row>
    <row r="89" spans="1:7" s="7" customFormat="1" ht="13" x14ac:dyDescent="0.25">
      <c r="A89" s="47"/>
      <c r="B89" s="7" t="s">
        <v>207</v>
      </c>
      <c r="C89" s="9">
        <v>0</v>
      </c>
      <c r="D89" s="24">
        <v>42319</v>
      </c>
      <c r="E89" s="6"/>
      <c r="F89" s="11"/>
      <c r="G89" s="11"/>
    </row>
    <row r="90" spans="1:7" s="7" customFormat="1" ht="13" x14ac:dyDescent="0.25">
      <c r="A90" s="47"/>
      <c r="B90" s="7" t="s">
        <v>197</v>
      </c>
      <c r="C90" s="9">
        <v>200</v>
      </c>
      <c r="D90" s="24"/>
      <c r="E90" s="7" t="s">
        <v>198</v>
      </c>
      <c r="F90" s="11"/>
      <c r="G90" s="11"/>
    </row>
    <row r="91" spans="1:7" s="7" customFormat="1" ht="13" x14ac:dyDescent="0.25">
      <c r="A91" s="47"/>
      <c r="B91" s="6" t="s">
        <v>8</v>
      </c>
      <c r="C91" s="4">
        <f>SUM(C83:C90)</f>
        <v>1184.6300000000001</v>
      </c>
      <c r="D91" s="24"/>
      <c r="E91" s="6">
        <v>2015</v>
      </c>
      <c r="F91" s="11">
        <f>C91</f>
        <v>1184.6300000000001</v>
      </c>
      <c r="G91" s="11">
        <f>SUM(F$2:F91)</f>
        <v>16168.029999999999</v>
      </c>
    </row>
    <row r="92" spans="1:7" s="7" customFormat="1" ht="15.75" customHeight="1" x14ac:dyDescent="0.25">
      <c r="A92" s="47">
        <v>18</v>
      </c>
      <c r="B92" s="7" t="s">
        <v>182</v>
      </c>
      <c r="C92" s="9">
        <v>129</v>
      </c>
      <c r="D92" s="24">
        <v>42412</v>
      </c>
      <c r="E92" s="6"/>
      <c r="F92" s="11"/>
      <c r="G92" s="11"/>
    </row>
    <row r="93" spans="1:7" s="7" customFormat="1" x14ac:dyDescent="0.25">
      <c r="A93" s="47"/>
      <c r="B93" s="7" t="s">
        <v>199</v>
      </c>
      <c r="C93" s="9">
        <v>34.5</v>
      </c>
      <c r="D93" s="24">
        <v>42645</v>
      </c>
      <c r="F93" s="25"/>
      <c r="G93" s="25"/>
    </row>
    <row r="94" spans="1:7" s="7" customFormat="1" ht="13" x14ac:dyDescent="0.25">
      <c r="A94" s="47"/>
      <c r="B94" s="6" t="s">
        <v>8</v>
      </c>
      <c r="C94" s="4">
        <f>SUM(C92:C93)</f>
        <v>163.5</v>
      </c>
      <c r="D94" s="24"/>
      <c r="E94" s="6">
        <v>2016</v>
      </c>
      <c r="F94" s="11">
        <f>C94</f>
        <v>163.5</v>
      </c>
      <c r="G94" s="11">
        <f>SUM(F$2:F94)</f>
        <v>16331.529999999999</v>
      </c>
    </row>
    <row r="95" spans="1:7" s="7" customFormat="1" ht="13" customHeight="1" x14ac:dyDescent="0.25">
      <c r="A95" s="47" t="s">
        <v>204</v>
      </c>
      <c r="B95" s="7" t="s">
        <v>200</v>
      </c>
      <c r="C95" s="9">
        <v>750</v>
      </c>
      <c r="D95" s="24">
        <v>42899</v>
      </c>
      <c r="E95" s="6"/>
      <c r="F95" s="11"/>
      <c r="G95" s="11"/>
    </row>
    <row r="96" spans="1:7" s="7" customFormat="1" ht="13" x14ac:dyDescent="0.25">
      <c r="A96" s="47"/>
      <c r="B96" s="7" t="s">
        <v>201</v>
      </c>
      <c r="C96" s="9">
        <v>32</v>
      </c>
      <c r="D96" s="24">
        <v>42899</v>
      </c>
      <c r="E96" s="6"/>
      <c r="F96" s="11"/>
      <c r="G96" s="11"/>
    </row>
    <row r="97" spans="1:7" s="7" customFormat="1" ht="13" x14ac:dyDescent="0.25">
      <c r="A97" s="47"/>
      <c r="B97" s="7" t="s">
        <v>202</v>
      </c>
      <c r="C97" s="9">
        <v>175</v>
      </c>
      <c r="D97" s="24">
        <v>42899</v>
      </c>
      <c r="E97" s="6"/>
      <c r="F97" s="11"/>
      <c r="G97" s="11"/>
    </row>
    <row r="98" spans="1:7" s="7" customFormat="1" ht="13" x14ac:dyDescent="0.25">
      <c r="A98" s="47"/>
      <c r="B98" s="7" t="s">
        <v>203</v>
      </c>
      <c r="C98" s="9">
        <v>70</v>
      </c>
      <c r="D98" s="24">
        <v>42899</v>
      </c>
      <c r="E98" s="6"/>
      <c r="F98" s="11"/>
      <c r="G98" s="11"/>
    </row>
    <row r="99" spans="1:7" s="7" customFormat="1" ht="13" x14ac:dyDescent="0.25">
      <c r="A99" s="47"/>
      <c r="B99" s="6" t="s">
        <v>8</v>
      </c>
      <c r="C99" s="4">
        <f>SUM(C95:C98)</f>
        <v>1027</v>
      </c>
      <c r="D99" s="24"/>
      <c r="E99" s="6">
        <v>2017</v>
      </c>
      <c r="F99" s="11">
        <f>C99</f>
        <v>1027</v>
      </c>
      <c r="G99" s="11">
        <f>SUM(F$2:F99)</f>
        <v>17358.53</v>
      </c>
    </row>
    <row r="100" spans="1:7" s="7" customFormat="1" ht="15.5" customHeight="1" x14ac:dyDescent="0.25">
      <c r="A100" s="47">
        <v>20</v>
      </c>
      <c r="B100" s="7" t="s">
        <v>206</v>
      </c>
      <c r="C100" s="9">
        <v>250</v>
      </c>
      <c r="D100" s="24"/>
      <c r="E100" s="6"/>
      <c r="F100" s="11"/>
      <c r="G100" s="11"/>
    </row>
    <row r="101" spans="1:7" s="7" customFormat="1" ht="13" x14ac:dyDescent="0.25">
      <c r="A101" s="47"/>
      <c r="B101" s="6" t="s">
        <v>8</v>
      </c>
      <c r="C101" s="4">
        <f>SUM(C100:C100)</f>
        <v>250</v>
      </c>
      <c r="D101" s="24"/>
      <c r="E101" s="6">
        <v>2018</v>
      </c>
      <c r="F101" s="11">
        <f>C101</f>
        <v>250</v>
      </c>
      <c r="G101" s="11">
        <f>SUM(F$2:F101)</f>
        <v>17608.53</v>
      </c>
    </row>
    <row r="102" spans="1:7" s="7" customFormat="1" ht="15.5" customHeight="1" x14ac:dyDescent="0.25">
      <c r="A102" s="47" t="s">
        <v>216</v>
      </c>
      <c r="B102" s="7" t="s">
        <v>209</v>
      </c>
      <c r="C102" s="9">
        <v>109.99</v>
      </c>
      <c r="D102" s="24">
        <v>43499</v>
      </c>
      <c r="E102" s="6"/>
      <c r="F102" s="11"/>
      <c r="G102" s="11"/>
    </row>
    <row r="103" spans="1:7" s="7" customFormat="1" ht="13" x14ac:dyDescent="0.25">
      <c r="A103" s="47"/>
      <c r="B103" s="7" t="s">
        <v>210</v>
      </c>
      <c r="C103" s="9">
        <v>231</v>
      </c>
      <c r="D103" s="24">
        <v>43614</v>
      </c>
      <c r="E103" s="6"/>
      <c r="F103" s="11"/>
      <c r="G103" s="11"/>
    </row>
    <row r="104" spans="1:7" s="7" customFormat="1" ht="13" x14ac:dyDescent="0.25">
      <c r="A104" s="47"/>
      <c r="B104" s="7" t="s">
        <v>211</v>
      </c>
      <c r="C104" s="9">
        <v>10</v>
      </c>
      <c r="D104" s="24">
        <v>43614</v>
      </c>
      <c r="E104" s="6"/>
      <c r="F104" s="11"/>
      <c r="G104" s="11"/>
    </row>
    <row r="105" spans="1:7" s="7" customFormat="1" ht="13" x14ac:dyDescent="0.25">
      <c r="A105" s="47"/>
      <c r="B105" s="7" t="s">
        <v>212</v>
      </c>
      <c r="C105" s="9">
        <v>21</v>
      </c>
      <c r="D105" s="24">
        <v>43620</v>
      </c>
      <c r="E105" s="6"/>
      <c r="F105" s="11"/>
      <c r="G105" s="11"/>
    </row>
    <row r="106" spans="1:7" s="7" customFormat="1" ht="13" x14ac:dyDescent="0.25">
      <c r="A106" s="47"/>
      <c r="B106" s="7" t="s">
        <v>213</v>
      </c>
      <c r="C106" s="9">
        <v>750</v>
      </c>
      <c r="D106" s="24">
        <v>43639</v>
      </c>
      <c r="E106" s="6"/>
      <c r="F106" s="11"/>
      <c r="G106" s="11"/>
    </row>
    <row r="107" spans="1:7" s="7" customFormat="1" ht="13" x14ac:dyDescent="0.25">
      <c r="A107" s="47"/>
      <c r="B107" s="7" t="s">
        <v>214</v>
      </c>
      <c r="C107" s="9">
        <v>231</v>
      </c>
      <c r="D107" s="24">
        <v>43700</v>
      </c>
      <c r="E107" s="6"/>
      <c r="F107" s="11"/>
      <c r="G107" s="11"/>
    </row>
    <row r="108" spans="1:7" s="7" customFormat="1" ht="13" x14ac:dyDescent="0.25">
      <c r="A108" s="47"/>
      <c r="B108" s="7" t="s">
        <v>215</v>
      </c>
      <c r="C108" s="9">
        <v>62</v>
      </c>
      <c r="D108" s="24">
        <v>43702</v>
      </c>
      <c r="E108" s="6"/>
      <c r="F108" s="11"/>
      <c r="G108" s="11"/>
    </row>
    <row r="109" spans="1:7" s="7" customFormat="1" ht="13" x14ac:dyDescent="0.25">
      <c r="A109" s="47"/>
      <c r="B109" s="6" t="s">
        <v>8</v>
      </c>
      <c r="C109" s="4">
        <f>SUM(C102:C108)</f>
        <v>1414.99</v>
      </c>
      <c r="D109" s="24"/>
      <c r="E109" s="6">
        <v>2019</v>
      </c>
      <c r="F109" s="11">
        <f>C109</f>
        <v>1414.99</v>
      </c>
      <c r="G109" s="11">
        <f>SUM(F$2:F109)</f>
        <v>19023.52</v>
      </c>
    </row>
    <row r="110" spans="1:7" s="7" customFormat="1" ht="13" x14ac:dyDescent="0.25">
      <c r="A110" s="47" t="s">
        <v>219</v>
      </c>
      <c r="B110" s="7" t="s">
        <v>226</v>
      </c>
      <c r="C110" s="9">
        <v>19.95</v>
      </c>
      <c r="D110" s="24">
        <v>43846</v>
      </c>
      <c r="E110" s="6"/>
      <c r="F110" s="11"/>
      <c r="G110" s="11"/>
    </row>
    <row r="111" spans="1:7" s="7" customFormat="1" ht="13" customHeight="1" x14ac:dyDescent="0.25">
      <c r="A111" s="47"/>
      <c r="B111" s="7" t="s">
        <v>220</v>
      </c>
      <c r="C111" s="9">
        <v>30.68</v>
      </c>
      <c r="D111" s="24">
        <v>43867</v>
      </c>
      <c r="E111" s="6"/>
      <c r="F111" s="11"/>
      <c r="G111" s="11"/>
    </row>
    <row r="112" spans="1:7" s="7" customFormat="1" ht="13" customHeight="1" x14ac:dyDescent="0.25">
      <c r="A112" s="47"/>
      <c r="B112" s="7" t="s">
        <v>217</v>
      </c>
      <c r="C112" s="9">
        <v>36.5</v>
      </c>
      <c r="D112" s="24">
        <v>43867</v>
      </c>
      <c r="E112" s="6"/>
      <c r="F112" s="11"/>
      <c r="G112" s="11"/>
    </row>
    <row r="113" spans="1:7" s="7" customFormat="1" ht="13" x14ac:dyDescent="0.25">
      <c r="A113" s="47"/>
      <c r="B113" s="7" t="s">
        <v>218</v>
      </c>
      <c r="C113" s="9">
        <v>209</v>
      </c>
      <c r="D113" s="24">
        <v>43867</v>
      </c>
      <c r="E113" s="6"/>
      <c r="F113" s="11"/>
      <c r="G113" s="11"/>
    </row>
    <row r="114" spans="1:7" s="7" customFormat="1" ht="13" x14ac:dyDescent="0.25">
      <c r="A114" s="47"/>
      <c r="B114" s="7" t="s">
        <v>221</v>
      </c>
      <c r="C114" s="9">
        <v>35</v>
      </c>
      <c r="D114" s="24">
        <v>43902</v>
      </c>
      <c r="E114" s="6"/>
      <c r="F114" s="11"/>
      <c r="G114" s="11"/>
    </row>
    <row r="115" spans="1:7" s="7" customFormat="1" ht="13" x14ac:dyDescent="0.25">
      <c r="A115" s="47"/>
      <c r="B115" s="7" t="s">
        <v>222</v>
      </c>
      <c r="C115" s="9">
        <v>172.02</v>
      </c>
      <c r="D115" s="24">
        <v>44165</v>
      </c>
      <c r="E115" s="6"/>
      <c r="F115" s="11"/>
      <c r="G115" s="11"/>
    </row>
    <row r="116" spans="1:7" s="7" customFormat="1" ht="13" x14ac:dyDescent="0.25">
      <c r="A116" s="47"/>
      <c r="B116" s="6" t="s">
        <v>8</v>
      </c>
      <c r="C116" s="4">
        <f>SUM(C110:C115)</f>
        <v>503.15</v>
      </c>
      <c r="D116" s="24"/>
      <c r="E116" s="6">
        <v>2020</v>
      </c>
      <c r="F116" s="11">
        <f>C116</f>
        <v>503.15</v>
      </c>
      <c r="G116" s="11">
        <f>SUM(F$2:F116)</f>
        <v>19526.670000000002</v>
      </c>
    </row>
    <row r="117" spans="1:7" s="7" customFormat="1" ht="13" customHeight="1" x14ac:dyDescent="0.25">
      <c r="A117" s="46" t="s">
        <v>229</v>
      </c>
      <c r="B117" s="14" t="s">
        <v>99</v>
      </c>
      <c r="C117" s="43">
        <v>-386</v>
      </c>
      <c r="D117" s="44">
        <v>44235</v>
      </c>
      <c r="E117" s="6"/>
      <c r="F117" s="11"/>
      <c r="G117" s="11"/>
    </row>
    <row r="118" spans="1:7" s="7" customFormat="1" ht="13" x14ac:dyDescent="0.25">
      <c r="A118" s="46"/>
      <c r="B118" s="7" t="s">
        <v>227</v>
      </c>
      <c r="C118" s="9">
        <v>14</v>
      </c>
      <c r="D118" s="24">
        <v>44236</v>
      </c>
      <c r="E118" s="6"/>
      <c r="F118" s="11"/>
      <c r="G118" s="11"/>
    </row>
    <row r="119" spans="1:7" s="7" customFormat="1" ht="13" x14ac:dyDescent="0.25">
      <c r="A119" s="46"/>
      <c r="B119" s="7" t="s">
        <v>228</v>
      </c>
      <c r="C119" s="9">
        <v>57</v>
      </c>
      <c r="D119" s="24">
        <v>44236</v>
      </c>
      <c r="E119" s="6"/>
      <c r="F119" s="11"/>
      <c r="G119" s="11"/>
    </row>
    <row r="120" spans="1:7" s="7" customFormat="1" ht="13" x14ac:dyDescent="0.25">
      <c r="A120" s="46"/>
      <c r="B120" s="7" t="s">
        <v>240</v>
      </c>
      <c r="C120" s="25">
        <v>2896</v>
      </c>
      <c r="D120" s="24">
        <v>44295</v>
      </c>
      <c r="E120" s="6"/>
      <c r="F120" s="11"/>
      <c r="G120" s="11"/>
    </row>
    <row r="121" spans="1:7" s="7" customFormat="1" ht="13" x14ac:dyDescent="0.25">
      <c r="A121" s="46"/>
      <c r="B121" s="7" t="s">
        <v>238</v>
      </c>
      <c r="C121" s="25">
        <v>35.909999999999997</v>
      </c>
      <c r="D121" s="24">
        <v>44365</v>
      </c>
      <c r="E121" s="6"/>
      <c r="F121" s="11"/>
      <c r="G121" s="11"/>
    </row>
    <row r="122" spans="1:7" s="7" customFormat="1" ht="13" x14ac:dyDescent="0.25">
      <c r="A122" s="46"/>
      <c r="B122" s="7" t="s">
        <v>239</v>
      </c>
      <c r="C122" s="25">
        <v>237.79</v>
      </c>
      <c r="D122" s="24">
        <v>44377</v>
      </c>
      <c r="E122" s="6"/>
      <c r="F122" s="11"/>
      <c r="G122" s="11"/>
    </row>
    <row r="123" spans="1:7" s="7" customFormat="1" ht="13" x14ac:dyDescent="0.25">
      <c r="A123" s="46"/>
      <c r="B123" s="7" t="s">
        <v>242</v>
      </c>
      <c r="C123" s="25">
        <v>174.65</v>
      </c>
      <c r="D123" s="24">
        <v>44511</v>
      </c>
      <c r="E123" s="6"/>
      <c r="F123" s="11"/>
      <c r="G123" s="11"/>
    </row>
    <row r="124" spans="1:7" s="7" customFormat="1" ht="13" x14ac:dyDescent="0.25">
      <c r="A124" s="46"/>
      <c r="B124" s="6" t="s">
        <v>8</v>
      </c>
      <c r="C124" s="4">
        <f>SUM(C117:C123)</f>
        <v>3029.35</v>
      </c>
      <c r="D124" s="24"/>
      <c r="E124" s="6">
        <v>2021</v>
      </c>
      <c r="F124" s="11">
        <f>C124</f>
        <v>3029.35</v>
      </c>
      <c r="G124" s="11">
        <f>SUM(F$2:F124)</f>
        <v>22556.02</v>
      </c>
    </row>
    <row r="125" spans="1:7" s="7" customFormat="1" ht="13" x14ac:dyDescent="0.25">
      <c r="A125" s="39"/>
      <c r="C125" s="4"/>
      <c r="D125" s="24"/>
      <c r="E125" s="6"/>
      <c r="F125" s="11"/>
      <c r="G125" s="11"/>
    </row>
    <row r="126" spans="1:7" s="7" customFormat="1" ht="13" x14ac:dyDescent="0.25">
      <c r="A126" s="39"/>
      <c r="C126" s="4"/>
      <c r="D126" s="24"/>
      <c r="E126" s="6"/>
      <c r="F126" s="11"/>
      <c r="G126" s="11"/>
    </row>
    <row r="127" spans="1:7" s="7" customFormat="1" ht="15.5" x14ac:dyDescent="0.35">
      <c r="A127" s="39"/>
      <c r="C127" s="4"/>
      <c r="D127" s="24"/>
      <c r="E127" s="45"/>
      <c r="F127" s="11"/>
    </row>
    <row r="128" spans="1:7" s="7" customFormat="1" ht="13" x14ac:dyDescent="0.25">
      <c r="A128" s="39"/>
      <c r="C128" s="4"/>
      <c r="D128" s="24"/>
      <c r="E128" s="6"/>
      <c r="F128" s="11"/>
      <c r="G128" s="11"/>
    </row>
    <row r="129" spans="1:7" s="7" customFormat="1" ht="13" x14ac:dyDescent="0.25">
      <c r="A129" s="39"/>
      <c r="C129" s="4"/>
      <c r="D129" s="24"/>
      <c r="E129" s="6"/>
      <c r="F129" s="11"/>
      <c r="G129" s="11"/>
    </row>
    <row r="130" spans="1:7" s="7" customFormat="1" ht="13" x14ac:dyDescent="0.25">
      <c r="A130" s="39"/>
      <c r="C130" s="4"/>
      <c r="D130" s="24"/>
      <c r="E130" s="6"/>
      <c r="F130" s="11"/>
      <c r="G130" s="11"/>
    </row>
    <row r="131" spans="1:7" ht="13" x14ac:dyDescent="0.25">
      <c r="B131" s="6" t="s">
        <v>16</v>
      </c>
      <c r="D131" s="12"/>
    </row>
    <row r="132" spans="1:7" s="7" customFormat="1" ht="13" x14ac:dyDescent="0.25">
      <c r="A132" s="34"/>
      <c r="B132" s="6" t="s">
        <v>243</v>
      </c>
      <c r="C132" s="9">
        <v>209</v>
      </c>
      <c r="D132" s="24"/>
      <c r="F132" s="25"/>
      <c r="G132" s="25"/>
    </row>
    <row r="133" spans="1:7" s="7" customFormat="1" x14ac:dyDescent="0.25">
      <c r="B133" s="7" t="s">
        <v>223</v>
      </c>
      <c r="C133" s="9">
        <v>150</v>
      </c>
      <c r="D133" s="24"/>
    </row>
    <row r="134" spans="1:7" s="7" customFormat="1" x14ac:dyDescent="0.25">
      <c r="C134" s="9"/>
      <c r="D134" s="24"/>
    </row>
    <row r="135" spans="1:7" ht="13" x14ac:dyDescent="0.25">
      <c r="B135" s="6" t="s">
        <v>145</v>
      </c>
      <c r="C135" s="35">
        <v>864</v>
      </c>
    </row>
    <row r="136" spans="1:7" ht="13" x14ac:dyDescent="0.25">
      <c r="B136" s="6" t="s">
        <v>147</v>
      </c>
      <c r="C136" s="35">
        <v>976</v>
      </c>
    </row>
    <row r="137" spans="1:7" ht="13" x14ac:dyDescent="0.25">
      <c r="B137" s="6" t="s">
        <v>146</v>
      </c>
      <c r="C137" s="35">
        <f>99*1.37</f>
        <v>135.63000000000002</v>
      </c>
    </row>
    <row r="138" spans="1:7" x14ac:dyDescent="0.25">
      <c r="B138" s="7" t="s">
        <v>148</v>
      </c>
      <c r="C138" s="3">
        <f>645*1.37</f>
        <v>883.65000000000009</v>
      </c>
    </row>
    <row r="139" spans="1:7" x14ac:dyDescent="0.25">
      <c r="B139" s="5" t="s">
        <v>144</v>
      </c>
      <c r="C139" s="3">
        <v>4000</v>
      </c>
    </row>
    <row r="140" spans="1:7" x14ac:dyDescent="0.25">
      <c r="B140" s="7" t="s">
        <v>149</v>
      </c>
    </row>
    <row r="141" spans="1:7" ht="13" x14ac:dyDescent="0.25">
      <c r="B141" s="6" t="s">
        <v>8</v>
      </c>
      <c r="C141" s="3">
        <f>SUM(C131:C140)</f>
        <v>7218.2800000000007</v>
      </c>
      <c r="D141" s="10"/>
      <c r="E141" s="6"/>
      <c r="F141" s="11"/>
    </row>
    <row r="142" spans="1:7" ht="13" x14ac:dyDescent="0.25">
      <c r="B142" s="6"/>
      <c r="D142" s="25"/>
    </row>
    <row r="143" spans="1:7" ht="13" x14ac:dyDescent="0.25">
      <c r="B143" s="6"/>
      <c r="D143" s="25"/>
    </row>
    <row r="144" spans="1:7" ht="13" x14ac:dyDescent="0.25">
      <c r="B144" s="6" t="s">
        <v>224</v>
      </c>
      <c r="D144" s="25"/>
    </row>
    <row r="145" spans="2:4" ht="13" x14ac:dyDescent="0.25">
      <c r="B145" s="6"/>
      <c r="D145" s="25"/>
    </row>
    <row r="146" spans="2:4" ht="13" x14ac:dyDescent="0.25">
      <c r="B146" s="6" t="s">
        <v>241</v>
      </c>
      <c r="D146" s="25"/>
    </row>
    <row r="147" spans="2:4" ht="13" x14ac:dyDescent="0.25">
      <c r="B147" s="1" t="s">
        <v>235</v>
      </c>
      <c r="C147" s="4"/>
    </row>
    <row r="148" spans="2:4" ht="13" x14ac:dyDescent="0.25">
      <c r="B148" s="6" t="s">
        <v>225</v>
      </c>
      <c r="C148" s="9"/>
    </row>
    <row r="149" spans="2:4" x14ac:dyDescent="0.25">
      <c r="B149" s="1" t="s">
        <v>230</v>
      </c>
    </row>
    <row r="150" spans="2:4" x14ac:dyDescent="0.25">
      <c r="B150" s="1" t="s">
        <v>231</v>
      </c>
    </row>
    <row r="151" spans="2:4" x14ac:dyDescent="0.25">
      <c r="B151" s="1" t="s">
        <v>232</v>
      </c>
    </row>
    <row r="152" spans="2:4" x14ac:dyDescent="0.25">
      <c r="B152" s="1" t="s">
        <v>233</v>
      </c>
    </row>
    <row r="153" spans="2:4" x14ac:dyDescent="0.25">
      <c r="B153" s="1" t="s">
        <v>234</v>
      </c>
    </row>
    <row r="155" spans="2:4" x14ac:dyDescent="0.25">
      <c r="B155" s="1" t="s">
        <v>236</v>
      </c>
      <c r="D155" s="10"/>
    </row>
    <row r="156" spans="2:4" x14ac:dyDescent="0.25">
      <c r="B156" s="1" t="s">
        <v>237</v>
      </c>
    </row>
  </sheetData>
  <mergeCells count="24">
    <mergeCell ref="A83:A91"/>
    <mergeCell ref="A63:A64"/>
    <mergeCell ref="A92:A94"/>
    <mergeCell ref="E1:F1"/>
    <mergeCell ref="A26:A30"/>
    <mergeCell ref="A20:A25"/>
    <mergeCell ref="A16:A19"/>
    <mergeCell ref="A2:A6"/>
    <mergeCell ref="A117:A124"/>
    <mergeCell ref="A100:A101"/>
    <mergeCell ref="A102:A109"/>
    <mergeCell ref="A7:A9"/>
    <mergeCell ref="A65:A69"/>
    <mergeCell ref="A12:A15"/>
    <mergeCell ref="A10:A11"/>
    <mergeCell ref="A70:A82"/>
    <mergeCell ref="A46:A48"/>
    <mergeCell ref="A57:A62"/>
    <mergeCell ref="A95:A99"/>
    <mergeCell ref="A110:A116"/>
    <mergeCell ref="A49:A50"/>
    <mergeCell ref="A51:A56"/>
    <mergeCell ref="A39:A45"/>
    <mergeCell ref="A31:A38"/>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1"/>
  <sheetViews>
    <sheetView workbookViewId="0">
      <selection activeCell="E5" sqref="E5"/>
    </sheetView>
  </sheetViews>
  <sheetFormatPr defaultRowHeight="12.5" x14ac:dyDescent="0.25"/>
  <cols>
    <col min="1" max="1" width="5.54296875" customWidth="1"/>
    <col min="2" max="2" width="30.54296875" customWidth="1"/>
    <col min="3" max="3" width="10.26953125" style="15" customWidth="1"/>
  </cols>
  <sheetData>
    <row r="1" spans="1:4" x14ac:dyDescent="0.25">
      <c r="C1" s="16">
        <f>SUM(C2:C99)</f>
        <v>8990</v>
      </c>
      <c r="D1" s="16">
        <f>SUM(D2:D99)</f>
        <v>670</v>
      </c>
    </row>
    <row r="2" spans="1:4" x14ac:dyDescent="0.25">
      <c r="A2" t="s">
        <v>64</v>
      </c>
    </row>
    <row r="3" spans="1:4" x14ac:dyDescent="0.25">
      <c r="B3" s="29" t="s">
        <v>80</v>
      </c>
      <c r="C3" s="30">
        <v>75</v>
      </c>
      <c r="D3" s="42">
        <v>75</v>
      </c>
    </row>
    <row r="4" spans="1:4" x14ac:dyDescent="0.25">
      <c r="B4" t="s">
        <v>79</v>
      </c>
      <c r="C4" s="15">
        <v>400</v>
      </c>
      <c r="D4" s="16"/>
    </row>
    <row r="5" spans="1:4" s="14" customFormat="1" x14ac:dyDescent="0.25">
      <c r="B5" s="14" t="s">
        <v>99</v>
      </c>
      <c r="C5" s="17">
        <v>375</v>
      </c>
      <c r="D5" s="18">
        <f>C5</f>
        <v>375</v>
      </c>
    </row>
    <row r="6" spans="1:4" x14ac:dyDescent="0.25">
      <c r="B6" s="27" t="s">
        <v>123</v>
      </c>
      <c r="C6" s="15">
        <v>1700</v>
      </c>
    </row>
    <row r="7" spans="1:4" x14ac:dyDescent="0.25">
      <c r="A7" t="s">
        <v>65</v>
      </c>
    </row>
    <row r="8" spans="1:4" s="29" customFormat="1" x14ac:dyDescent="0.25">
      <c r="B8" s="29" t="s">
        <v>81</v>
      </c>
      <c r="C8" s="30">
        <v>75</v>
      </c>
    </row>
    <row r="9" spans="1:4" s="29" customFormat="1" x14ac:dyDescent="0.25">
      <c r="B9" s="29" t="s">
        <v>82</v>
      </c>
      <c r="C9" s="30">
        <v>50</v>
      </c>
    </row>
    <row r="10" spans="1:4" s="29" customFormat="1" x14ac:dyDescent="0.25">
      <c r="B10" s="29" t="s">
        <v>83</v>
      </c>
      <c r="C10" s="30">
        <v>150</v>
      </c>
    </row>
    <row r="11" spans="1:4" x14ac:dyDescent="0.25">
      <c r="B11" t="s">
        <v>66</v>
      </c>
      <c r="C11" s="15">
        <v>1200</v>
      </c>
    </row>
    <row r="12" spans="1:4" x14ac:dyDescent="0.25">
      <c r="B12" t="s">
        <v>84</v>
      </c>
      <c r="C12" s="15">
        <v>120</v>
      </c>
    </row>
    <row r="13" spans="1:4" x14ac:dyDescent="0.25">
      <c r="B13" t="s">
        <v>85</v>
      </c>
      <c r="C13" s="15">
        <v>55</v>
      </c>
    </row>
    <row r="14" spans="1:4" x14ac:dyDescent="0.25">
      <c r="B14" t="s">
        <v>86</v>
      </c>
      <c r="C14" s="15">
        <v>50</v>
      </c>
    </row>
    <row r="15" spans="1:4" x14ac:dyDescent="0.25">
      <c r="B15" s="7" t="s">
        <v>26</v>
      </c>
      <c r="C15" s="15">
        <v>50</v>
      </c>
    </row>
    <row r="16" spans="1:4" x14ac:dyDescent="0.25">
      <c r="B16" t="s">
        <v>87</v>
      </c>
      <c r="C16" s="15">
        <v>35</v>
      </c>
    </row>
    <row r="17" spans="1:4" x14ac:dyDescent="0.25">
      <c r="A17" t="s">
        <v>46</v>
      </c>
    </row>
    <row r="18" spans="1:4" x14ac:dyDescent="0.25">
      <c r="B18" t="s">
        <v>49</v>
      </c>
      <c r="C18" s="15">
        <v>15</v>
      </c>
    </row>
    <row r="19" spans="1:4" x14ac:dyDescent="0.25">
      <c r="B19" t="s">
        <v>50</v>
      </c>
      <c r="C19" s="15">
        <v>15</v>
      </c>
    </row>
    <row r="20" spans="1:4" x14ac:dyDescent="0.25">
      <c r="B20" t="s">
        <v>51</v>
      </c>
      <c r="C20" s="15">
        <v>50</v>
      </c>
    </row>
    <row r="21" spans="1:4" s="14" customFormat="1" x14ac:dyDescent="0.25">
      <c r="B21" s="14" t="s">
        <v>52</v>
      </c>
      <c r="C21" s="17">
        <v>15</v>
      </c>
      <c r="D21" s="18">
        <f>C21</f>
        <v>15</v>
      </c>
    </row>
    <row r="22" spans="1:4" x14ac:dyDescent="0.25">
      <c r="B22" t="s">
        <v>53</v>
      </c>
      <c r="C22" s="15">
        <v>30</v>
      </c>
    </row>
    <row r="23" spans="1:4" x14ac:dyDescent="0.25">
      <c r="B23" t="s">
        <v>47</v>
      </c>
      <c r="C23" s="15">
        <v>90</v>
      </c>
    </row>
    <row r="24" spans="1:4" x14ac:dyDescent="0.25">
      <c r="B24" t="s">
        <v>48</v>
      </c>
      <c r="C24" s="15">
        <v>180</v>
      </c>
    </row>
    <row r="25" spans="1:4" s="14" customFormat="1" x14ac:dyDescent="0.25">
      <c r="B25" s="14" t="s">
        <v>54</v>
      </c>
      <c r="C25" s="17">
        <v>20</v>
      </c>
      <c r="D25" s="18">
        <f>C25</f>
        <v>20</v>
      </c>
    </row>
    <row r="26" spans="1:4" x14ac:dyDescent="0.25">
      <c r="B26" t="s">
        <v>55</v>
      </c>
      <c r="C26" s="15">
        <v>10</v>
      </c>
    </row>
    <row r="27" spans="1:4" x14ac:dyDescent="0.25">
      <c r="B27" t="s">
        <v>56</v>
      </c>
      <c r="C27" s="15">
        <v>10</v>
      </c>
    </row>
    <row r="28" spans="1:4" x14ac:dyDescent="0.25">
      <c r="A28" t="s">
        <v>67</v>
      </c>
    </row>
    <row r="29" spans="1:4" x14ac:dyDescent="0.25">
      <c r="B29" t="s">
        <v>68</v>
      </c>
      <c r="C29" s="15">
        <v>50</v>
      </c>
    </row>
    <row r="30" spans="1:4" x14ac:dyDescent="0.25">
      <c r="B30" t="s">
        <v>69</v>
      </c>
      <c r="C30" s="15">
        <v>15</v>
      </c>
    </row>
    <row r="31" spans="1:4" x14ac:dyDescent="0.25">
      <c r="B31" t="s">
        <v>70</v>
      </c>
      <c r="C31" s="15">
        <v>80</v>
      </c>
    </row>
    <row r="32" spans="1:4" x14ac:dyDescent="0.25">
      <c r="B32" t="s">
        <v>98</v>
      </c>
      <c r="C32" s="15">
        <v>60</v>
      </c>
    </row>
    <row r="33" spans="1:4" x14ac:dyDescent="0.25">
      <c r="A33" t="s">
        <v>72</v>
      </c>
    </row>
    <row r="34" spans="1:4" x14ac:dyDescent="0.25">
      <c r="B34" t="s">
        <v>73</v>
      </c>
      <c r="C34" s="15">
        <v>20</v>
      </c>
    </row>
    <row r="35" spans="1:4" x14ac:dyDescent="0.25">
      <c r="B35" t="s">
        <v>74</v>
      </c>
      <c r="C35" s="15">
        <v>70</v>
      </c>
    </row>
    <row r="36" spans="1:4" x14ac:dyDescent="0.25">
      <c r="A36" t="s">
        <v>88</v>
      </c>
    </row>
    <row r="37" spans="1:4" x14ac:dyDescent="0.25">
      <c r="B37" t="s">
        <v>89</v>
      </c>
      <c r="C37" s="15">
        <v>30</v>
      </c>
    </row>
    <row r="38" spans="1:4" x14ac:dyDescent="0.25">
      <c r="B38" t="s">
        <v>90</v>
      </c>
      <c r="C38" s="15">
        <v>30</v>
      </c>
      <c r="D38" s="16">
        <f>C38</f>
        <v>30</v>
      </c>
    </row>
    <row r="39" spans="1:4" x14ac:dyDescent="0.25">
      <c r="A39" t="s">
        <v>75</v>
      </c>
    </row>
    <row r="40" spans="1:4" s="14" customFormat="1" x14ac:dyDescent="0.25">
      <c r="B40" s="14" t="s">
        <v>76</v>
      </c>
      <c r="C40" s="17">
        <v>30</v>
      </c>
      <c r="D40" s="18">
        <f>C40</f>
        <v>30</v>
      </c>
    </row>
    <row r="41" spans="1:4" x14ac:dyDescent="0.25">
      <c r="B41" t="s">
        <v>77</v>
      </c>
      <c r="C41" s="15">
        <v>30</v>
      </c>
    </row>
    <row r="42" spans="1:4" x14ac:dyDescent="0.25">
      <c r="B42" t="s">
        <v>78</v>
      </c>
      <c r="C42" s="15">
        <v>75</v>
      </c>
    </row>
    <row r="43" spans="1:4" x14ac:dyDescent="0.25">
      <c r="A43" t="s">
        <v>57</v>
      </c>
    </row>
    <row r="44" spans="1:4" x14ac:dyDescent="0.25">
      <c r="B44" s="29" t="s">
        <v>58</v>
      </c>
      <c r="C44" s="30">
        <v>50</v>
      </c>
      <c r="D44" s="30">
        <v>15</v>
      </c>
    </row>
    <row r="45" spans="1:4" x14ac:dyDescent="0.25">
      <c r="B45" s="29" t="s">
        <v>59</v>
      </c>
      <c r="C45" s="30">
        <v>70</v>
      </c>
      <c r="D45" s="30">
        <v>20</v>
      </c>
    </row>
    <row r="46" spans="1:4" x14ac:dyDescent="0.25">
      <c r="B46" t="s">
        <v>60</v>
      </c>
      <c r="C46" s="15">
        <v>70</v>
      </c>
    </row>
    <row r="47" spans="1:4" s="14" customFormat="1" x14ac:dyDescent="0.25">
      <c r="B47" s="14" t="s">
        <v>61</v>
      </c>
      <c r="C47" s="17">
        <v>20</v>
      </c>
      <c r="D47" s="18">
        <f>C47</f>
        <v>20</v>
      </c>
    </row>
    <row r="48" spans="1:4" s="14" customFormat="1" x14ac:dyDescent="0.25">
      <c r="B48" s="14" t="s">
        <v>62</v>
      </c>
      <c r="C48" s="17">
        <v>10</v>
      </c>
      <c r="D48" s="18">
        <f>C48</f>
        <v>10</v>
      </c>
    </row>
    <row r="49" spans="1:4" s="14" customFormat="1" x14ac:dyDescent="0.25">
      <c r="B49" s="14" t="s">
        <v>63</v>
      </c>
      <c r="C49" s="17">
        <v>10</v>
      </c>
      <c r="D49" s="18">
        <f>C49</f>
        <v>10</v>
      </c>
    </row>
    <row r="50" spans="1:4" s="19" customFormat="1" x14ac:dyDescent="0.25">
      <c r="A50" s="22" t="s">
        <v>93</v>
      </c>
      <c r="C50" s="20"/>
      <c r="D50" s="21"/>
    </row>
    <row r="51" spans="1:4" s="19" customFormat="1" x14ac:dyDescent="0.25">
      <c r="B51" s="19" t="s">
        <v>91</v>
      </c>
      <c r="C51" s="20">
        <v>2500</v>
      </c>
      <c r="D51" s="21"/>
    </row>
    <row r="52" spans="1:4" s="19" customFormat="1" x14ac:dyDescent="0.25">
      <c r="B52" s="19" t="s">
        <v>92</v>
      </c>
      <c r="C52" s="20">
        <v>400</v>
      </c>
      <c r="D52" s="21"/>
    </row>
    <row r="53" spans="1:4" s="14" customFormat="1" x14ac:dyDescent="0.25">
      <c r="B53" s="14" t="s">
        <v>94</v>
      </c>
      <c r="C53" s="17">
        <v>50</v>
      </c>
      <c r="D53" s="18">
        <f>C53</f>
        <v>50</v>
      </c>
    </row>
    <row r="54" spans="1:4" s="19" customFormat="1" x14ac:dyDescent="0.25">
      <c r="B54" s="19" t="s">
        <v>95</v>
      </c>
      <c r="C54" s="20">
        <v>100</v>
      </c>
      <c r="D54" s="21"/>
    </row>
    <row r="55" spans="1:4" s="19" customFormat="1" x14ac:dyDescent="0.25">
      <c r="B55" s="19" t="s">
        <v>96</v>
      </c>
      <c r="C55" s="20">
        <v>10</v>
      </c>
      <c r="D55" s="21"/>
    </row>
    <row r="56" spans="1:4" s="19" customFormat="1" x14ac:dyDescent="0.25">
      <c r="B56" s="19" t="s">
        <v>97</v>
      </c>
      <c r="C56" s="20">
        <v>180</v>
      </c>
      <c r="D56" s="21"/>
    </row>
    <row r="57" spans="1:4" s="19" customFormat="1" x14ac:dyDescent="0.25">
      <c r="B57" s="19" t="s">
        <v>101</v>
      </c>
      <c r="C57" s="20">
        <v>30</v>
      </c>
      <c r="D57" s="21"/>
    </row>
    <row r="58" spans="1:4" s="19" customFormat="1" x14ac:dyDescent="0.25">
      <c r="B58" s="19" t="s">
        <v>102</v>
      </c>
      <c r="C58" s="20">
        <v>10</v>
      </c>
      <c r="D58" s="21"/>
    </row>
    <row r="59" spans="1:4" s="19" customFormat="1" x14ac:dyDescent="0.25">
      <c r="B59" s="19" t="s">
        <v>103</v>
      </c>
      <c r="C59" s="20">
        <v>220</v>
      </c>
      <c r="D59" s="21"/>
    </row>
    <row r="60" spans="1:4" x14ac:dyDescent="0.25">
      <c r="A60" t="s">
        <v>71</v>
      </c>
    </row>
    <row r="61" spans="1:4" x14ac:dyDescent="0.25">
      <c r="A61" t="s">
        <v>100</v>
      </c>
    </row>
  </sheetData>
  <phoneticPr fontId="6"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L18"/>
  <sheetViews>
    <sheetView workbookViewId="0">
      <pane xSplit="1" topLeftCell="B1" activePane="topRight" state="frozenSplit"/>
      <selection pane="topRight" activeCell="E3" sqref="E3"/>
    </sheetView>
  </sheetViews>
  <sheetFormatPr defaultColWidth="8.81640625" defaultRowHeight="12.5" x14ac:dyDescent="0.25"/>
  <cols>
    <col min="1" max="1" width="12.26953125" style="36" customWidth="1"/>
    <col min="2" max="2" width="10.453125" style="36" bestFit="1" customWidth="1"/>
    <col min="3" max="16384" width="8.81640625" style="36"/>
  </cols>
  <sheetData>
    <row r="3" spans="1:12" s="38" customFormat="1" x14ac:dyDescent="0.25">
      <c r="A3" s="37" t="s">
        <v>156</v>
      </c>
      <c r="B3" s="38">
        <v>1095</v>
      </c>
      <c r="C3" s="38">
        <v>595</v>
      </c>
      <c r="D3" s="38">
        <v>268</v>
      </c>
      <c r="E3" s="38">
        <v>329</v>
      </c>
      <c r="F3" s="38">
        <v>399</v>
      </c>
      <c r="G3" s="38">
        <v>649</v>
      </c>
      <c r="H3" s="38">
        <v>630</v>
      </c>
      <c r="I3" s="38">
        <v>269</v>
      </c>
    </row>
    <row r="4" spans="1:12" ht="37.5" x14ac:dyDescent="0.25">
      <c r="A4" s="37" t="s">
        <v>158</v>
      </c>
      <c r="B4" s="37" t="s">
        <v>157</v>
      </c>
      <c r="C4" s="37" t="s">
        <v>160</v>
      </c>
      <c r="D4" s="37" t="s">
        <v>163</v>
      </c>
      <c r="E4" s="37" t="s">
        <v>164</v>
      </c>
      <c r="F4" s="37" t="s">
        <v>166</v>
      </c>
      <c r="G4" s="37" t="s">
        <v>168</v>
      </c>
      <c r="H4" s="37" t="s">
        <v>169</v>
      </c>
      <c r="I4" s="37" t="s">
        <v>171</v>
      </c>
      <c r="J4" s="37" t="s">
        <v>176</v>
      </c>
      <c r="K4" s="37" t="s">
        <v>173</v>
      </c>
      <c r="L4" s="37" t="s">
        <v>174</v>
      </c>
    </row>
    <row r="5" spans="1:12" ht="25" x14ac:dyDescent="0.25">
      <c r="A5" s="37" t="s">
        <v>154</v>
      </c>
      <c r="B5" s="37" t="s">
        <v>155</v>
      </c>
      <c r="C5" s="37" t="s">
        <v>161</v>
      </c>
      <c r="D5" s="37" t="s">
        <v>162</v>
      </c>
      <c r="E5" s="37" t="s">
        <v>162</v>
      </c>
      <c r="F5" s="37" t="s">
        <v>167</v>
      </c>
      <c r="G5" s="37" t="s">
        <v>167</v>
      </c>
      <c r="H5" s="37" t="s">
        <v>170</v>
      </c>
      <c r="I5" s="37" t="s">
        <v>172</v>
      </c>
      <c r="J5" s="37" t="s">
        <v>174</v>
      </c>
      <c r="K5" s="37" t="s">
        <v>175</v>
      </c>
    </row>
    <row r="6" spans="1:12" x14ac:dyDescent="0.25">
      <c r="A6" s="37" t="s">
        <v>153</v>
      </c>
      <c r="B6" s="37" t="s">
        <v>159</v>
      </c>
      <c r="D6" s="37" t="s">
        <v>165</v>
      </c>
      <c r="E6" s="37" t="s">
        <v>165</v>
      </c>
      <c r="F6" s="37" t="s">
        <v>159</v>
      </c>
      <c r="G6" s="37" t="s">
        <v>159</v>
      </c>
      <c r="H6" s="37" t="s">
        <v>159</v>
      </c>
      <c r="I6" s="37" t="s">
        <v>165</v>
      </c>
      <c r="J6" s="37" t="s">
        <v>165</v>
      </c>
    </row>
    <row r="7" spans="1:12" x14ac:dyDescent="0.25">
      <c r="A7" s="37" t="s">
        <v>152</v>
      </c>
    </row>
    <row r="18" spans="1:1" x14ac:dyDescent="0.25">
      <c r="A18" s="37" t="s">
        <v>177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Annual Summary</vt:lpstr>
      <vt:lpstr>List1</vt:lpstr>
      <vt:lpstr>Inventory</vt:lpstr>
      <vt:lpstr>Planetary &amp; Guide Cameras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2004-10-26T22:08:19Z</cp:lastPrinted>
  <dcterms:created xsi:type="dcterms:W3CDTF">2004-06-30T17:14:37Z</dcterms:created>
  <dcterms:modified xsi:type="dcterms:W3CDTF">2021-11-12T01:01:32Z</dcterms:modified>
</cp:coreProperties>
</file>